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0" yWindow="75" windowWidth="9345" windowHeight="10125" tabRatio="847" activeTab="1"/>
  </bookViews>
  <sheets>
    <sheet name="Mutasi" sheetId="23" r:id="rId1"/>
    <sheet name="Rekap Mutasi" sheetId="22" r:id="rId2"/>
    <sheet name="Mutasi per SKPD" sheetId="21" r:id="rId3"/>
    <sheet name="Rekap KIB SKPD" sheetId="25" r:id="rId4"/>
    <sheet name="Aset Lainnya" sheetId="33" r:id="rId5"/>
    <sheet name="KIB F" sheetId="32" r:id="rId6"/>
    <sheet name="KIB E" sheetId="31" r:id="rId7"/>
    <sheet name="KIB D" sheetId="30" r:id="rId8"/>
    <sheet name="KIB C" sheetId="29" r:id="rId9"/>
    <sheet name="KIB B" sheetId="27" r:id="rId10"/>
    <sheet name="KIB A" sheetId="26" r:id="rId11"/>
    <sheet name="Rekap SKPD" sheetId="19" r:id="rId12"/>
    <sheet name="per SKPD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12" hidden="1">'per SKPD'!$L$1:$L$4291</definedName>
    <definedName name="_xlnm.Print_Titles" localSheetId="4">'Aset Lainnya'!$11:$11</definedName>
    <definedName name="_xlnm.Print_Titles" localSheetId="10">'KIB A'!$10:$10</definedName>
    <definedName name="_xlnm.Print_Titles" localSheetId="9">'KIB B'!$10:$10</definedName>
    <definedName name="_xlnm.Print_Titles" localSheetId="8">'KIB C'!$10:$10</definedName>
    <definedName name="_xlnm.Print_Titles" localSheetId="7">'KIB D'!$10:$10</definedName>
    <definedName name="_xlnm.Print_Titles" localSheetId="6">'KIB E'!$10:$10</definedName>
    <definedName name="_xlnm.Print_Titles" localSheetId="5">'KIB F'!$11:$11</definedName>
    <definedName name="_xlnm.Print_Titles" localSheetId="2">'Mutasi per SKPD'!$10:$10</definedName>
    <definedName name="_xlnm.Print_Titles" localSheetId="12">'per SKPD'!$10:$10</definedName>
    <definedName name="_xlnm.Print_Titles" localSheetId="3">'Rekap KIB SKPD'!#REF!</definedName>
    <definedName name="_xlnm.Print_Titles" localSheetId="11">'Rekap SKPD'!$10:$10</definedName>
  </definedNames>
  <calcPr calcId="124519"/>
</workbook>
</file>

<file path=xl/calcChain.xml><?xml version="1.0" encoding="utf-8"?>
<calcChain xmlns="http://schemas.openxmlformats.org/spreadsheetml/2006/main">
  <c r="H1528" i="13"/>
  <c r="I1528"/>
  <c r="J1528"/>
  <c r="K1528"/>
  <c r="L1528"/>
  <c r="M1528"/>
  <c r="N1528"/>
  <c r="O1528"/>
  <c r="P1528"/>
  <c r="Q1528"/>
  <c r="R1528"/>
  <c r="S1528"/>
  <c r="T1528"/>
  <c r="U1528"/>
  <c r="V1528"/>
  <c r="G1528"/>
  <c r="H1722"/>
  <c r="I1722"/>
  <c r="J1722"/>
  <c r="K1722"/>
  <c r="L1722"/>
  <c r="M1722"/>
  <c r="N1722"/>
  <c r="O1722"/>
  <c r="P1722"/>
  <c r="Q1722"/>
  <c r="R1722"/>
  <c r="S1722"/>
  <c r="T1722"/>
  <c r="U1722"/>
  <c r="V1722"/>
  <c r="G1722"/>
  <c r="I1605" l="1"/>
  <c r="U2531" l="1"/>
  <c r="V2531"/>
  <c r="U2550"/>
  <c r="V2550"/>
  <c r="U1113"/>
  <c r="U1111" s="1"/>
  <c r="V1113"/>
  <c r="V1111" s="1"/>
  <c r="U944"/>
  <c r="V944"/>
  <c r="U840"/>
  <c r="V840"/>
  <c r="U848"/>
  <c r="V848"/>
  <c r="V13" i="19" l="1"/>
  <c r="W13"/>
  <c r="V14"/>
  <c r="W14"/>
  <c r="V15"/>
  <c r="W15"/>
  <c r="V16"/>
  <c r="W16"/>
  <c r="V17"/>
  <c r="W17"/>
  <c r="V18"/>
  <c r="W18"/>
  <c r="V19"/>
  <c r="S12" i="33" s="1"/>
  <c r="W19" i="19"/>
  <c r="T12" i="33" s="1"/>
  <c r="V22" i="19"/>
  <c r="W22"/>
  <c r="V23"/>
  <c r="S12" i="27" s="1"/>
  <c r="W23" i="19"/>
  <c r="T12" i="27" s="1"/>
  <c r="V24" i="19"/>
  <c r="S12" i="29" s="1"/>
  <c r="W24" i="19"/>
  <c r="T12" i="29" s="1"/>
  <c r="V25" i="19"/>
  <c r="S12" i="30" s="1"/>
  <c r="W25" i="19"/>
  <c r="T12" i="30" s="1"/>
  <c r="V26" i="19"/>
  <c r="S12" i="31" s="1"/>
  <c r="W26" i="19"/>
  <c r="T12" i="31" s="1"/>
  <c r="V27" i="19"/>
  <c r="S13" i="32" s="1"/>
  <c r="W27" i="19"/>
  <c r="T13" i="32" s="1"/>
  <c r="V28" i="19"/>
  <c r="S13" i="33" s="1"/>
  <c r="W28" i="19"/>
  <c r="T13" i="33" s="1"/>
  <c r="V31" i="19"/>
  <c r="W31"/>
  <c r="V32"/>
  <c r="S13" i="27" s="1"/>
  <c r="W32" i="19"/>
  <c r="T13" i="27" s="1"/>
  <c r="V33" i="19"/>
  <c r="S13" i="29" s="1"/>
  <c r="W33" i="19"/>
  <c r="T13" i="29" s="1"/>
  <c r="V34" i="19"/>
  <c r="S13" i="30" s="1"/>
  <c r="W34" i="19"/>
  <c r="T13" i="30" s="1"/>
  <c r="V35" i="19"/>
  <c r="S13" i="31" s="1"/>
  <c r="W35" i="19"/>
  <c r="T13" i="31" s="1"/>
  <c r="V36" i="19"/>
  <c r="S14" i="32" s="1"/>
  <c r="W36" i="19"/>
  <c r="T14" i="32" s="1"/>
  <c r="V37" i="19"/>
  <c r="S14" i="33" s="1"/>
  <c r="W37" i="19"/>
  <c r="T14" i="33" s="1"/>
  <c r="V40" i="19"/>
  <c r="S14" i="26" s="1"/>
  <c r="W40" i="19"/>
  <c r="T14" i="26" s="1"/>
  <c r="V41" i="19"/>
  <c r="S14" i="27" s="1"/>
  <c r="W41" i="19"/>
  <c r="T14" i="27" s="1"/>
  <c r="V42" i="19"/>
  <c r="S14" i="29" s="1"/>
  <c r="W42" i="19"/>
  <c r="T14" i="29" s="1"/>
  <c r="V43" i="19"/>
  <c r="S14" i="30" s="1"/>
  <c r="W43" i="19"/>
  <c r="T14" i="30" s="1"/>
  <c r="V44" i="19"/>
  <c r="S14" i="31" s="1"/>
  <c r="W44" i="19"/>
  <c r="T14" i="31" s="1"/>
  <c r="V45" i="19"/>
  <c r="S15" i="32" s="1"/>
  <c r="W45" i="19"/>
  <c r="T15" i="32" s="1"/>
  <c r="V46" i="19"/>
  <c r="S15" i="33" s="1"/>
  <c r="W46" i="19"/>
  <c r="T15" i="33" s="1"/>
  <c r="V49" i="19"/>
  <c r="W49"/>
  <c r="V50"/>
  <c r="S15" i="27" s="1"/>
  <c r="W50" i="19"/>
  <c r="T15" i="27" s="1"/>
  <c r="V51" i="19"/>
  <c r="S15" i="29" s="1"/>
  <c r="W51" i="19"/>
  <c r="T15" i="29" s="1"/>
  <c r="V52" i="19"/>
  <c r="S15" i="30" s="1"/>
  <c r="W52" i="19"/>
  <c r="T15" i="30" s="1"/>
  <c r="V53" i="19"/>
  <c r="S15" i="31" s="1"/>
  <c r="W53" i="19"/>
  <c r="T15" i="31" s="1"/>
  <c r="V54" i="19"/>
  <c r="S16" i="32" s="1"/>
  <c r="W54" i="19"/>
  <c r="T16" i="32" s="1"/>
  <c r="V55" i="19"/>
  <c r="S16" i="33" s="1"/>
  <c r="W55" i="19"/>
  <c r="T16" i="33" s="1"/>
  <c r="V58" i="19"/>
  <c r="S16" i="26" s="1"/>
  <c r="W58" i="19"/>
  <c r="T16" i="26" s="1"/>
  <c r="V59" i="19"/>
  <c r="S16" i="27" s="1"/>
  <c r="W59" i="19"/>
  <c r="T16" i="27" s="1"/>
  <c r="V60" i="19"/>
  <c r="S16" i="29" s="1"/>
  <c r="W60" i="19"/>
  <c r="T16" i="29" s="1"/>
  <c r="V61" i="19"/>
  <c r="S16" i="30" s="1"/>
  <c r="W61" i="19"/>
  <c r="T16" i="30" s="1"/>
  <c r="V62" i="19"/>
  <c r="S16" i="31" s="1"/>
  <c r="W62" i="19"/>
  <c r="T16" i="31" s="1"/>
  <c r="V63" i="19"/>
  <c r="S17" i="32" s="1"/>
  <c r="W63" i="19"/>
  <c r="T17" i="32" s="1"/>
  <c r="V64" i="19"/>
  <c r="S17" i="33" s="1"/>
  <c r="W64" i="19"/>
  <c r="T17" i="33" s="1"/>
  <c r="V67" i="19"/>
  <c r="W67"/>
  <c r="V68"/>
  <c r="S17" i="27" s="1"/>
  <c r="W68" i="19"/>
  <c r="T17" i="27" s="1"/>
  <c r="V69" i="19"/>
  <c r="S17" i="29" s="1"/>
  <c r="W69" i="19"/>
  <c r="T17" i="29" s="1"/>
  <c r="V70" i="19"/>
  <c r="S17" i="30" s="1"/>
  <c r="W70" i="19"/>
  <c r="T17" i="30" s="1"/>
  <c r="V71" i="19"/>
  <c r="S17" i="31" s="1"/>
  <c r="W71" i="19"/>
  <c r="T17" i="31" s="1"/>
  <c r="V72" i="19"/>
  <c r="S18" i="32" s="1"/>
  <c r="W72" i="19"/>
  <c r="T18" i="32" s="1"/>
  <c r="V73" i="19"/>
  <c r="S18" i="33" s="1"/>
  <c r="W73" i="19"/>
  <c r="T18" i="33" s="1"/>
  <c r="V76" i="19"/>
  <c r="W76"/>
  <c r="V77"/>
  <c r="S18" i="27" s="1"/>
  <c r="W77" i="19"/>
  <c r="T18" i="27" s="1"/>
  <c r="V78" i="19"/>
  <c r="S18" i="29" s="1"/>
  <c r="W78" i="19"/>
  <c r="T18" i="29" s="1"/>
  <c r="V79" i="19"/>
  <c r="S18" i="30" s="1"/>
  <c r="W79" i="19"/>
  <c r="T18" i="30" s="1"/>
  <c r="V80" i="19"/>
  <c r="S18" i="31" s="1"/>
  <c r="W80" i="19"/>
  <c r="T18" i="31" s="1"/>
  <c r="V81" i="19"/>
  <c r="S19" i="32" s="1"/>
  <c r="W81" i="19"/>
  <c r="T19" i="32" s="1"/>
  <c r="V82" i="19"/>
  <c r="S19" i="33" s="1"/>
  <c r="W82" i="19"/>
  <c r="T19" i="33" s="1"/>
  <c r="V85" i="19"/>
  <c r="W85"/>
  <c r="V86"/>
  <c r="S19" i="27" s="1"/>
  <c r="W86" i="19"/>
  <c r="T19" i="27" s="1"/>
  <c r="V87" i="19"/>
  <c r="S19" i="29" s="1"/>
  <c r="W87" i="19"/>
  <c r="T19" i="29" s="1"/>
  <c r="V88" i="19"/>
  <c r="S19" i="30" s="1"/>
  <c r="W88" i="19"/>
  <c r="T19" i="30" s="1"/>
  <c r="V89" i="19"/>
  <c r="S19" i="31" s="1"/>
  <c r="W89" i="19"/>
  <c r="T19" i="31" s="1"/>
  <c r="V90" i="19"/>
  <c r="S20" i="32" s="1"/>
  <c r="W90" i="19"/>
  <c r="T20" i="32" s="1"/>
  <c r="V91" i="19"/>
  <c r="S20" i="33" s="1"/>
  <c r="W91" i="19"/>
  <c r="T20" i="33" s="1"/>
  <c r="V94" i="19"/>
  <c r="W94"/>
  <c r="V95"/>
  <c r="S20" i="27" s="1"/>
  <c r="W95" i="19"/>
  <c r="T20" i="27" s="1"/>
  <c r="V96" i="19"/>
  <c r="S20" i="29" s="1"/>
  <c r="W96" i="19"/>
  <c r="T20" i="29" s="1"/>
  <c r="V97" i="19"/>
  <c r="S20" i="30" s="1"/>
  <c r="W97" i="19"/>
  <c r="T20" i="30" s="1"/>
  <c r="V98" i="19"/>
  <c r="S20" i="31" s="1"/>
  <c r="W98" i="19"/>
  <c r="T20" i="31" s="1"/>
  <c r="V99" i="19"/>
  <c r="S21" i="32" s="1"/>
  <c r="W99" i="19"/>
  <c r="T21" i="32" s="1"/>
  <c r="V100" i="19"/>
  <c r="S21" i="33" s="1"/>
  <c r="W100" i="19"/>
  <c r="T21" i="33" s="1"/>
  <c r="V103" i="19"/>
  <c r="W103"/>
  <c r="V104"/>
  <c r="S21" i="27" s="1"/>
  <c r="W104" i="19"/>
  <c r="T21" i="27" s="1"/>
  <c r="V105" i="19"/>
  <c r="S21" i="29" s="1"/>
  <c r="W105" i="19"/>
  <c r="T21" i="29" s="1"/>
  <c r="V106" i="19"/>
  <c r="S21" i="30" s="1"/>
  <c r="W106" i="19"/>
  <c r="T21" i="30" s="1"/>
  <c r="V107" i="19"/>
  <c r="S21" i="31" s="1"/>
  <c r="W107" i="19"/>
  <c r="T21" i="31" s="1"/>
  <c r="V108" i="19"/>
  <c r="S22" i="32" s="1"/>
  <c r="W108" i="19"/>
  <c r="T22" i="32" s="1"/>
  <c r="V109" i="19"/>
  <c r="S22" i="33" s="1"/>
  <c r="W109" i="19"/>
  <c r="T22" i="33" s="1"/>
  <c r="V112" i="19"/>
  <c r="W112"/>
  <c r="V113"/>
  <c r="S22" i="27" s="1"/>
  <c r="W113" i="19"/>
  <c r="T22" i="27" s="1"/>
  <c r="V114" i="19"/>
  <c r="S22" i="29" s="1"/>
  <c r="W114" i="19"/>
  <c r="T22" i="29" s="1"/>
  <c r="V115" i="19"/>
  <c r="S22" i="30" s="1"/>
  <c r="W115" i="19"/>
  <c r="T22" i="30" s="1"/>
  <c r="V116" i="19"/>
  <c r="S22" i="31" s="1"/>
  <c r="W116" i="19"/>
  <c r="T22" i="31" s="1"/>
  <c r="V117" i="19"/>
  <c r="S23" i="32" s="1"/>
  <c r="W117" i="19"/>
  <c r="T23" i="32" s="1"/>
  <c r="V118" i="19"/>
  <c r="S23" i="33" s="1"/>
  <c r="W118" i="19"/>
  <c r="T23" i="33" s="1"/>
  <c r="V121" i="19"/>
  <c r="S23" i="26" s="1"/>
  <c r="W121" i="19"/>
  <c r="T23" i="26" s="1"/>
  <c r="V122" i="19"/>
  <c r="S23" i="27" s="1"/>
  <c r="W122" i="19"/>
  <c r="T23" i="27" s="1"/>
  <c r="V123" i="19"/>
  <c r="S23" i="29" s="1"/>
  <c r="W123" i="19"/>
  <c r="T23" i="29" s="1"/>
  <c r="V124" i="19"/>
  <c r="S23" i="30" s="1"/>
  <c r="W124" i="19"/>
  <c r="T23" i="30" s="1"/>
  <c r="V125" i="19"/>
  <c r="S23" i="31" s="1"/>
  <c r="W125" i="19"/>
  <c r="T23" i="31" s="1"/>
  <c r="V126" i="19"/>
  <c r="S24" i="32" s="1"/>
  <c r="W126" i="19"/>
  <c r="T24" i="32" s="1"/>
  <c r="V127" i="19"/>
  <c r="W127"/>
  <c r="V130"/>
  <c r="W130"/>
  <c r="V131"/>
  <c r="S24" i="27" s="1"/>
  <c r="W131" i="19"/>
  <c r="T24" i="27" s="1"/>
  <c r="V132" i="19"/>
  <c r="S24" i="29" s="1"/>
  <c r="W132" i="19"/>
  <c r="T24" i="29" s="1"/>
  <c r="V133" i="19"/>
  <c r="S24" i="30" s="1"/>
  <c r="W133" i="19"/>
  <c r="T24" i="30" s="1"/>
  <c r="V134" i="19"/>
  <c r="S24" i="31" s="1"/>
  <c r="W134" i="19"/>
  <c r="T24" i="31" s="1"/>
  <c r="V135" i="19"/>
  <c r="S25" i="32" s="1"/>
  <c r="W135" i="19"/>
  <c r="T25" i="32" s="1"/>
  <c r="V136" i="19"/>
  <c r="S25" i="33" s="1"/>
  <c r="W136" i="19"/>
  <c r="T25" i="33" s="1"/>
  <c r="V139" i="19"/>
  <c r="W139"/>
  <c r="V140"/>
  <c r="S25" i="27" s="1"/>
  <c r="W140" i="19"/>
  <c r="T25" i="27" s="1"/>
  <c r="V141" i="19"/>
  <c r="S25" i="29" s="1"/>
  <c r="W141" i="19"/>
  <c r="T25" i="29" s="1"/>
  <c r="V142" i="19"/>
  <c r="S25" i="30" s="1"/>
  <c r="W142" i="19"/>
  <c r="T25" i="30" s="1"/>
  <c r="V143" i="19"/>
  <c r="S25" i="31" s="1"/>
  <c r="W143" i="19"/>
  <c r="T25" i="31" s="1"/>
  <c r="V144" i="19"/>
  <c r="S26" i="32" s="1"/>
  <c r="W144" i="19"/>
  <c r="T26" i="32" s="1"/>
  <c r="V145" i="19"/>
  <c r="S26" i="33" s="1"/>
  <c r="W145" i="19"/>
  <c r="T26" i="33" s="1"/>
  <c r="V148" i="19"/>
  <c r="W148"/>
  <c r="V149"/>
  <c r="S26" i="27" s="1"/>
  <c r="W149" i="19"/>
  <c r="T26" i="27" s="1"/>
  <c r="V150" i="19"/>
  <c r="S26" i="29" s="1"/>
  <c r="W150" i="19"/>
  <c r="T26" i="29" s="1"/>
  <c r="V151" i="19"/>
  <c r="S26" i="30" s="1"/>
  <c r="W151" i="19"/>
  <c r="T26" i="30" s="1"/>
  <c r="V152" i="19"/>
  <c r="S26" i="31" s="1"/>
  <c r="W152" i="19"/>
  <c r="T26" i="31" s="1"/>
  <c r="V153" i="19"/>
  <c r="S27" i="32" s="1"/>
  <c r="W153" i="19"/>
  <c r="T27" i="32" s="1"/>
  <c r="V154" i="19"/>
  <c r="S27" i="33" s="1"/>
  <c r="W154" i="19"/>
  <c r="T27" i="33" s="1"/>
  <c r="V157" i="19"/>
  <c r="W157"/>
  <c r="V158"/>
  <c r="S27" i="27" s="1"/>
  <c r="W158" i="19"/>
  <c r="T27" i="27" s="1"/>
  <c r="V159" i="19"/>
  <c r="S27" i="29" s="1"/>
  <c r="W159" i="19"/>
  <c r="T27" i="29" s="1"/>
  <c r="V160" i="19"/>
  <c r="S27" i="30" s="1"/>
  <c r="W160" i="19"/>
  <c r="T27" i="30" s="1"/>
  <c r="V161" i="19"/>
  <c r="S27" i="31" s="1"/>
  <c r="W161" i="19"/>
  <c r="T27" i="31" s="1"/>
  <c r="V162" i="19"/>
  <c r="S28" i="32" s="1"/>
  <c r="W162" i="19"/>
  <c r="T28" i="32" s="1"/>
  <c r="V163" i="19"/>
  <c r="S28" i="33" s="1"/>
  <c r="W163" i="19"/>
  <c r="T28" i="33" s="1"/>
  <c r="V166" i="19"/>
  <c r="W166"/>
  <c r="V167"/>
  <c r="S28" i="27" s="1"/>
  <c r="W167" i="19"/>
  <c r="T28" i="27" s="1"/>
  <c r="V168" i="19"/>
  <c r="S28" i="29" s="1"/>
  <c r="W168" i="19"/>
  <c r="T28" i="29" s="1"/>
  <c r="V169" i="19"/>
  <c r="S28" i="30" s="1"/>
  <c r="W169" i="19"/>
  <c r="T28" i="30" s="1"/>
  <c r="V170" i="19"/>
  <c r="S28" i="31" s="1"/>
  <c r="W170" i="19"/>
  <c r="T28" i="31" s="1"/>
  <c r="V171" i="19"/>
  <c r="S29" i="32" s="1"/>
  <c r="W171" i="19"/>
  <c r="T29" i="32" s="1"/>
  <c r="V172" i="19"/>
  <c r="S29" i="33" s="1"/>
  <c r="W172" i="19"/>
  <c r="T29" i="33" s="1"/>
  <c r="V175" i="19"/>
  <c r="W175"/>
  <c r="V176"/>
  <c r="S29" i="27" s="1"/>
  <c r="W176" i="19"/>
  <c r="T29" i="27" s="1"/>
  <c r="V177" i="19"/>
  <c r="S29" i="29" s="1"/>
  <c r="W177" i="19"/>
  <c r="T29" i="29" s="1"/>
  <c r="V178" i="19"/>
  <c r="S29" i="30" s="1"/>
  <c r="W178" i="19"/>
  <c r="T29" i="30" s="1"/>
  <c r="V179" i="19"/>
  <c r="S29" i="31" s="1"/>
  <c r="W179" i="19"/>
  <c r="T29" i="31" s="1"/>
  <c r="V180" i="19"/>
  <c r="S30" i="32" s="1"/>
  <c r="W180" i="19"/>
  <c r="T30" i="32" s="1"/>
  <c r="V181" i="19"/>
  <c r="S30" i="33" s="1"/>
  <c r="W181" i="19"/>
  <c r="T30" i="33" s="1"/>
  <c r="V184" i="19"/>
  <c r="W184"/>
  <c r="V185"/>
  <c r="S30" i="27" s="1"/>
  <c r="W185" i="19"/>
  <c r="T30" i="27" s="1"/>
  <c r="V186" i="19"/>
  <c r="S30" i="29" s="1"/>
  <c r="W186" i="19"/>
  <c r="T30" i="29" s="1"/>
  <c r="V187" i="19"/>
  <c r="S30" i="30" s="1"/>
  <c r="W187" i="19"/>
  <c r="T30" i="30" s="1"/>
  <c r="V188" i="19"/>
  <c r="S30" i="31" s="1"/>
  <c r="W188" i="19"/>
  <c r="T30" i="31" s="1"/>
  <c r="V189" i="19"/>
  <c r="S31" i="32" s="1"/>
  <c r="W189" i="19"/>
  <c r="T31" i="32" s="1"/>
  <c r="V190" i="19"/>
  <c r="S31" i="33" s="1"/>
  <c r="W190" i="19"/>
  <c r="T31" i="33" s="1"/>
  <c r="V193" i="19"/>
  <c r="W193"/>
  <c r="V194"/>
  <c r="S31" i="27" s="1"/>
  <c r="W194" i="19"/>
  <c r="T31" i="27" s="1"/>
  <c r="V195" i="19"/>
  <c r="S31" i="29" s="1"/>
  <c r="W195" i="19"/>
  <c r="T31" i="29" s="1"/>
  <c r="V196" i="19"/>
  <c r="S31" i="30" s="1"/>
  <c r="W196" i="19"/>
  <c r="T31" i="30" s="1"/>
  <c r="V197" i="19"/>
  <c r="S31" i="31" s="1"/>
  <c r="W197" i="19"/>
  <c r="T31" i="31" s="1"/>
  <c r="V198" i="19"/>
  <c r="S32" i="32" s="1"/>
  <c r="W198" i="19"/>
  <c r="T32" i="32" s="1"/>
  <c r="V199" i="19"/>
  <c r="S32" i="33" s="1"/>
  <c r="W199" i="19"/>
  <c r="T32" i="33" s="1"/>
  <c r="V202" i="19"/>
  <c r="W202"/>
  <c r="V203"/>
  <c r="S32" i="27" s="1"/>
  <c r="W203" i="19"/>
  <c r="T32" i="27" s="1"/>
  <c r="V204" i="19"/>
  <c r="S32" i="29" s="1"/>
  <c r="W204" i="19"/>
  <c r="T32" i="29" s="1"/>
  <c r="V205" i="19"/>
  <c r="S32" i="30" s="1"/>
  <c r="W205" i="19"/>
  <c r="T32" i="30" s="1"/>
  <c r="V206" i="19"/>
  <c r="S32" i="31" s="1"/>
  <c r="W206" i="19"/>
  <c r="T32" i="31" s="1"/>
  <c r="V207" i="19"/>
  <c r="S33" i="32" s="1"/>
  <c r="W207" i="19"/>
  <c r="T33" i="32" s="1"/>
  <c r="V208" i="19"/>
  <c r="S33" i="33" s="1"/>
  <c r="W208" i="19"/>
  <c r="T33" i="33" s="1"/>
  <c r="V211" i="19"/>
  <c r="W211"/>
  <c r="V212"/>
  <c r="S33" i="27" s="1"/>
  <c r="W212" i="19"/>
  <c r="T33" i="27" s="1"/>
  <c r="V213" i="19"/>
  <c r="S33" i="29" s="1"/>
  <c r="W213" i="19"/>
  <c r="T33" i="29" s="1"/>
  <c r="V214" i="19"/>
  <c r="S33" i="30" s="1"/>
  <c r="W214" i="19"/>
  <c r="T33" i="30" s="1"/>
  <c r="V215" i="19"/>
  <c r="S33" i="31" s="1"/>
  <c r="W215" i="19"/>
  <c r="T33" i="31" s="1"/>
  <c r="V216" i="19"/>
  <c r="S34" i="32" s="1"/>
  <c r="W216" i="19"/>
  <c r="T34" i="32" s="1"/>
  <c r="V217" i="19"/>
  <c r="S34" i="33" s="1"/>
  <c r="W217" i="19"/>
  <c r="T34" i="33" s="1"/>
  <c r="V220" i="19"/>
  <c r="W220"/>
  <c r="V221"/>
  <c r="S34" i="27" s="1"/>
  <c r="W221" i="19"/>
  <c r="T34" i="27" s="1"/>
  <c r="V222" i="19"/>
  <c r="S34" i="29" s="1"/>
  <c r="W222" i="19"/>
  <c r="T34" i="29" s="1"/>
  <c r="V223" i="19"/>
  <c r="S34" i="30" s="1"/>
  <c r="W223" i="19"/>
  <c r="T34" i="30" s="1"/>
  <c r="V224" i="19"/>
  <c r="S34" i="31" s="1"/>
  <c r="W224" i="19"/>
  <c r="T34" i="31" s="1"/>
  <c r="V225" i="19"/>
  <c r="S35" i="32" s="1"/>
  <c r="W225" i="19"/>
  <c r="T35" i="32" s="1"/>
  <c r="V226" i="19"/>
  <c r="S35" i="33" s="1"/>
  <c r="W226" i="19"/>
  <c r="T35" i="33" s="1"/>
  <c r="V229" i="19"/>
  <c r="W229"/>
  <c r="V230"/>
  <c r="S35" i="27" s="1"/>
  <c r="W230" i="19"/>
  <c r="T35" i="27" s="1"/>
  <c r="V231" i="19"/>
  <c r="S35" i="29" s="1"/>
  <c r="W231" i="19"/>
  <c r="T35" i="29" s="1"/>
  <c r="V232" i="19"/>
  <c r="S35" i="30" s="1"/>
  <c r="W232" i="19"/>
  <c r="T35" i="30" s="1"/>
  <c r="V233" i="19"/>
  <c r="S35" i="31" s="1"/>
  <c r="W233" i="19"/>
  <c r="T35" i="31" s="1"/>
  <c r="V234" i="19"/>
  <c r="S36" i="32" s="1"/>
  <c r="W234" i="19"/>
  <c r="T36" i="32" s="1"/>
  <c r="V235" i="19"/>
  <c r="S36" i="33" s="1"/>
  <c r="W235" i="19"/>
  <c r="T36" i="33" s="1"/>
  <c r="V238" i="19"/>
  <c r="S36" i="26" s="1"/>
  <c r="W238" i="19"/>
  <c r="T36" i="26" s="1"/>
  <c r="V239" i="19"/>
  <c r="S36" i="27" s="1"/>
  <c r="W239" i="19"/>
  <c r="T36" i="27" s="1"/>
  <c r="V240" i="19"/>
  <c r="S36" i="29" s="1"/>
  <c r="W240" i="19"/>
  <c r="T36" i="29" s="1"/>
  <c r="V241" i="19"/>
  <c r="S36" i="30" s="1"/>
  <c r="W241" i="19"/>
  <c r="T36" i="30" s="1"/>
  <c r="V242" i="19"/>
  <c r="S36" i="31" s="1"/>
  <c r="W242" i="19"/>
  <c r="T36" i="31" s="1"/>
  <c r="V243" i="19"/>
  <c r="S37" i="32" s="1"/>
  <c r="W243" i="19"/>
  <c r="T37" i="32" s="1"/>
  <c r="V244" i="19"/>
  <c r="S37" i="33" s="1"/>
  <c r="W244" i="19"/>
  <c r="T37" i="33" s="1"/>
  <c r="V247" i="19"/>
  <c r="W247"/>
  <c r="V248"/>
  <c r="S37" i="27" s="1"/>
  <c r="W248" i="19"/>
  <c r="T37" i="27" s="1"/>
  <c r="V249" i="19"/>
  <c r="S37" i="29" s="1"/>
  <c r="W249" i="19"/>
  <c r="T37" i="29" s="1"/>
  <c r="V250" i="19"/>
  <c r="S37" i="30" s="1"/>
  <c r="W250" i="19"/>
  <c r="T37" i="30" s="1"/>
  <c r="V251" i="19"/>
  <c r="S37" i="31" s="1"/>
  <c r="W251" i="19"/>
  <c r="T37" i="31" s="1"/>
  <c r="V252" i="19"/>
  <c r="S38" i="32" s="1"/>
  <c r="W252" i="19"/>
  <c r="T38" i="32" s="1"/>
  <c r="V253" i="19"/>
  <c r="S38" i="33" s="1"/>
  <c r="W253" i="19"/>
  <c r="T38" i="33" s="1"/>
  <c r="V256" i="19"/>
  <c r="W256"/>
  <c r="V257"/>
  <c r="S38" i="27" s="1"/>
  <c r="W257" i="19"/>
  <c r="T38" i="27" s="1"/>
  <c r="V258" i="19"/>
  <c r="S38" i="29" s="1"/>
  <c r="W258" i="19"/>
  <c r="T38" i="29" s="1"/>
  <c r="V259" i="19"/>
  <c r="S38" i="30" s="1"/>
  <c r="W259" i="19"/>
  <c r="T38" i="30" s="1"/>
  <c r="V260" i="19"/>
  <c r="S38" i="31" s="1"/>
  <c r="W260" i="19"/>
  <c r="T38" i="31" s="1"/>
  <c r="V261" i="19"/>
  <c r="S39" i="32" s="1"/>
  <c r="W261" i="19"/>
  <c r="T39" i="32" s="1"/>
  <c r="V262" i="19"/>
  <c r="S39" i="33" s="1"/>
  <c r="W262" i="19"/>
  <c r="T39" i="33" s="1"/>
  <c r="V265" i="19"/>
  <c r="W265"/>
  <c r="V266"/>
  <c r="S39" i="27" s="1"/>
  <c r="W266" i="19"/>
  <c r="T39" i="27" s="1"/>
  <c r="V267" i="19"/>
  <c r="S39" i="29" s="1"/>
  <c r="W267" i="19"/>
  <c r="T39" i="29" s="1"/>
  <c r="V268" i="19"/>
  <c r="S39" i="30" s="1"/>
  <c r="W268" i="19"/>
  <c r="T39" i="30" s="1"/>
  <c r="V269" i="19"/>
  <c r="S39" i="31" s="1"/>
  <c r="W269" i="19"/>
  <c r="T39" i="31" s="1"/>
  <c r="V270" i="19"/>
  <c r="S40" i="32" s="1"/>
  <c r="W270" i="19"/>
  <c r="T40" i="32" s="1"/>
  <c r="V271" i="19"/>
  <c r="S40" i="33" s="1"/>
  <c r="W271" i="19"/>
  <c r="T40" i="33" s="1"/>
  <c r="V274" i="19"/>
  <c r="W274"/>
  <c r="V275"/>
  <c r="S40" i="27" s="1"/>
  <c r="W275" i="19"/>
  <c r="T40" i="27" s="1"/>
  <c r="V276" i="19"/>
  <c r="S40" i="29" s="1"/>
  <c r="W276" i="19"/>
  <c r="T40" i="29" s="1"/>
  <c r="V277" i="19"/>
  <c r="S40" i="30" s="1"/>
  <c r="W277" i="19"/>
  <c r="T40" i="30" s="1"/>
  <c r="V278" i="19"/>
  <c r="S40" i="31" s="1"/>
  <c r="W278" i="19"/>
  <c r="T40" i="31" s="1"/>
  <c r="V279" i="19"/>
  <c r="S41" i="32" s="1"/>
  <c r="W279" i="19"/>
  <c r="T41" i="32" s="1"/>
  <c r="V280" i="19"/>
  <c r="S41" i="33" s="1"/>
  <c r="W280" i="19"/>
  <c r="T41" i="33" s="1"/>
  <c r="V283" i="19"/>
  <c r="W283"/>
  <c r="V284"/>
  <c r="S41" i="27" s="1"/>
  <c r="W284" i="19"/>
  <c r="T41" i="27" s="1"/>
  <c r="V285" i="19"/>
  <c r="S41" i="29" s="1"/>
  <c r="W285" i="19"/>
  <c r="T41" i="29" s="1"/>
  <c r="V286" i="19"/>
  <c r="S41" i="30" s="1"/>
  <c r="W286" i="19"/>
  <c r="T41" i="30" s="1"/>
  <c r="V287" i="19"/>
  <c r="S41" i="31" s="1"/>
  <c r="W287" i="19"/>
  <c r="T41" i="31" s="1"/>
  <c r="V288" i="19"/>
  <c r="S42" i="32" s="1"/>
  <c r="W288" i="19"/>
  <c r="T42" i="32" s="1"/>
  <c r="V289" i="19"/>
  <c r="S42" i="33" s="1"/>
  <c r="W289" i="19"/>
  <c r="T42" i="33" s="1"/>
  <c r="V292" i="19"/>
  <c r="W292"/>
  <c r="V293"/>
  <c r="S42" i="27" s="1"/>
  <c r="W293" i="19"/>
  <c r="T42" i="27" s="1"/>
  <c r="V294" i="19"/>
  <c r="S42" i="29" s="1"/>
  <c r="W294" i="19"/>
  <c r="T42" i="29" s="1"/>
  <c r="V295" i="19"/>
  <c r="S42" i="30" s="1"/>
  <c r="W295" i="19"/>
  <c r="T42" i="30" s="1"/>
  <c r="V296" i="19"/>
  <c r="S42" i="31" s="1"/>
  <c r="W296" i="19"/>
  <c r="T42" i="31" s="1"/>
  <c r="V297" i="19"/>
  <c r="S43" i="32" s="1"/>
  <c r="W297" i="19"/>
  <c r="T43" i="32" s="1"/>
  <c r="V298" i="19"/>
  <c r="S43" i="33" s="1"/>
  <c r="W298" i="19"/>
  <c r="T43" i="33" s="1"/>
  <c r="V301" i="19"/>
  <c r="W301"/>
  <c r="V302"/>
  <c r="S43" i="27" s="1"/>
  <c r="W302" i="19"/>
  <c r="T43" i="27" s="1"/>
  <c r="V303" i="19"/>
  <c r="S43" i="29" s="1"/>
  <c r="W303" i="19"/>
  <c r="T43" i="29" s="1"/>
  <c r="V304" i="19"/>
  <c r="S43" i="30" s="1"/>
  <c r="W304" i="19"/>
  <c r="T43" i="30" s="1"/>
  <c r="V305" i="19"/>
  <c r="S43" i="31" s="1"/>
  <c r="W305" i="19"/>
  <c r="T43" i="31" s="1"/>
  <c r="V306" i="19"/>
  <c r="S44" i="32" s="1"/>
  <c r="W306" i="19"/>
  <c r="T44" i="32" s="1"/>
  <c r="V307" i="19"/>
  <c r="S44" i="33" s="1"/>
  <c r="W307" i="19"/>
  <c r="T44" i="33" s="1"/>
  <c r="V310" i="19"/>
  <c r="W310"/>
  <c r="V311"/>
  <c r="S44" i="27" s="1"/>
  <c r="W311" i="19"/>
  <c r="T44" i="27" s="1"/>
  <c r="V312" i="19"/>
  <c r="S44" i="29" s="1"/>
  <c r="W312" i="19"/>
  <c r="T44" i="29" s="1"/>
  <c r="V313" i="19"/>
  <c r="S44" i="30" s="1"/>
  <c r="W313" i="19"/>
  <c r="T44" i="30" s="1"/>
  <c r="V314" i="19"/>
  <c r="S44" i="31" s="1"/>
  <c r="W314" i="19"/>
  <c r="T44" i="31" s="1"/>
  <c r="V315" i="19"/>
  <c r="S45" i="32" s="1"/>
  <c r="W315" i="19"/>
  <c r="T45" i="32" s="1"/>
  <c r="V316" i="19"/>
  <c r="S45" i="33" s="1"/>
  <c r="W316" i="19"/>
  <c r="T45" i="33" s="1"/>
  <c r="V319" i="19"/>
  <c r="W319"/>
  <c r="V320"/>
  <c r="S45" i="27" s="1"/>
  <c r="W320" i="19"/>
  <c r="T45" i="27" s="1"/>
  <c r="V321" i="19"/>
  <c r="S45" i="29" s="1"/>
  <c r="W321" i="19"/>
  <c r="T45" i="29" s="1"/>
  <c r="V322" i="19"/>
  <c r="S45" i="30" s="1"/>
  <c r="W322" i="19"/>
  <c r="T45" i="30" s="1"/>
  <c r="V323" i="19"/>
  <c r="S45" i="31" s="1"/>
  <c r="W323" i="19"/>
  <c r="T45" i="31" s="1"/>
  <c r="V324" i="19"/>
  <c r="S46" i="32" s="1"/>
  <c r="W324" i="19"/>
  <c r="T46" i="32" s="1"/>
  <c r="V325" i="19"/>
  <c r="S46" i="33" s="1"/>
  <c r="W325" i="19"/>
  <c r="T46" i="33" s="1"/>
  <c r="V328" i="19"/>
  <c r="W328"/>
  <c r="V329"/>
  <c r="S46" i="27" s="1"/>
  <c r="W329" i="19"/>
  <c r="T46" i="27" s="1"/>
  <c r="V330" i="19"/>
  <c r="S46" i="29" s="1"/>
  <c r="W330" i="19"/>
  <c r="T46" i="29" s="1"/>
  <c r="V331" i="19"/>
  <c r="S46" i="30" s="1"/>
  <c r="W331" i="19"/>
  <c r="T46" i="30" s="1"/>
  <c r="V332" i="19"/>
  <c r="S46" i="31" s="1"/>
  <c r="W332" i="19"/>
  <c r="T46" i="31" s="1"/>
  <c r="V333" i="19"/>
  <c r="S47" i="32" s="1"/>
  <c r="W333" i="19"/>
  <c r="T47" i="32" s="1"/>
  <c r="V334" i="19"/>
  <c r="S47" i="33" s="1"/>
  <c r="W334" i="19"/>
  <c r="T47" i="33" s="1"/>
  <c r="V337" i="19"/>
  <c r="W337"/>
  <c r="V338"/>
  <c r="S47" i="27" s="1"/>
  <c r="W338" i="19"/>
  <c r="T47" i="27" s="1"/>
  <c r="V339" i="19"/>
  <c r="S47" i="29" s="1"/>
  <c r="W339" i="19"/>
  <c r="T47" i="29" s="1"/>
  <c r="V340" i="19"/>
  <c r="S47" i="30" s="1"/>
  <c r="W340" i="19"/>
  <c r="T47" i="30" s="1"/>
  <c r="V341" i="19"/>
  <c r="S47" i="31" s="1"/>
  <c r="W341" i="19"/>
  <c r="T47" i="31" s="1"/>
  <c r="V342" i="19"/>
  <c r="S48" i="32" s="1"/>
  <c r="W342" i="19"/>
  <c r="T48" i="32" s="1"/>
  <c r="V343" i="19"/>
  <c r="S48" i="33" s="1"/>
  <c r="W343" i="19"/>
  <c r="T48" i="33" s="1"/>
  <c r="V346" i="19"/>
  <c r="W346"/>
  <c r="V347"/>
  <c r="S48" i="27" s="1"/>
  <c r="W347" i="19"/>
  <c r="T48" i="27" s="1"/>
  <c r="V348" i="19"/>
  <c r="S48" i="29" s="1"/>
  <c r="W348" i="19"/>
  <c r="T48" i="29" s="1"/>
  <c r="V349" i="19"/>
  <c r="S48" i="30" s="1"/>
  <c r="W349" i="19"/>
  <c r="T48" i="30" s="1"/>
  <c r="V350" i="19"/>
  <c r="S48" i="31" s="1"/>
  <c r="W350" i="19"/>
  <c r="T48" i="31" s="1"/>
  <c r="V351" i="19"/>
  <c r="S49" i="32" s="1"/>
  <c r="W351" i="19"/>
  <c r="T49" i="32" s="1"/>
  <c r="V352" i="19"/>
  <c r="S49" i="33" s="1"/>
  <c r="W352" i="19"/>
  <c r="T49" i="33" s="1"/>
  <c r="V355" i="19"/>
  <c r="W355"/>
  <c r="V356"/>
  <c r="S49" i="27" s="1"/>
  <c r="W356" i="19"/>
  <c r="T49" i="27" s="1"/>
  <c r="V357" i="19"/>
  <c r="S49" i="29" s="1"/>
  <c r="W357" i="19"/>
  <c r="T49" i="29" s="1"/>
  <c r="V358" i="19"/>
  <c r="S49" i="30" s="1"/>
  <c r="W358" i="19"/>
  <c r="T49" i="30" s="1"/>
  <c r="V359" i="19"/>
  <c r="S49" i="31" s="1"/>
  <c r="W359" i="19"/>
  <c r="T49" i="31" s="1"/>
  <c r="V360" i="19"/>
  <c r="S50" i="32" s="1"/>
  <c r="W360" i="19"/>
  <c r="T50" i="32" s="1"/>
  <c r="V361" i="19"/>
  <c r="S50" i="33" s="1"/>
  <c r="W361" i="19"/>
  <c r="T50" i="33" s="1"/>
  <c r="V364" i="19"/>
  <c r="W364"/>
  <c r="V365"/>
  <c r="S50" i="27" s="1"/>
  <c r="W365" i="19"/>
  <c r="T50" i="27" s="1"/>
  <c r="V366" i="19"/>
  <c r="S50" i="29" s="1"/>
  <c r="W366" i="19"/>
  <c r="T50" i="29" s="1"/>
  <c r="V367" i="19"/>
  <c r="S50" i="30" s="1"/>
  <c r="W367" i="19"/>
  <c r="T50" i="30" s="1"/>
  <c r="V368" i="19"/>
  <c r="S50" i="31" s="1"/>
  <c r="W368" i="19"/>
  <c r="T50" i="31" s="1"/>
  <c r="V369" i="19"/>
  <c r="S51" i="32" s="1"/>
  <c r="W369" i="19"/>
  <c r="T51" i="32" s="1"/>
  <c r="V370" i="19"/>
  <c r="S51" i="33" s="1"/>
  <c r="W370" i="19"/>
  <c r="T51" i="33" s="1"/>
  <c r="V373" i="19"/>
  <c r="W373"/>
  <c r="V374"/>
  <c r="S51" i="27" s="1"/>
  <c r="W374" i="19"/>
  <c r="T51" i="27" s="1"/>
  <c r="V375" i="19"/>
  <c r="S51" i="29" s="1"/>
  <c r="W375" i="19"/>
  <c r="T51" i="29" s="1"/>
  <c r="V376" i="19"/>
  <c r="S51" i="30" s="1"/>
  <c r="W376" i="19"/>
  <c r="T51" i="30" s="1"/>
  <c r="V377" i="19"/>
  <c r="S51" i="31" s="1"/>
  <c r="W377" i="19"/>
  <c r="T51" i="31" s="1"/>
  <c r="V378" i="19"/>
  <c r="S52" i="32" s="1"/>
  <c r="W378" i="19"/>
  <c r="T52" i="32" s="1"/>
  <c r="V379" i="19"/>
  <c r="S52" i="33" s="1"/>
  <c r="W379" i="19"/>
  <c r="T52" i="33" s="1"/>
  <c r="V382" i="19"/>
  <c r="W382"/>
  <c r="V383"/>
  <c r="S52" i="27" s="1"/>
  <c r="W383" i="19"/>
  <c r="T52" i="27" s="1"/>
  <c r="V384" i="19"/>
  <c r="S52" i="29" s="1"/>
  <c r="W384" i="19"/>
  <c r="T52" i="29" s="1"/>
  <c r="V385" i="19"/>
  <c r="S52" i="30" s="1"/>
  <c r="W385" i="19"/>
  <c r="T52" i="30" s="1"/>
  <c r="V386" i="19"/>
  <c r="S52" i="31" s="1"/>
  <c r="W386" i="19"/>
  <c r="T52" i="31" s="1"/>
  <c r="V387" i="19"/>
  <c r="S53" i="32" s="1"/>
  <c r="W387" i="19"/>
  <c r="T53" i="32" s="1"/>
  <c r="V388" i="19"/>
  <c r="S53" i="33" s="1"/>
  <c r="W388" i="19"/>
  <c r="T53" i="33" s="1"/>
  <c r="V391" i="19"/>
  <c r="W391"/>
  <c r="V392"/>
  <c r="S53" i="27" s="1"/>
  <c r="W392" i="19"/>
  <c r="T53" i="27" s="1"/>
  <c r="V393" i="19"/>
  <c r="S53" i="29" s="1"/>
  <c r="W393" i="19"/>
  <c r="T53" i="29" s="1"/>
  <c r="V394" i="19"/>
  <c r="S53" i="30" s="1"/>
  <c r="W394" i="19"/>
  <c r="T53" i="30" s="1"/>
  <c r="V395" i="19"/>
  <c r="S53" i="31" s="1"/>
  <c r="W395" i="19"/>
  <c r="T53" i="31" s="1"/>
  <c r="V396" i="19"/>
  <c r="S54" i="32" s="1"/>
  <c r="W396" i="19"/>
  <c r="T54" i="32" s="1"/>
  <c r="V397" i="19"/>
  <c r="S54" i="33" s="1"/>
  <c r="W397" i="19"/>
  <c r="T54" i="33" s="1"/>
  <c r="V400" i="19"/>
  <c r="W400"/>
  <c r="V401"/>
  <c r="S54" i="27" s="1"/>
  <c r="W401" i="19"/>
  <c r="T54" i="27" s="1"/>
  <c r="V402" i="19"/>
  <c r="S54" i="29" s="1"/>
  <c r="W402" i="19"/>
  <c r="T54" i="29" s="1"/>
  <c r="V403" i="19"/>
  <c r="S54" i="30" s="1"/>
  <c r="W403" i="19"/>
  <c r="T54" i="30" s="1"/>
  <c r="V404" i="19"/>
  <c r="S54" i="31" s="1"/>
  <c r="W404" i="19"/>
  <c r="T54" i="31" s="1"/>
  <c r="V405" i="19"/>
  <c r="S55" i="32" s="1"/>
  <c r="W405" i="19"/>
  <c r="T55" i="32" s="1"/>
  <c r="V406" i="19"/>
  <c r="S55" i="33" s="1"/>
  <c r="W406" i="19"/>
  <c r="T55" i="33" s="1"/>
  <c r="V409" i="19"/>
  <c r="W409"/>
  <c r="V410"/>
  <c r="S55" i="27" s="1"/>
  <c r="W410" i="19"/>
  <c r="T55" i="27" s="1"/>
  <c r="V411" i="19"/>
  <c r="S55" i="29" s="1"/>
  <c r="W411" i="19"/>
  <c r="T55" i="29" s="1"/>
  <c r="V412" i="19"/>
  <c r="S55" i="30" s="1"/>
  <c r="W412" i="19"/>
  <c r="T55" i="30" s="1"/>
  <c r="V413" i="19"/>
  <c r="S55" i="31" s="1"/>
  <c r="W413" i="19"/>
  <c r="T55" i="31" s="1"/>
  <c r="V414" i="19"/>
  <c r="S56" i="32" s="1"/>
  <c r="W414" i="19"/>
  <c r="T56" i="32" s="1"/>
  <c r="V415" i="19"/>
  <c r="S56" i="33" s="1"/>
  <c r="W415" i="19"/>
  <c r="T56" i="33" s="1"/>
  <c r="V418" i="19"/>
  <c r="W418"/>
  <c r="V419"/>
  <c r="S56" i="27" s="1"/>
  <c r="W419" i="19"/>
  <c r="T56" i="27" s="1"/>
  <c r="V420" i="19"/>
  <c r="S56" i="29" s="1"/>
  <c r="W420" i="19"/>
  <c r="T56" i="29" s="1"/>
  <c r="V421" i="19"/>
  <c r="S56" i="30" s="1"/>
  <c r="W421" i="19"/>
  <c r="T56" i="30" s="1"/>
  <c r="V422" i="19"/>
  <c r="S56" i="31" s="1"/>
  <c r="W422" i="19"/>
  <c r="T56" i="31" s="1"/>
  <c r="V423" i="19"/>
  <c r="S57" i="32" s="1"/>
  <c r="W423" i="19"/>
  <c r="T57" i="32" s="1"/>
  <c r="V424" i="19"/>
  <c r="S57" i="33" s="1"/>
  <c r="W424" i="19"/>
  <c r="T57" i="33" s="1"/>
  <c r="V427" i="19"/>
  <c r="W427"/>
  <c r="V428"/>
  <c r="S57" i="27" s="1"/>
  <c r="W428" i="19"/>
  <c r="T57" i="27" s="1"/>
  <c r="V429" i="19"/>
  <c r="S57" i="29" s="1"/>
  <c r="W429" i="19"/>
  <c r="T57" i="29" s="1"/>
  <c r="V430" i="19"/>
  <c r="S57" i="30" s="1"/>
  <c r="W430" i="19"/>
  <c r="T57" i="30" s="1"/>
  <c r="V431" i="19"/>
  <c r="S57" i="31" s="1"/>
  <c r="W431" i="19"/>
  <c r="T57" i="31" s="1"/>
  <c r="V432" i="19"/>
  <c r="S58" i="32" s="1"/>
  <c r="W432" i="19"/>
  <c r="T58" i="32" s="1"/>
  <c r="V433" i="19"/>
  <c r="S58" i="33" s="1"/>
  <c r="W433" i="19"/>
  <c r="T58" i="33" s="1"/>
  <c r="V436" i="19"/>
  <c r="W436"/>
  <c r="V437"/>
  <c r="S58" i="27" s="1"/>
  <c r="W437" i="19"/>
  <c r="T58" i="27" s="1"/>
  <c r="V438" i="19"/>
  <c r="S58" i="29" s="1"/>
  <c r="W438" i="19"/>
  <c r="T58" i="29" s="1"/>
  <c r="V439" i="19"/>
  <c r="S58" i="30" s="1"/>
  <c r="W439" i="19"/>
  <c r="T58" i="30" s="1"/>
  <c r="V440" i="19"/>
  <c r="S58" i="31" s="1"/>
  <c r="W440" i="19"/>
  <c r="T58" i="31" s="1"/>
  <c r="V441" i="19"/>
  <c r="S59" i="32" s="1"/>
  <c r="W441" i="19"/>
  <c r="T59" i="32" s="1"/>
  <c r="V442" i="19"/>
  <c r="S59" i="33" s="1"/>
  <c r="W442" i="19"/>
  <c r="T59" i="33" s="1"/>
  <c r="V445" i="19"/>
  <c r="W445"/>
  <c r="V446"/>
  <c r="S59" i="27" s="1"/>
  <c r="W446" i="19"/>
  <c r="T59" i="27" s="1"/>
  <c r="V447" i="19"/>
  <c r="S59" i="29" s="1"/>
  <c r="W447" i="19"/>
  <c r="T59" i="29" s="1"/>
  <c r="V448" i="19"/>
  <c r="S59" i="30" s="1"/>
  <c r="W448" i="19"/>
  <c r="T59" i="30" s="1"/>
  <c r="V449" i="19"/>
  <c r="S59" i="31" s="1"/>
  <c r="W449" i="19"/>
  <c r="T59" i="31" s="1"/>
  <c r="V450" i="19"/>
  <c r="S60" i="32" s="1"/>
  <c r="W450" i="19"/>
  <c r="T60" i="32" s="1"/>
  <c r="V451" i="19"/>
  <c r="S60" i="33" s="1"/>
  <c r="W451" i="19"/>
  <c r="T60" i="33" s="1"/>
  <c r="V454" i="19"/>
  <c r="W454"/>
  <c r="V455"/>
  <c r="S60" i="27" s="1"/>
  <c r="W455" i="19"/>
  <c r="T60" i="27" s="1"/>
  <c r="V456" i="19"/>
  <c r="S60" i="29" s="1"/>
  <c r="W456" i="19"/>
  <c r="T60" i="29" s="1"/>
  <c r="V457" i="19"/>
  <c r="S60" i="30" s="1"/>
  <c r="W457" i="19"/>
  <c r="T60" i="30" s="1"/>
  <c r="V458" i="19"/>
  <c r="S60" i="31" s="1"/>
  <c r="W458" i="19"/>
  <c r="T60" i="31" s="1"/>
  <c r="V459" i="19"/>
  <c r="S61" i="32" s="1"/>
  <c r="W459" i="19"/>
  <c r="T61" i="32" s="1"/>
  <c r="V460" i="19"/>
  <c r="S61" i="33" s="1"/>
  <c r="W460" i="19"/>
  <c r="T61" i="33" s="1"/>
  <c r="V463" i="19"/>
  <c r="W463"/>
  <c r="V464"/>
  <c r="S61" i="27" s="1"/>
  <c r="W464" i="19"/>
  <c r="T61" i="27" s="1"/>
  <c r="V465" i="19"/>
  <c r="S61" i="29" s="1"/>
  <c r="W465" i="19"/>
  <c r="T61" i="29" s="1"/>
  <c r="V466" i="19"/>
  <c r="S61" i="30" s="1"/>
  <c r="W466" i="19"/>
  <c r="T61" i="30" s="1"/>
  <c r="V467" i="19"/>
  <c r="S61" i="31" s="1"/>
  <c r="W467" i="19"/>
  <c r="T61" i="31" s="1"/>
  <c r="V468" i="19"/>
  <c r="S62" i="32" s="1"/>
  <c r="W468" i="19"/>
  <c r="T62" i="32" s="1"/>
  <c r="V469" i="19"/>
  <c r="S62" i="33" s="1"/>
  <c r="W469" i="19"/>
  <c r="T62" i="33" s="1"/>
  <c r="V472" i="19"/>
  <c r="W472"/>
  <c r="V473"/>
  <c r="S62" i="27" s="1"/>
  <c r="W473" i="19"/>
  <c r="T62" i="27" s="1"/>
  <c r="V474" i="19"/>
  <c r="S62" i="29" s="1"/>
  <c r="W474" i="19"/>
  <c r="T62" i="29" s="1"/>
  <c r="V475" i="19"/>
  <c r="S62" i="30" s="1"/>
  <c r="W475" i="19"/>
  <c r="T62" i="30" s="1"/>
  <c r="V476" i="19"/>
  <c r="S62" i="31" s="1"/>
  <c r="W476" i="19"/>
  <c r="T62" i="31" s="1"/>
  <c r="V477" i="19"/>
  <c r="S63" i="32" s="1"/>
  <c r="W477" i="19"/>
  <c r="T63" i="32" s="1"/>
  <c r="V478" i="19"/>
  <c r="S63" i="33" s="1"/>
  <c r="W478" i="19"/>
  <c r="T63" i="33" s="1"/>
  <c r="V481" i="19"/>
  <c r="W481"/>
  <c r="V482"/>
  <c r="S63" i="27" s="1"/>
  <c r="W482" i="19"/>
  <c r="T63" i="27" s="1"/>
  <c r="V483" i="19"/>
  <c r="S63" i="29" s="1"/>
  <c r="W483" i="19"/>
  <c r="T63" i="29" s="1"/>
  <c r="V484" i="19"/>
  <c r="S63" i="30" s="1"/>
  <c r="W484" i="19"/>
  <c r="T63" i="30" s="1"/>
  <c r="V485" i="19"/>
  <c r="S63" i="31" s="1"/>
  <c r="W485" i="19"/>
  <c r="T63" i="31" s="1"/>
  <c r="V486" i="19"/>
  <c r="S64" i="32" s="1"/>
  <c r="W486" i="19"/>
  <c r="T64" i="32" s="1"/>
  <c r="V487" i="19"/>
  <c r="S64" i="33" s="1"/>
  <c r="W487" i="19"/>
  <c r="T64" i="33" s="1"/>
  <c r="V490" i="19"/>
  <c r="W490"/>
  <c r="V491"/>
  <c r="S64" i="27" s="1"/>
  <c r="W491" i="19"/>
  <c r="T64" i="27" s="1"/>
  <c r="V492" i="19"/>
  <c r="S64" i="29" s="1"/>
  <c r="W492" i="19"/>
  <c r="T64" i="29" s="1"/>
  <c r="V493" i="19"/>
  <c r="S64" i="30" s="1"/>
  <c r="W493" i="19"/>
  <c r="T64" i="30" s="1"/>
  <c r="V494" i="19"/>
  <c r="S64" i="31" s="1"/>
  <c r="W494" i="19"/>
  <c r="T64" i="31" s="1"/>
  <c r="V495" i="19"/>
  <c r="S65" i="32" s="1"/>
  <c r="W495" i="19"/>
  <c r="T65" i="32" s="1"/>
  <c r="V496" i="19"/>
  <c r="S65" i="33" s="1"/>
  <c r="W496" i="19"/>
  <c r="T65" i="33" s="1"/>
  <c r="V499" i="19"/>
  <c r="W499"/>
  <c r="V500"/>
  <c r="S65" i="27" s="1"/>
  <c r="W500" i="19"/>
  <c r="T65" i="27" s="1"/>
  <c r="V501" i="19"/>
  <c r="S65" i="29" s="1"/>
  <c r="W501" i="19"/>
  <c r="T65" i="29" s="1"/>
  <c r="V502" i="19"/>
  <c r="S65" i="30" s="1"/>
  <c r="W502" i="19"/>
  <c r="T65" i="30" s="1"/>
  <c r="V503" i="19"/>
  <c r="S65" i="31" s="1"/>
  <c r="W503" i="19"/>
  <c r="T65" i="31" s="1"/>
  <c r="V504" i="19"/>
  <c r="S66" i="32" s="1"/>
  <c r="W504" i="19"/>
  <c r="T66" i="32" s="1"/>
  <c r="V505" i="19"/>
  <c r="S66" i="33" s="1"/>
  <c r="W505" i="19"/>
  <c r="T66" i="33" s="1"/>
  <c r="V508" i="19"/>
  <c r="W508"/>
  <c r="V509"/>
  <c r="S66" i="27" s="1"/>
  <c r="W509" i="19"/>
  <c r="T66" i="27" s="1"/>
  <c r="V510" i="19"/>
  <c r="S66" i="29" s="1"/>
  <c r="W510" i="19"/>
  <c r="T66" i="29" s="1"/>
  <c r="V511" i="19"/>
  <c r="S66" i="30" s="1"/>
  <c r="W511" i="19"/>
  <c r="T66" i="30" s="1"/>
  <c r="V512" i="19"/>
  <c r="S66" i="31" s="1"/>
  <c r="W512" i="19"/>
  <c r="T66" i="31" s="1"/>
  <c r="V513" i="19"/>
  <c r="S67" i="32" s="1"/>
  <c r="W513" i="19"/>
  <c r="T67" i="32" s="1"/>
  <c r="V514" i="19"/>
  <c r="S67" i="33" s="1"/>
  <c r="W514" i="19"/>
  <c r="T67" i="33" s="1"/>
  <c r="V517" i="19"/>
  <c r="W517"/>
  <c r="V518"/>
  <c r="S67" i="27" s="1"/>
  <c r="W518" i="19"/>
  <c r="T67" i="27" s="1"/>
  <c r="V519" i="19"/>
  <c r="S67" i="29" s="1"/>
  <c r="W519" i="19"/>
  <c r="T67" i="29" s="1"/>
  <c r="V520" i="19"/>
  <c r="S67" i="30" s="1"/>
  <c r="W520" i="19"/>
  <c r="T67" i="30" s="1"/>
  <c r="V521" i="19"/>
  <c r="S67" i="31" s="1"/>
  <c r="W521" i="19"/>
  <c r="T67" i="31" s="1"/>
  <c r="V522" i="19"/>
  <c r="S68" i="32" s="1"/>
  <c r="W522" i="19"/>
  <c r="T68" i="32" s="1"/>
  <c r="V523" i="19"/>
  <c r="S68" i="33" s="1"/>
  <c r="W523" i="19"/>
  <c r="T68" i="33" s="1"/>
  <c r="V526" i="19"/>
  <c r="W526"/>
  <c r="V527"/>
  <c r="S68" i="27" s="1"/>
  <c r="W527" i="19"/>
  <c r="T68" i="27" s="1"/>
  <c r="V528" i="19"/>
  <c r="S68" i="29" s="1"/>
  <c r="W528" i="19"/>
  <c r="T68" i="29" s="1"/>
  <c r="V529" i="19"/>
  <c r="S68" i="30" s="1"/>
  <c r="W529" i="19"/>
  <c r="T68" i="30" s="1"/>
  <c r="V530" i="19"/>
  <c r="S68" i="31" s="1"/>
  <c r="W530" i="19"/>
  <c r="T68" i="31" s="1"/>
  <c r="V531" i="19"/>
  <c r="S69" i="32" s="1"/>
  <c r="W531" i="19"/>
  <c r="T69" i="32" s="1"/>
  <c r="V532" i="19"/>
  <c r="S69" i="33" s="1"/>
  <c r="W532" i="19"/>
  <c r="T69" i="33" s="1"/>
  <c r="V535" i="19"/>
  <c r="W535"/>
  <c r="V536"/>
  <c r="S69" i="27" s="1"/>
  <c r="W536" i="19"/>
  <c r="T69" i="27" s="1"/>
  <c r="V537" i="19"/>
  <c r="S69" i="29" s="1"/>
  <c r="W537" i="19"/>
  <c r="T69" i="29" s="1"/>
  <c r="V538" i="19"/>
  <c r="S69" i="30" s="1"/>
  <c r="W538" i="19"/>
  <c r="T69" i="30" s="1"/>
  <c r="V539" i="19"/>
  <c r="S69" i="31" s="1"/>
  <c r="W539" i="19"/>
  <c r="T69" i="31" s="1"/>
  <c r="V540" i="19"/>
  <c r="S70" i="32" s="1"/>
  <c r="W540" i="19"/>
  <c r="T70" i="32" s="1"/>
  <c r="V541" i="19"/>
  <c r="S70" i="33" s="1"/>
  <c r="W541" i="19"/>
  <c r="T70" i="33" s="1"/>
  <c r="V544" i="19"/>
  <c r="W544"/>
  <c r="V545"/>
  <c r="S70" i="27" s="1"/>
  <c r="W545" i="19"/>
  <c r="T70" i="27" s="1"/>
  <c r="V546" i="19"/>
  <c r="S70" i="29" s="1"/>
  <c r="W546" i="19"/>
  <c r="T70" i="29" s="1"/>
  <c r="V547" i="19"/>
  <c r="S70" i="30" s="1"/>
  <c r="W547" i="19"/>
  <c r="T70" i="30" s="1"/>
  <c r="V548" i="19"/>
  <c r="S70" i="31" s="1"/>
  <c r="W548" i="19"/>
  <c r="T70" i="31" s="1"/>
  <c r="V549" i="19"/>
  <c r="S71" i="32" s="1"/>
  <c r="W549" i="19"/>
  <c r="T71" i="32" s="1"/>
  <c r="V550" i="19"/>
  <c r="S71" i="33" s="1"/>
  <c r="W550" i="19"/>
  <c r="T71" i="33" s="1"/>
  <c r="V553" i="19"/>
  <c r="W553"/>
  <c r="V554"/>
  <c r="S71" i="27" s="1"/>
  <c r="W554" i="19"/>
  <c r="T71" i="27" s="1"/>
  <c r="V555" i="19"/>
  <c r="S71" i="29" s="1"/>
  <c r="W555" i="19"/>
  <c r="T71" i="29" s="1"/>
  <c r="V556" i="19"/>
  <c r="S71" i="30" s="1"/>
  <c r="W556" i="19"/>
  <c r="T71" i="30" s="1"/>
  <c r="V557" i="19"/>
  <c r="S71" i="31" s="1"/>
  <c r="W557" i="19"/>
  <c r="T71" i="31" s="1"/>
  <c r="V558" i="19"/>
  <c r="S72" i="32" s="1"/>
  <c r="W558" i="19"/>
  <c r="T72" i="32" s="1"/>
  <c r="V559" i="19"/>
  <c r="S72" i="33" s="1"/>
  <c r="W559" i="19"/>
  <c r="T72" i="33" s="1"/>
  <c r="V562" i="19"/>
  <c r="W562"/>
  <c r="V563"/>
  <c r="S72" i="27" s="1"/>
  <c r="W563" i="19"/>
  <c r="T72" i="27" s="1"/>
  <c r="V564" i="19"/>
  <c r="S72" i="29" s="1"/>
  <c r="W564" i="19"/>
  <c r="T72" i="29" s="1"/>
  <c r="V565" i="19"/>
  <c r="S72" i="30" s="1"/>
  <c r="W565" i="19"/>
  <c r="T72" i="30" s="1"/>
  <c r="V566" i="19"/>
  <c r="S72" i="31" s="1"/>
  <c r="W566" i="19"/>
  <c r="T72" i="31" s="1"/>
  <c r="V567" i="19"/>
  <c r="S73" i="32" s="1"/>
  <c r="W567" i="19"/>
  <c r="T73" i="32" s="1"/>
  <c r="V568" i="19"/>
  <c r="S73" i="33" s="1"/>
  <c r="W568" i="19"/>
  <c r="T73" i="33" s="1"/>
  <c r="V571" i="19"/>
  <c r="W571"/>
  <c r="V572"/>
  <c r="S73" i="27" s="1"/>
  <c r="W572" i="19"/>
  <c r="T73" i="27" s="1"/>
  <c r="V573" i="19"/>
  <c r="S73" i="29" s="1"/>
  <c r="W573" i="19"/>
  <c r="T73" i="29" s="1"/>
  <c r="V574" i="19"/>
  <c r="S73" i="30" s="1"/>
  <c r="W574" i="19"/>
  <c r="T73" i="30" s="1"/>
  <c r="V575" i="19"/>
  <c r="S73" i="31" s="1"/>
  <c r="W575" i="19"/>
  <c r="T73" i="31" s="1"/>
  <c r="V576" i="19"/>
  <c r="S74" i="32" s="1"/>
  <c r="W576" i="19"/>
  <c r="T74" i="32" s="1"/>
  <c r="V577" i="19"/>
  <c r="S74" i="33" s="1"/>
  <c r="W577" i="19"/>
  <c r="T74" i="33" s="1"/>
  <c r="V580" i="19"/>
  <c r="W580"/>
  <c r="V581"/>
  <c r="S74" i="27" s="1"/>
  <c r="W581" i="19"/>
  <c r="T74" i="27" s="1"/>
  <c r="V582" i="19"/>
  <c r="S74" i="29" s="1"/>
  <c r="W582" i="19"/>
  <c r="T74" i="29" s="1"/>
  <c r="V583" i="19"/>
  <c r="S74" i="30" s="1"/>
  <c r="W583" i="19"/>
  <c r="T74" i="30" s="1"/>
  <c r="V584" i="19"/>
  <c r="S74" i="31" s="1"/>
  <c r="W584" i="19"/>
  <c r="T74" i="31" s="1"/>
  <c r="V585" i="19"/>
  <c r="S75" i="32" s="1"/>
  <c r="W585" i="19"/>
  <c r="T75" i="32" s="1"/>
  <c r="V586" i="19"/>
  <c r="S75" i="33" s="1"/>
  <c r="W586" i="19"/>
  <c r="T75" i="33" s="1"/>
  <c r="V589" i="19"/>
  <c r="W589"/>
  <c r="V590"/>
  <c r="S75" i="27" s="1"/>
  <c r="W590" i="19"/>
  <c r="T75" i="27" s="1"/>
  <c r="V591" i="19"/>
  <c r="S75" i="29" s="1"/>
  <c r="W591" i="19"/>
  <c r="T75" i="29" s="1"/>
  <c r="V592" i="19"/>
  <c r="S75" i="30" s="1"/>
  <c r="W592" i="19"/>
  <c r="T75" i="30" s="1"/>
  <c r="V593" i="19"/>
  <c r="S75" i="31" s="1"/>
  <c r="W593" i="19"/>
  <c r="T75" i="31" s="1"/>
  <c r="V594" i="19"/>
  <c r="S76" i="32" s="1"/>
  <c r="W594" i="19"/>
  <c r="T76" i="32" s="1"/>
  <c r="V595" i="19"/>
  <c r="S76" i="33" s="1"/>
  <c r="W595" i="19"/>
  <c r="T76" i="33" s="1"/>
  <c r="V598" i="19"/>
  <c r="W598"/>
  <c r="V599"/>
  <c r="S76" i="27" s="1"/>
  <c r="W599" i="19"/>
  <c r="T76" i="27" s="1"/>
  <c r="V600" i="19"/>
  <c r="S76" i="29" s="1"/>
  <c r="W600" i="19"/>
  <c r="T76" i="29" s="1"/>
  <c r="V601" i="19"/>
  <c r="S76" i="30" s="1"/>
  <c r="W601" i="19"/>
  <c r="T76" i="30" s="1"/>
  <c r="V602" i="19"/>
  <c r="S76" i="31" s="1"/>
  <c r="W602" i="19"/>
  <c r="T76" i="31" s="1"/>
  <c r="V603" i="19"/>
  <c r="S77" i="32" s="1"/>
  <c r="W603" i="19"/>
  <c r="T77" i="32" s="1"/>
  <c r="V604" i="19"/>
  <c r="S77" i="33" s="1"/>
  <c r="W604" i="19"/>
  <c r="T77" i="33" s="1"/>
  <c r="V607" i="19"/>
  <c r="W607"/>
  <c r="V608"/>
  <c r="S77" i="27" s="1"/>
  <c r="W608" i="19"/>
  <c r="T77" i="27" s="1"/>
  <c r="V609" i="19"/>
  <c r="S77" i="29" s="1"/>
  <c r="W609" i="19"/>
  <c r="T77" i="29" s="1"/>
  <c r="V610" i="19"/>
  <c r="S77" i="30" s="1"/>
  <c r="W610" i="19"/>
  <c r="T77" i="30" s="1"/>
  <c r="V611" i="19"/>
  <c r="S77" i="31" s="1"/>
  <c r="W611" i="19"/>
  <c r="T77" i="31" s="1"/>
  <c r="V612" i="19"/>
  <c r="S78" i="32" s="1"/>
  <c r="W612" i="19"/>
  <c r="T78" i="32" s="1"/>
  <c r="V613" i="19"/>
  <c r="S78" i="33" s="1"/>
  <c r="W613" i="19"/>
  <c r="T78" i="33" s="1"/>
  <c r="V616" i="19"/>
  <c r="W616"/>
  <c r="V617"/>
  <c r="S78" i="27" s="1"/>
  <c r="W617" i="19"/>
  <c r="T78" i="27" s="1"/>
  <c r="V618" i="19"/>
  <c r="S78" i="29" s="1"/>
  <c r="W618" i="19"/>
  <c r="T78" i="29" s="1"/>
  <c r="V619" i="19"/>
  <c r="S78" i="30" s="1"/>
  <c r="W619" i="19"/>
  <c r="T78" i="30" s="1"/>
  <c r="V620" i="19"/>
  <c r="S78" i="31" s="1"/>
  <c r="W620" i="19"/>
  <c r="T78" i="31" s="1"/>
  <c r="V621" i="19"/>
  <c r="S79" i="32" s="1"/>
  <c r="W621" i="19"/>
  <c r="T79" i="32" s="1"/>
  <c r="V622" i="19"/>
  <c r="S79" i="33" s="1"/>
  <c r="W622" i="19"/>
  <c r="T79" i="33" s="1"/>
  <c r="V625" i="19"/>
  <c r="W625"/>
  <c r="V626"/>
  <c r="S79" i="27" s="1"/>
  <c r="W626" i="19"/>
  <c r="T79" i="27" s="1"/>
  <c r="V627" i="19"/>
  <c r="S79" i="29" s="1"/>
  <c r="W627" i="19"/>
  <c r="T79" i="29" s="1"/>
  <c r="V628" i="19"/>
  <c r="S79" i="30" s="1"/>
  <c r="W628" i="19"/>
  <c r="T79" i="30" s="1"/>
  <c r="V629" i="19"/>
  <c r="S79" i="31" s="1"/>
  <c r="W629" i="19"/>
  <c r="T79" i="31" s="1"/>
  <c r="V630" i="19"/>
  <c r="S80" i="32" s="1"/>
  <c r="W630" i="19"/>
  <c r="T80" i="32" s="1"/>
  <c r="V631" i="19"/>
  <c r="S80" i="33" s="1"/>
  <c r="W631" i="19"/>
  <c r="T80" i="33" s="1"/>
  <c r="V634" i="19"/>
  <c r="W634"/>
  <c r="V635"/>
  <c r="S80" i="27" s="1"/>
  <c r="W635" i="19"/>
  <c r="T80" i="27" s="1"/>
  <c r="V636" i="19"/>
  <c r="S80" i="29" s="1"/>
  <c r="W636" i="19"/>
  <c r="T80" i="29" s="1"/>
  <c r="V637" i="19"/>
  <c r="S80" i="30" s="1"/>
  <c r="W637" i="19"/>
  <c r="T80" i="30" s="1"/>
  <c r="V638" i="19"/>
  <c r="S80" i="31" s="1"/>
  <c r="W638" i="19"/>
  <c r="T80" i="31" s="1"/>
  <c r="V639" i="19"/>
  <c r="S81" i="32" s="1"/>
  <c r="W639" i="19"/>
  <c r="T81" i="32" s="1"/>
  <c r="V640" i="19"/>
  <c r="S81" i="33" s="1"/>
  <c r="W640" i="19"/>
  <c r="T81" i="33" s="1"/>
  <c r="V643" i="19"/>
  <c r="W643"/>
  <c r="V644"/>
  <c r="S81" i="27" s="1"/>
  <c r="W644" i="19"/>
  <c r="T81" i="27" s="1"/>
  <c r="V645" i="19"/>
  <c r="S81" i="29" s="1"/>
  <c r="W645" i="19"/>
  <c r="T81" i="29" s="1"/>
  <c r="V646" i="19"/>
  <c r="S81" i="30" s="1"/>
  <c r="W646" i="19"/>
  <c r="T81" i="30" s="1"/>
  <c r="V647" i="19"/>
  <c r="S81" i="31" s="1"/>
  <c r="W647" i="19"/>
  <c r="T81" i="31" s="1"/>
  <c r="V648" i="19"/>
  <c r="S82" i="32" s="1"/>
  <c r="W648" i="19"/>
  <c r="T82" i="32" s="1"/>
  <c r="V649" i="19"/>
  <c r="S82" i="33" s="1"/>
  <c r="W649" i="19"/>
  <c r="T82" i="33" s="1"/>
  <c r="V652" i="19"/>
  <c r="W652"/>
  <c r="V653"/>
  <c r="S82" i="27" s="1"/>
  <c r="W653" i="19"/>
  <c r="T82" i="27" s="1"/>
  <c r="V654" i="19"/>
  <c r="S82" i="29" s="1"/>
  <c r="W654" i="19"/>
  <c r="T82" i="29" s="1"/>
  <c r="V655" i="19"/>
  <c r="S82" i="30" s="1"/>
  <c r="W655" i="19"/>
  <c r="T82" i="30" s="1"/>
  <c r="V656" i="19"/>
  <c r="S82" i="31" s="1"/>
  <c r="W656" i="19"/>
  <c r="T82" i="31" s="1"/>
  <c r="V657" i="19"/>
  <c r="S83" i="32" s="1"/>
  <c r="W657" i="19"/>
  <c r="T83" i="32" s="1"/>
  <c r="V658" i="19"/>
  <c r="S83" i="33" s="1"/>
  <c r="W658" i="19"/>
  <c r="T83" i="33" s="1"/>
  <c r="W4275" i="13"/>
  <c r="W4274"/>
  <c r="W4271"/>
  <c r="W4254"/>
  <c r="W4207"/>
  <c r="W4177"/>
  <c r="W4147"/>
  <c r="W4050"/>
  <c r="W4049"/>
  <c r="W4048"/>
  <c r="W4046"/>
  <c r="W4023"/>
  <c r="W3999"/>
  <c r="W3992"/>
  <c r="W3983"/>
  <c r="W3985"/>
  <c r="W3984"/>
  <c r="W3981"/>
  <c r="W3976"/>
  <c r="W3962"/>
  <c r="W3959"/>
  <c r="W3902"/>
  <c r="W3901"/>
  <c r="W3900"/>
  <c r="W3899"/>
  <c r="W3894"/>
  <c r="W3815"/>
  <c r="W3814"/>
  <c r="W3803"/>
  <c r="W3802"/>
  <c r="W3801"/>
  <c r="W3800"/>
  <c r="W3787"/>
  <c r="W3746"/>
  <c r="W3742"/>
  <c r="W3741"/>
  <c r="W3727"/>
  <c r="W3726"/>
  <c r="W3724"/>
  <c r="W3714"/>
  <c r="W3713"/>
  <c r="W3682"/>
  <c r="W3681"/>
  <c r="W3680"/>
  <c r="W3679"/>
  <c r="W3676"/>
  <c r="W3658"/>
  <c r="W3657"/>
  <c r="W3654"/>
  <c r="W3653"/>
  <c r="W3652"/>
  <c r="W3651"/>
  <c r="W3649"/>
  <c r="W3644"/>
  <c r="W3643"/>
  <c r="W3640"/>
  <c r="W3639"/>
  <c r="W3638"/>
  <c r="W3636"/>
  <c r="W3626"/>
  <c r="W3583"/>
  <c r="W3581"/>
  <c r="W3578"/>
  <c r="W3577"/>
  <c r="W3576"/>
  <c r="W3575"/>
  <c r="W3574"/>
  <c r="W3572"/>
  <c r="W3571"/>
  <c r="W3568"/>
  <c r="W3567"/>
  <c r="W3566"/>
  <c r="W3565"/>
  <c r="W3564"/>
  <c r="W3561"/>
  <c r="W3558"/>
  <c r="W3537"/>
  <c r="W3536"/>
  <c r="W3534"/>
  <c r="W3533"/>
  <c r="W3532"/>
  <c r="W3512"/>
  <c r="W3510"/>
  <c r="W3507"/>
  <c r="W3506"/>
  <c r="W3505"/>
  <c r="W3504"/>
  <c r="W3503"/>
  <c r="W3500"/>
  <c r="W3478"/>
  <c r="W3475"/>
  <c r="W3474"/>
  <c r="W3473"/>
  <c r="W3472"/>
  <c r="W3471"/>
  <c r="W3469"/>
  <c r="W3468"/>
  <c r="W3458"/>
  <c r="W3457"/>
  <c r="W3456"/>
  <c r="W3455"/>
  <c r="W3454"/>
  <c r="W3446"/>
  <c r="W3445"/>
  <c r="W3441"/>
  <c r="W3440"/>
  <c r="W3437"/>
  <c r="W3436"/>
  <c r="W3435"/>
  <c r="W3430"/>
  <c r="W3428"/>
  <c r="W3425"/>
  <c r="W3424"/>
  <c r="W3423"/>
  <c r="W3422"/>
  <c r="W3421"/>
  <c r="W3419"/>
  <c r="W3415"/>
  <c r="W3410"/>
  <c r="W3409"/>
  <c r="W3408"/>
  <c r="W3407"/>
  <c r="W3406"/>
  <c r="W3404"/>
  <c r="W3402"/>
  <c r="W3392"/>
  <c r="W3391"/>
  <c r="W3389"/>
  <c r="W3388"/>
  <c r="W3385"/>
  <c r="W3376"/>
  <c r="W3371"/>
  <c r="W3364"/>
  <c r="W3363"/>
  <c r="W3362"/>
  <c r="W3361"/>
  <c r="W3359"/>
  <c r="W3354"/>
  <c r="W3353"/>
  <c r="W3344"/>
  <c r="W3343"/>
  <c r="W3342"/>
  <c r="W3341"/>
  <c r="W3340"/>
  <c r="W3332"/>
  <c r="W3331"/>
  <c r="W3319"/>
  <c r="W3318"/>
  <c r="W3316"/>
  <c r="W3314"/>
  <c r="W3313"/>
  <c r="W3301"/>
  <c r="W3299"/>
  <c r="W3296"/>
  <c r="W3295"/>
  <c r="W3294"/>
  <c r="W3293"/>
  <c r="W3292"/>
  <c r="W3286"/>
  <c r="W3284"/>
  <c r="W3281"/>
  <c r="W3280"/>
  <c r="W3279"/>
  <c r="W3277"/>
  <c r="W3276"/>
  <c r="W3273"/>
  <c r="W3271"/>
  <c r="W3260"/>
  <c r="W3259"/>
  <c r="W3258"/>
  <c r="W3257"/>
  <c r="W3255"/>
  <c r="W3243"/>
  <c r="W3236"/>
  <c r="W3230"/>
  <c r="W3231"/>
  <c r="W3229"/>
  <c r="W3228"/>
  <c r="W3227"/>
  <c r="W3220"/>
  <c r="W3219"/>
  <c r="W3216"/>
  <c r="W3215"/>
  <c r="W3214"/>
  <c r="W3213"/>
  <c r="W3212"/>
  <c r="W3210"/>
  <c r="W3209"/>
  <c r="W3206"/>
  <c r="W3205"/>
  <c r="W3204"/>
  <c r="W3203"/>
  <c r="W3202"/>
  <c r="W3200"/>
  <c r="W3198"/>
  <c r="W3195"/>
  <c r="W3194"/>
  <c r="W3193"/>
  <c r="W3191"/>
  <c r="W3190"/>
  <c r="W3187"/>
  <c r="W3183"/>
  <c r="W3178"/>
  <c r="W3177"/>
  <c r="W3176"/>
  <c r="W3175"/>
  <c r="W3174"/>
  <c r="W3169"/>
  <c r="W3168"/>
  <c r="W3163"/>
  <c r="W3162"/>
  <c r="W3161"/>
  <c r="W3160"/>
  <c r="W3159"/>
  <c r="W3153"/>
  <c r="W3152"/>
  <c r="W3149"/>
  <c r="W3148"/>
  <c r="W3147"/>
  <c r="W3146"/>
  <c r="W3145"/>
  <c r="W3142"/>
  <c r="W3141"/>
  <c r="W3130"/>
  <c r="W3129"/>
  <c r="W3128"/>
  <c r="W3126"/>
  <c r="W3125"/>
  <c r="W3108"/>
  <c r="W3107"/>
  <c r="W3076"/>
  <c r="W3075"/>
  <c r="W3074"/>
  <c r="W3072"/>
  <c r="W3071"/>
  <c r="W3032"/>
  <c r="W3031"/>
  <c r="W3028"/>
  <c r="W3027"/>
  <c r="W3026"/>
  <c r="W3024"/>
  <c r="W3022"/>
  <c r="W3012"/>
  <c r="W3011"/>
  <c r="W3000"/>
  <c r="W2999"/>
  <c r="W2997"/>
  <c r="W2995"/>
  <c r="W2994"/>
  <c r="W2982"/>
  <c r="W2981"/>
  <c r="W2977"/>
  <c r="W2976"/>
  <c r="W2975"/>
  <c r="W2973"/>
  <c r="W2971"/>
  <c r="W2961"/>
  <c r="W2960"/>
  <c r="W2952"/>
  <c r="W2954"/>
  <c r="W2953"/>
  <c r="W2950"/>
  <c r="W2949"/>
  <c r="W2939"/>
  <c r="W2938"/>
  <c r="W2925"/>
  <c r="W2924"/>
  <c r="W2922"/>
  <c r="W2921"/>
  <c r="W2916"/>
  <c r="W2903"/>
  <c r="W2902"/>
  <c r="W2861"/>
  <c r="W2860"/>
  <c r="W2859"/>
  <c r="W2857"/>
  <c r="W2856"/>
  <c r="W2807"/>
  <c r="W2806"/>
  <c r="W2790"/>
  <c r="W2789"/>
  <c r="W2788"/>
  <c r="W2786"/>
  <c r="W2784"/>
  <c r="W2758"/>
  <c r="W2756"/>
  <c r="W2735"/>
  <c r="W2734"/>
  <c r="W2733"/>
  <c r="W2731"/>
  <c r="W2729"/>
  <c r="W2717"/>
  <c r="W2716"/>
  <c r="W2711"/>
  <c r="W2710"/>
  <c r="W2709"/>
  <c r="W2707"/>
  <c r="W2705"/>
  <c r="W2695"/>
  <c r="W2694"/>
  <c r="W2690"/>
  <c r="W2689"/>
  <c r="W2688"/>
  <c r="W2686"/>
  <c r="W2685"/>
  <c r="W2672"/>
  <c r="W2670"/>
  <c r="W2639"/>
  <c r="W2638"/>
  <c r="W2634"/>
  <c r="W2632"/>
  <c r="W2629"/>
  <c r="W2593"/>
  <c r="W2592"/>
  <c r="W2588"/>
  <c r="W2587"/>
  <c r="W2586"/>
  <c r="W2584"/>
  <c r="W2583"/>
  <c r="W2569"/>
  <c r="W2567"/>
  <c r="W2564"/>
  <c r="W2563"/>
  <c r="W2562"/>
  <c r="W2547"/>
  <c r="W2535"/>
  <c r="W2532"/>
  <c r="W2527"/>
  <c r="W2526"/>
  <c r="W2524"/>
  <c r="W2522"/>
  <c r="W2521"/>
  <c r="W2508"/>
  <c r="W2507"/>
  <c r="W2502"/>
  <c r="W2501"/>
  <c r="W2500"/>
  <c r="W2498"/>
  <c r="W2496"/>
  <c r="W2483"/>
  <c r="W2481"/>
  <c r="W2443"/>
  <c r="W2442"/>
  <c r="W2441"/>
  <c r="W2439"/>
  <c r="W2438"/>
  <c r="W2428"/>
  <c r="W2427"/>
  <c r="W2424"/>
  <c r="W2423"/>
  <c r="W2421"/>
  <c r="W2419"/>
  <c r="W2417"/>
  <c r="W2396"/>
  <c r="W2395"/>
  <c r="W2392"/>
  <c r="W2391"/>
  <c r="W2390"/>
  <c r="W2388"/>
  <c r="W2386"/>
  <c r="W2376"/>
  <c r="W2375"/>
  <c r="W2372"/>
  <c r="W2371"/>
  <c r="W2370"/>
  <c r="W2369"/>
  <c r="W2368"/>
  <c r="W2356"/>
  <c r="W2355"/>
  <c r="W2350"/>
  <c r="W2348"/>
  <c r="W2352"/>
  <c r="W2351"/>
  <c r="W2349"/>
  <c r="W2342"/>
  <c r="W2341"/>
  <c r="W2336"/>
  <c r="W2335"/>
  <c r="W2334"/>
  <c r="W2331"/>
  <c r="W2328"/>
  <c r="W2323"/>
  <c r="W2321"/>
  <c r="W2318"/>
  <c r="W2317"/>
  <c r="W2311"/>
  <c r="W2308"/>
  <c r="W2306"/>
  <c r="W2274"/>
  <c r="W2273"/>
  <c r="W2135"/>
  <c r="W2134"/>
  <c r="W2119"/>
  <c r="W2115"/>
  <c r="W2110"/>
  <c r="W1911"/>
  <c r="W1890"/>
  <c r="W1848"/>
  <c r="W1847"/>
  <c r="W1845"/>
  <c r="W1844"/>
  <c r="W1839"/>
  <c r="W1769"/>
  <c r="W1768"/>
  <c r="W1758"/>
  <c r="W1757"/>
  <c r="W1755"/>
  <c r="W1754"/>
  <c r="W1753"/>
  <c r="W1731"/>
  <c r="W1730"/>
  <c r="W1722"/>
  <c r="W1713"/>
  <c r="W1683"/>
  <c r="W1548"/>
  <c r="W1528"/>
  <c r="W1513"/>
  <c r="W1512"/>
  <c r="W1510"/>
  <c r="W1509"/>
  <c r="W1502"/>
  <c r="W1492"/>
  <c r="W1490"/>
  <c r="W1486"/>
  <c r="W1485"/>
  <c r="W1484"/>
  <c r="W1475"/>
  <c r="W1437"/>
  <c r="W1434"/>
  <c r="W1431"/>
  <c r="W1430"/>
  <c r="W1429"/>
  <c r="W1428"/>
  <c r="W1413"/>
  <c r="W1382"/>
  <c r="W1380"/>
  <c r="W1307"/>
  <c r="W1306"/>
  <c r="W1305"/>
  <c r="W1303"/>
  <c r="W1300"/>
  <c r="W1275"/>
  <c r="W1274"/>
  <c r="W1269"/>
  <c r="W1268"/>
  <c r="W1267"/>
  <c r="W1253"/>
  <c r="W1247"/>
  <c r="W1217"/>
  <c r="W1216"/>
  <c r="W1205"/>
  <c r="W1204"/>
  <c r="W1197"/>
  <c r="W1189"/>
  <c r="W1177"/>
  <c r="W1159"/>
  <c r="W1158"/>
  <c r="W1151"/>
  <c r="W1149"/>
  <c r="W1144"/>
  <c r="W1138"/>
  <c r="W1112"/>
  <c r="W1108"/>
  <c r="W1107"/>
  <c r="W1106"/>
  <c r="W1105"/>
  <c r="W1103"/>
  <c r="W1091"/>
  <c r="W1089"/>
  <c r="W1051"/>
  <c r="W1049"/>
  <c r="W1045"/>
  <c r="W905"/>
  <c r="W841"/>
  <c r="W764"/>
  <c r="W763"/>
  <c r="W758"/>
  <c r="W756"/>
  <c r="W750"/>
  <c r="W479"/>
  <c r="W478"/>
  <c r="W375"/>
  <c r="W372"/>
  <c r="W370"/>
  <c r="W367"/>
  <c r="W357"/>
  <c r="W289"/>
  <c r="W284"/>
  <c r="W283"/>
  <c r="W280"/>
  <c r="W243"/>
  <c r="W237"/>
  <c r="W217"/>
  <c r="W13"/>
  <c r="W12"/>
  <c r="T2550"/>
  <c r="Y83" i="26"/>
  <c r="Y83" i="27"/>
  <c r="Y83" i="29"/>
  <c r="Y83" i="30"/>
  <c r="Y83" i="31"/>
  <c r="Y84" i="32"/>
  <c r="Y84" i="33"/>
  <c r="N80" i="25"/>
  <c r="L29" i="21"/>
  <c r="L38"/>
  <c r="L47"/>
  <c r="L56"/>
  <c r="L65"/>
  <c r="L74"/>
  <c r="L83"/>
  <c r="L92"/>
  <c r="L101"/>
  <c r="L110"/>
  <c r="L119"/>
  <c r="L128"/>
  <c r="L137"/>
  <c r="L146"/>
  <c r="L155"/>
  <c r="L164"/>
  <c r="L173"/>
  <c r="L182"/>
  <c r="L191"/>
  <c r="L200"/>
  <c r="L209"/>
  <c r="L218"/>
  <c r="L227"/>
  <c r="L236"/>
  <c r="L245"/>
  <c r="L254"/>
  <c r="L263"/>
  <c r="L272"/>
  <c r="L281"/>
  <c r="L290"/>
  <c r="L299"/>
  <c r="L308"/>
  <c r="L317"/>
  <c r="L326"/>
  <c r="L335"/>
  <c r="L344"/>
  <c r="L353"/>
  <c r="L362"/>
  <c r="L371"/>
  <c r="L380"/>
  <c r="L389"/>
  <c r="L398"/>
  <c r="L407"/>
  <c r="L416"/>
  <c r="L425"/>
  <c r="L434"/>
  <c r="L443"/>
  <c r="L452"/>
  <c r="L461"/>
  <c r="L470"/>
  <c r="L479"/>
  <c r="L488"/>
  <c r="L497"/>
  <c r="L506"/>
  <c r="L515"/>
  <c r="L524"/>
  <c r="L533"/>
  <c r="L542"/>
  <c r="L551"/>
  <c r="L560"/>
  <c r="L569"/>
  <c r="L578"/>
  <c r="L587"/>
  <c r="L596"/>
  <c r="L605"/>
  <c r="L614"/>
  <c r="L623"/>
  <c r="L632"/>
  <c r="L641"/>
  <c r="L650"/>
  <c r="L20"/>
  <c r="K651"/>
  <c r="K642"/>
  <c r="K633"/>
  <c r="K624"/>
  <c r="K615"/>
  <c r="K606"/>
  <c r="K597"/>
  <c r="K588"/>
  <c r="K579"/>
  <c r="K570"/>
  <c r="K561"/>
  <c r="K552"/>
  <c r="K543"/>
  <c r="K534"/>
  <c r="K525"/>
  <c r="K516"/>
  <c r="K507"/>
  <c r="K498"/>
  <c r="K489"/>
  <c r="K480"/>
  <c r="K471"/>
  <c r="K462"/>
  <c r="K453"/>
  <c r="K444"/>
  <c r="K435"/>
  <c r="K426"/>
  <c r="K417"/>
  <c r="K408"/>
  <c r="K399"/>
  <c r="K390"/>
  <c r="K381"/>
  <c r="K372"/>
  <c r="K363"/>
  <c r="K354"/>
  <c r="K345"/>
  <c r="K336"/>
  <c r="K327"/>
  <c r="K318"/>
  <c r="K309"/>
  <c r="K300"/>
  <c r="K291"/>
  <c r="K282"/>
  <c r="K273"/>
  <c r="K264"/>
  <c r="K255"/>
  <c r="K246"/>
  <c r="K237"/>
  <c r="K228"/>
  <c r="K219"/>
  <c r="K210"/>
  <c r="K201"/>
  <c r="K192"/>
  <c r="K183"/>
  <c r="K174"/>
  <c r="K165"/>
  <c r="K156"/>
  <c r="K147"/>
  <c r="K138"/>
  <c r="K129"/>
  <c r="K120"/>
  <c r="K111"/>
  <c r="K102"/>
  <c r="K93"/>
  <c r="K84"/>
  <c r="K75"/>
  <c r="K66"/>
  <c r="K57"/>
  <c r="K48"/>
  <c r="K39"/>
  <c r="K30"/>
  <c r="K21"/>
  <c r="K12"/>
  <c r="AA18" i="22"/>
  <c r="K17" i="23"/>
  <c r="W651" i="19" l="1"/>
  <c r="T82" i="26"/>
  <c r="V651" i="19"/>
  <c r="S82" i="26"/>
  <c r="W642" i="19"/>
  <c r="T81" i="26"/>
  <c r="V642" i="19"/>
  <c r="S81" i="26"/>
  <c r="W633" i="19"/>
  <c r="T80" i="26"/>
  <c r="V633" i="19"/>
  <c r="S80" i="26"/>
  <c r="W624" i="19"/>
  <c r="T79" i="26"/>
  <c r="V624" i="19"/>
  <c r="S79" i="26"/>
  <c r="W615" i="19"/>
  <c r="T78" i="26"/>
  <c r="V615" i="19"/>
  <c r="S78" i="26"/>
  <c r="W606" i="19"/>
  <c r="T77" i="26"/>
  <c r="V606" i="19"/>
  <c r="S77" i="26"/>
  <c r="W597" i="19"/>
  <c r="T76" i="26"/>
  <c r="V597" i="19"/>
  <c r="S76" i="26"/>
  <c r="W588" i="19"/>
  <c r="T75" i="26"/>
  <c r="V588" i="19"/>
  <c r="S75" i="26"/>
  <c r="W579" i="19"/>
  <c r="T74" i="26"/>
  <c r="V579" i="19"/>
  <c r="S74" i="26"/>
  <c r="W570" i="19"/>
  <c r="T73" i="26"/>
  <c r="V570" i="19"/>
  <c r="S73" i="26"/>
  <c r="W561" i="19"/>
  <c r="T72" i="26"/>
  <c r="V561" i="19"/>
  <c r="S72" i="26"/>
  <c r="W552" i="19"/>
  <c r="T71" i="26"/>
  <c r="V552" i="19"/>
  <c r="S71" i="26"/>
  <c r="W543" i="19"/>
  <c r="T70" i="26"/>
  <c r="V543" i="19"/>
  <c r="S70" i="26"/>
  <c r="W534" i="19"/>
  <c r="T69" i="26"/>
  <c r="V534" i="19"/>
  <c r="S69" i="26"/>
  <c r="W525" i="19"/>
  <c r="T68" i="26"/>
  <c r="V525" i="19"/>
  <c r="S68" i="26"/>
  <c r="W516" i="19"/>
  <c r="T67" i="26"/>
  <c r="V516" i="19"/>
  <c r="S67" i="26"/>
  <c r="W507" i="19"/>
  <c r="T66" i="26"/>
  <c r="V507" i="19"/>
  <c r="S66" i="26"/>
  <c r="W498" i="19"/>
  <c r="T65" i="26"/>
  <c r="V498" i="19"/>
  <c r="S65" i="26"/>
  <c r="W489" i="19"/>
  <c r="T64" i="26"/>
  <c r="V489" i="19"/>
  <c r="S64" i="26"/>
  <c r="W480" i="19"/>
  <c r="T63" i="26"/>
  <c r="V480" i="19"/>
  <c r="S63" i="26"/>
  <c r="W471" i="19"/>
  <c r="T62" i="26"/>
  <c r="V471" i="19"/>
  <c r="S62" i="26"/>
  <c r="W462" i="19"/>
  <c r="T61" i="26"/>
  <c r="V462" i="19"/>
  <c r="S61" i="26"/>
  <c r="W453" i="19"/>
  <c r="T60" i="26"/>
  <c r="V453" i="19"/>
  <c r="S60" i="26"/>
  <c r="W444" i="19"/>
  <c r="T59" i="26"/>
  <c r="V444" i="19"/>
  <c r="S59" i="26"/>
  <c r="W435" i="19"/>
  <c r="T58" i="26"/>
  <c r="V435" i="19"/>
  <c r="S58" i="26"/>
  <c r="W426" i="19"/>
  <c r="T57" i="26"/>
  <c r="V426" i="19"/>
  <c r="S57" i="26"/>
  <c r="W417" i="19"/>
  <c r="T56" i="26"/>
  <c r="V417" i="19"/>
  <c r="S56" i="26"/>
  <c r="W408" i="19"/>
  <c r="T55" i="26"/>
  <c r="V408" i="19"/>
  <c r="S55" i="26"/>
  <c r="W399" i="19"/>
  <c r="T54" i="26"/>
  <c r="V399" i="19"/>
  <c r="S54" i="26"/>
  <c r="W390" i="19"/>
  <c r="T53" i="26"/>
  <c r="V390" i="19"/>
  <c r="S53" i="26"/>
  <c r="W381" i="19"/>
  <c r="T52" i="26"/>
  <c r="V381" i="19"/>
  <c r="S52" i="26"/>
  <c r="W372" i="19"/>
  <c r="T51" i="26"/>
  <c r="V372" i="19"/>
  <c r="S51" i="26"/>
  <c r="W363" i="19"/>
  <c r="T50" i="26"/>
  <c r="V363" i="19"/>
  <c r="S50" i="26"/>
  <c r="W354" i="19"/>
  <c r="T49" i="26"/>
  <c r="V354" i="19"/>
  <c r="S49" i="26"/>
  <c r="W345" i="19"/>
  <c r="T48" i="26"/>
  <c r="V345" i="19"/>
  <c r="S48" i="26"/>
  <c r="W336" i="19"/>
  <c r="T47" i="26"/>
  <c r="V336" i="19"/>
  <c r="S47" i="26"/>
  <c r="W327" i="19"/>
  <c r="T46" i="26"/>
  <c r="V327" i="19"/>
  <c r="S46" i="26"/>
  <c r="W318" i="19"/>
  <c r="T45" i="26"/>
  <c r="V318" i="19"/>
  <c r="S45" i="26"/>
  <c r="W309" i="19"/>
  <c r="T44" i="26"/>
  <c r="V309" i="19"/>
  <c r="S44" i="26"/>
  <c r="W300" i="19"/>
  <c r="T43" i="26"/>
  <c r="V300" i="19"/>
  <c r="S43" i="26"/>
  <c r="W291" i="19"/>
  <c r="T42" i="26"/>
  <c r="V291" i="19"/>
  <c r="S42" i="26"/>
  <c r="W282" i="19"/>
  <c r="T41" i="26"/>
  <c r="V282" i="19"/>
  <c r="S41" i="26"/>
  <c r="W273" i="19"/>
  <c r="T40" i="26"/>
  <c r="V273" i="19"/>
  <c r="S40" i="26"/>
  <c r="W264" i="19"/>
  <c r="T39" i="26"/>
  <c r="V264" i="19"/>
  <c r="S39" i="26"/>
  <c r="W255" i="19"/>
  <c r="T38" i="26"/>
  <c r="V255" i="19"/>
  <c r="S38" i="26"/>
  <c r="W246" i="19"/>
  <c r="T37" i="26"/>
  <c r="V246" i="19"/>
  <c r="S37" i="26"/>
  <c r="W228" i="19"/>
  <c r="T35" i="26"/>
  <c r="V228" i="19"/>
  <c r="S35" i="26"/>
  <c r="W219" i="19"/>
  <c r="T34" i="26"/>
  <c r="V219" i="19"/>
  <c r="S34" i="26"/>
  <c r="W210" i="19"/>
  <c r="T33" i="26"/>
  <c r="V210" i="19"/>
  <c r="S33" i="26"/>
  <c r="W201" i="19"/>
  <c r="T32" i="26"/>
  <c r="V201" i="19"/>
  <c r="S32" i="26"/>
  <c r="W192" i="19"/>
  <c r="T31" i="26"/>
  <c r="V192" i="19"/>
  <c r="S31" i="26"/>
  <c r="W183" i="19"/>
  <c r="T30" i="26"/>
  <c r="V183" i="19"/>
  <c r="S30" i="26"/>
  <c r="W174" i="19"/>
  <c r="T29" i="26"/>
  <c r="V174" i="19"/>
  <c r="S29" i="26"/>
  <c r="W165" i="19"/>
  <c r="T28" i="26"/>
  <c r="V165" i="19"/>
  <c r="S28" i="26"/>
  <c r="W156" i="19"/>
  <c r="T27" i="26"/>
  <c r="V156" i="19"/>
  <c r="S27" i="26"/>
  <c r="W147" i="19"/>
  <c r="T26" i="26"/>
  <c r="V147" i="19"/>
  <c r="S26" i="26"/>
  <c r="W138" i="19"/>
  <c r="T25" i="26"/>
  <c r="V138" i="19"/>
  <c r="S25" i="26"/>
  <c r="W129" i="19"/>
  <c r="T24" i="26"/>
  <c r="V129" i="19"/>
  <c r="S24" i="26"/>
  <c r="W111" i="19"/>
  <c r="T22" i="26"/>
  <c r="V111" i="19"/>
  <c r="S22" i="26"/>
  <c r="W102" i="19"/>
  <c r="T21" i="26"/>
  <c r="V102" i="19"/>
  <c r="S21" i="26"/>
  <c r="W93" i="19"/>
  <c r="T20" i="26"/>
  <c r="V93" i="19"/>
  <c r="S20" i="26"/>
  <c r="W84" i="19"/>
  <c r="T19" i="26"/>
  <c r="V84" i="19"/>
  <c r="S19" i="26"/>
  <c r="W75" i="19"/>
  <c r="T18" i="26"/>
  <c r="V75" i="19"/>
  <c r="S18" i="26"/>
  <c r="W66" i="19"/>
  <c r="T17" i="26"/>
  <c r="V66" i="19"/>
  <c r="S17" i="26"/>
  <c r="W48" i="19"/>
  <c r="T15" i="26"/>
  <c r="V48" i="19"/>
  <c r="S15" i="26"/>
  <c r="W30" i="19"/>
  <c r="T13" i="26"/>
  <c r="V30" i="19"/>
  <c r="S13" i="26"/>
  <c r="W21" i="19"/>
  <c r="T12" i="26"/>
  <c r="V21" i="19"/>
  <c r="S12" i="26"/>
  <c r="W682" i="19"/>
  <c r="V16" i="22" s="1"/>
  <c r="T12" i="32"/>
  <c r="T84" s="1"/>
  <c r="V682" i="19"/>
  <c r="U16" i="22" s="1"/>
  <c r="S12" i="32"/>
  <c r="S84" s="1"/>
  <c r="W681" i="19"/>
  <c r="V15" i="22" s="1"/>
  <c r="T11" i="31"/>
  <c r="T83" s="1"/>
  <c r="V681" i="19"/>
  <c r="U15" i="22" s="1"/>
  <c r="S11" i="31"/>
  <c r="S83" s="1"/>
  <c r="W680" i="19"/>
  <c r="V14" i="22" s="1"/>
  <c r="T11" i="30"/>
  <c r="T83" s="1"/>
  <c r="V680" i="19"/>
  <c r="U14" i="22" s="1"/>
  <c r="S11" i="30"/>
  <c r="S83" s="1"/>
  <c r="W679" i="19"/>
  <c r="V13" i="22" s="1"/>
  <c r="T11" i="29"/>
  <c r="T83" s="1"/>
  <c r="V679" i="19"/>
  <c r="U13" i="22" s="1"/>
  <c r="S11" i="29"/>
  <c r="S83" s="1"/>
  <c r="W678" i="19"/>
  <c r="V12" i="22" s="1"/>
  <c r="T11" i="27"/>
  <c r="T83" s="1"/>
  <c r="V678" i="19"/>
  <c r="U12" i="22" s="1"/>
  <c r="S11" i="27"/>
  <c r="S83" s="1"/>
  <c r="W12" i="19"/>
  <c r="W677"/>
  <c r="V11" i="22" s="1"/>
  <c r="T11" i="26"/>
  <c r="T83" s="1"/>
  <c r="V12" i="19"/>
  <c r="V677"/>
  <c r="U11" i="22" s="1"/>
  <c r="S11" i="26"/>
  <c r="S83" s="1"/>
  <c r="W683" i="19"/>
  <c r="T24" i="33"/>
  <c r="T84" s="1"/>
  <c r="V683" i="19"/>
  <c r="S24" i="33"/>
  <c r="S84" s="1"/>
  <c r="W120" i="19"/>
  <c r="V120"/>
  <c r="W237"/>
  <c r="V237"/>
  <c r="W57"/>
  <c r="V57"/>
  <c r="W39"/>
  <c r="W661" s="1"/>
  <c r="V39"/>
  <c r="V661" s="1"/>
  <c r="W83" i="26"/>
  <c r="V685" i="19" l="1"/>
  <c r="U17" i="22"/>
  <c r="U18" s="1"/>
  <c r="W685" i="19"/>
  <c r="V17" i="22"/>
  <c r="V18" s="1"/>
  <c r="K22"/>
  <c r="H976" i="13"/>
  <c r="S1514" l="1"/>
  <c r="L975"/>
  <c r="H1195" l="1"/>
  <c r="H1194"/>
  <c r="H1193"/>
  <c r="H1192"/>
  <c r="H1190"/>
  <c r="H1185"/>
  <c r="H1184"/>
  <c r="H1183"/>
  <c r="H1182"/>
  <c r="H1181"/>
  <c r="H1180"/>
  <c r="H1179"/>
  <c r="I280"/>
  <c r="G280"/>
  <c r="H280"/>
  <c r="J280"/>
  <c r="K280"/>
  <c r="L280"/>
  <c r="M280"/>
  <c r="N280"/>
  <c r="O280"/>
  <c r="P280"/>
  <c r="Q280"/>
  <c r="R280"/>
  <c r="S280"/>
  <c r="T280"/>
  <c r="H996" l="1"/>
  <c r="H992"/>
  <c r="H987"/>
  <c r="H971"/>
  <c r="H964"/>
  <c r="T944" l="1"/>
  <c r="AD661" i="19" l="1"/>
  <c r="AE660"/>
  <c r="AE659"/>
  <c r="H1051" i="13"/>
  <c r="I1051"/>
  <c r="J1051"/>
  <c r="K1051"/>
  <c r="L1051"/>
  <c r="M1051"/>
  <c r="N1051"/>
  <c r="O1051"/>
  <c r="P1051"/>
  <c r="Q1051"/>
  <c r="R1051"/>
  <c r="S1051"/>
  <c r="T1051"/>
  <c r="G1051"/>
  <c r="H1019" l="1"/>
  <c r="K661" i="21" l="1"/>
  <c r="H3794" i="13"/>
  <c r="I266" l="1"/>
  <c r="W266" s="1"/>
  <c r="G848"/>
  <c r="K1189" l="1"/>
  <c r="J1189"/>
  <c r="I1189"/>
  <c r="H1189"/>
  <c r="G1189"/>
  <c r="L1189"/>
  <c r="H750" l="1"/>
  <c r="L225" l="1"/>
  <c r="O1113" l="1"/>
  <c r="W1113" s="1"/>
  <c r="H2550" l="1"/>
  <c r="I2550"/>
  <c r="J2550"/>
  <c r="K2550"/>
  <c r="L2550"/>
  <c r="M2550"/>
  <c r="N2550"/>
  <c r="O2550"/>
  <c r="W2550" s="1"/>
  <c r="P2550"/>
  <c r="Q2550"/>
  <c r="R2550"/>
  <c r="S2550"/>
  <c r="G2550"/>
  <c r="G217"/>
  <c r="G13"/>
  <c r="T266" l="1"/>
  <c r="S266"/>
  <c r="R266"/>
  <c r="Q266"/>
  <c r="P266"/>
  <c r="O266"/>
  <c r="N266"/>
  <c r="M266"/>
  <c r="L266"/>
  <c r="K266"/>
  <c r="J266"/>
  <c r="H266"/>
  <c r="G266"/>
  <c r="T243"/>
  <c r="S243"/>
  <c r="R243"/>
  <c r="Q243"/>
  <c r="P243"/>
  <c r="O243"/>
  <c r="N243"/>
  <c r="M243"/>
  <c r="L243"/>
  <c r="K243"/>
  <c r="J243"/>
  <c r="I243"/>
  <c r="H243"/>
  <c r="G243"/>
  <c r="T237"/>
  <c r="S237"/>
  <c r="R237"/>
  <c r="Q237"/>
  <c r="P237"/>
  <c r="O237"/>
  <c r="N237"/>
  <c r="M237"/>
  <c r="L237"/>
  <c r="K237"/>
  <c r="J237"/>
  <c r="I237"/>
  <c r="H237"/>
  <c r="G237"/>
  <c r="H217"/>
  <c r="I217"/>
  <c r="J217"/>
  <c r="K217"/>
  <c r="L217"/>
  <c r="M217"/>
  <c r="N217"/>
  <c r="O217"/>
  <c r="P217"/>
  <c r="Q217"/>
  <c r="R217"/>
  <c r="S217"/>
  <c r="T217"/>
  <c r="H13"/>
  <c r="I13"/>
  <c r="J13"/>
  <c r="K13"/>
  <c r="L13"/>
  <c r="M13"/>
  <c r="N13"/>
  <c r="O13"/>
  <c r="P13"/>
  <c r="Q13"/>
  <c r="R13"/>
  <c r="S13"/>
  <c r="T13"/>
  <c r="G1197"/>
  <c r="H2549"/>
  <c r="G2547"/>
  <c r="F1273"/>
  <c r="G1275"/>
  <c r="F3991"/>
  <c r="F3958"/>
  <c r="F3813"/>
  <c r="G3788"/>
  <c r="G3789"/>
  <c r="G3790"/>
  <c r="G3792"/>
  <c r="G3793"/>
  <c r="F3744"/>
  <c r="F3712"/>
  <c r="F3656"/>
  <c r="F3642"/>
  <c r="F3580"/>
  <c r="F3570"/>
  <c r="F3557"/>
  <c r="F3509"/>
  <c r="F3477"/>
  <c r="F3467"/>
  <c r="F3444"/>
  <c r="F3427"/>
  <c r="F3414"/>
  <c r="F3401"/>
  <c r="F3370"/>
  <c r="F3352"/>
  <c r="F3330"/>
  <c r="F3298"/>
  <c r="F3283"/>
  <c r="F3270"/>
  <c r="F3235"/>
  <c r="F3218"/>
  <c r="F3208"/>
  <c r="F3197"/>
  <c r="F3182"/>
  <c r="F3167"/>
  <c r="F3151"/>
  <c r="F3140"/>
  <c r="F3106"/>
  <c r="F3030"/>
  <c r="F3010"/>
  <c r="F2980"/>
  <c r="F2959"/>
  <c r="F2937"/>
  <c r="F2901"/>
  <c r="F2805"/>
  <c r="F2755"/>
  <c r="F2715"/>
  <c r="F2693"/>
  <c r="F2669"/>
  <c r="F2591"/>
  <c r="F2566"/>
  <c r="F2531"/>
  <c r="F2506"/>
  <c r="F2480"/>
  <c r="F2426"/>
  <c r="F2394"/>
  <c r="F2374"/>
  <c r="F2354"/>
  <c r="F2340"/>
  <c r="F2320"/>
  <c r="F2272"/>
  <c r="K2306"/>
  <c r="F1889"/>
  <c r="F1767"/>
  <c r="F1729"/>
  <c r="F1527"/>
  <c r="F1489"/>
  <c r="F1433"/>
  <c r="F1379"/>
  <c r="G11" l="1"/>
  <c r="F1215"/>
  <c r="F1157"/>
  <c r="F1111"/>
  <c r="E14" i="19"/>
  <c r="F14"/>
  <c r="G14"/>
  <c r="H14"/>
  <c r="I14"/>
  <c r="J14"/>
  <c r="K14"/>
  <c r="L14"/>
  <c r="M14"/>
  <c r="N14"/>
  <c r="P14"/>
  <c r="Q14"/>
  <c r="R14"/>
  <c r="S14"/>
  <c r="T14"/>
  <c r="U14"/>
  <c r="E15"/>
  <c r="F15"/>
  <c r="G15"/>
  <c r="H15"/>
  <c r="I15"/>
  <c r="J15"/>
  <c r="K15"/>
  <c r="L15"/>
  <c r="M15"/>
  <c r="N15"/>
  <c r="P15"/>
  <c r="Q15"/>
  <c r="R15"/>
  <c r="S15"/>
  <c r="T15"/>
  <c r="U15"/>
  <c r="E16"/>
  <c r="F16"/>
  <c r="G16"/>
  <c r="H16"/>
  <c r="I16"/>
  <c r="J16"/>
  <c r="K16"/>
  <c r="L16"/>
  <c r="M16"/>
  <c r="N16"/>
  <c r="P16"/>
  <c r="Q16"/>
  <c r="R16"/>
  <c r="S16"/>
  <c r="T16"/>
  <c r="U16"/>
  <c r="E17"/>
  <c r="F17"/>
  <c r="G17"/>
  <c r="H17"/>
  <c r="I17"/>
  <c r="J17"/>
  <c r="K17"/>
  <c r="L17"/>
  <c r="M17"/>
  <c r="N17"/>
  <c r="P17"/>
  <c r="Q17"/>
  <c r="R17"/>
  <c r="S17"/>
  <c r="T17"/>
  <c r="U17"/>
  <c r="E18"/>
  <c r="F18"/>
  <c r="G18"/>
  <c r="H18"/>
  <c r="I18"/>
  <c r="J18"/>
  <c r="K18"/>
  <c r="L18"/>
  <c r="M18"/>
  <c r="N18"/>
  <c r="P18"/>
  <c r="Q18"/>
  <c r="R18"/>
  <c r="S18"/>
  <c r="T18"/>
  <c r="U18"/>
  <c r="E19"/>
  <c r="F19"/>
  <c r="G19"/>
  <c r="H19"/>
  <c r="I19"/>
  <c r="J19"/>
  <c r="K19"/>
  <c r="L19"/>
  <c r="M19"/>
  <c r="N19"/>
  <c r="P19"/>
  <c r="Q19"/>
  <c r="R19"/>
  <c r="S19"/>
  <c r="T19"/>
  <c r="U19"/>
  <c r="AE20"/>
  <c r="F13"/>
  <c r="F22"/>
  <c r="F23"/>
  <c r="F24"/>
  <c r="F25"/>
  <c r="F26"/>
  <c r="F27"/>
  <c r="F28"/>
  <c r="F31"/>
  <c r="F32"/>
  <c r="F33"/>
  <c r="F34"/>
  <c r="F35"/>
  <c r="F36"/>
  <c r="F37"/>
  <c r="F40"/>
  <c r="F41"/>
  <c r="F42"/>
  <c r="F43"/>
  <c r="F44"/>
  <c r="F45"/>
  <c r="F46"/>
  <c r="F49"/>
  <c r="F50"/>
  <c r="F51"/>
  <c r="F52"/>
  <c r="F53"/>
  <c r="F54"/>
  <c r="F55"/>
  <c r="F58"/>
  <c r="F59"/>
  <c r="F60"/>
  <c r="F61"/>
  <c r="F62"/>
  <c r="F63"/>
  <c r="F64"/>
  <c r="F67"/>
  <c r="F68"/>
  <c r="F69"/>
  <c r="F70"/>
  <c r="F71"/>
  <c r="F72"/>
  <c r="F73"/>
  <c r="F76"/>
  <c r="F77"/>
  <c r="F78"/>
  <c r="F79"/>
  <c r="F80"/>
  <c r="F81"/>
  <c r="F82"/>
  <c r="F85"/>
  <c r="F86"/>
  <c r="F87"/>
  <c r="F88"/>
  <c r="F89"/>
  <c r="F90"/>
  <c r="F91"/>
  <c r="F94"/>
  <c r="F95"/>
  <c r="F96"/>
  <c r="F97"/>
  <c r="F98"/>
  <c r="F99"/>
  <c r="F100"/>
  <c r="F103"/>
  <c r="F104"/>
  <c r="F105"/>
  <c r="F106"/>
  <c r="F107"/>
  <c r="F108"/>
  <c r="F109"/>
  <c r="F112"/>
  <c r="F113"/>
  <c r="F114"/>
  <c r="F115"/>
  <c r="F116"/>
  <c r="F117"/>
  <c r="F118"/>
  <c r="F121"/>
  <c r="F122"/>
  <c r="F123"/>
  <c r="F124"/>
  <c r="F125"/>
  <c r="F126"/>
  <c r="F127"/>
  <c r="F130"/>
  <c r="F131"/>
  <c r="F132"/>
  <c r="F133"/>
  <c r="F134"/>
  <c r="F135"/>
  <c r="F136"/>
  <c r="F139"/>
  <c r="F140"/>
  <c r="F141"/>
  <c r="F142"/>
  <c r="F143"/>
  <c r="F144"/>
  <c r="F145"/>
  <c r="F148"/>
  <c r="F149"/>
  <c r="F150"/>
  <c r="F151"/>
  <c r="F152"/>
  <c r="F153"/>
  <c r="F154"/>
  <c r="F157"/>
  <c r="F158"/>
  <c r="F159"/>
  <c r="F160"/>
  <c r="F161"/>
  <c r="F162"/>
  <c r="F163"/>
  <c r="F166"/>
  <c r="F167"/>
  <c r="F168"/>
  <c r="F169"/>
  <c r="F170"/>
  <c r="F171"/>
  <c r="F172"/>
  <c r="F175"/>
  <c r="F176"/>
  <c r="F177"/>
  <c r="F178"/>
  <c r="F179"/>
  <c r="F180"/>
  <c r="F181"/>
  <c r="F184"/>
  <c r="F185"/>
  <c r="F186"/>
  <c r="F187"/>
  <c r="F188"/>
  <c r="F189"/>
  <c r="F190"/>
  <c r="F193"/>
  <c r="F194"/>
  <c r="F195"/>
  <c r="F196"/>
  <c r="F197"/>
  <c r="F198"/>
  <c r="F199"/>
  <c r="F202"/>
  <c r="F203"/>
  <c r="F204"/>
  <c r="F205"/>
  <c r="F206"/>
  <c r="F207"/>
  <c r="F208"/>
  <c r="F211"/>
  <c r="F212"/>
  <c r="F213"/>
  <c r="F214"/>
  <c r="F215"/>
  <c r="F216"/>
  <c r="F217"/>
  <c r="F220"/>
  <c r="F221"/>
  <c r="F222"/>
  <c r="F223"/>
  <c r="F224"/>
  <c r="F225"/>
  <c r="F226"/>
  <c r="F229"/>
  <c r="F230"/>
  <c r="F231"/>
  <c r="F232"/>
  <c r="F233"/>
  <c r="F234"/>
  <c r="F235"/>
  <c r="F238"/>
  <c r="F239"/>
  <c r="F240"/>
  <c r="F241"/>
  <c r="F242"/>
  <c r="F243"/>
  <c r="F244"/>
  <c r="F247"/>
  <c r="F248"/>
  <c r="F249"/>
  <c r="F250"/>
  <c r="F251"/>
  <c r="F252"/>
  <c r="F253"/>
  <c r="F256"/>
  <c r="F257"/>
  <c r="F258"/>
  <c r="F259"/>
  <c r="F260"/>
  <c r="F261"/>
  <c r="F262"/>
  <c r="F265"/>
  <c r="F266"/>
  <c r="F267"/>
  <c r="F268"/>
  <c r="F269"/>
  <c r="F270"/>
  <c r="F271"/>
  <c r="F274"/>
  <c r="F275"/>
  <c r="F276"/>
  <c r="F277"/>
  <c r="F278"/>
  <c r="F279"/>
  <c r="F280"/>
  <c r="F283"/>
  <c r="F284"/>
  <c r="F285"/>
  <c r="F286"/>
  <c r="F287"/>
  <c r="F288"/>
  <c r="F289"/>
  <c r="F292"/>
  <c r="F293"/>
  <c r="F294"/>
  <c r="F295"/>
  <c r="F296"/>
  <c r="F297"/>
  <c r="F298"/>
  <c r="F301"/>
  <c r="F302"/>
  <c r="F303"/>
  <c r="F304"/>
  <c r="F305"/>
  <c r="F306"/>
  <c r="F307"/>
  <c r="F310"/>
  <c r="F311"/>
  <c r="F312"/>
  <c r="F313"/>
  <c r="F314"/>
  <c r="F315"/>
  <c r="F316"/>
  <c r="F319"/>
  <c r="F320"/>
  <c r="F321"/>
  <c r="F322"/>
  <c r="F323"/>
  <c r="F324"/>
  <c r="F325"/>
  <c r="F328"/>
  <c r="F329"/>
  <c r="F330"/>
  <c r="F331"/>
  <c r="F332"/>
  <c r="F333"/>
  <c r="F334"/>
  <c r="F337"/>
  <c r="F338"/>
  <c r="F339"/>
  <c r="F340"/>
  <c r="F341"/>
  <c r="F342"/>
  <c r="F343"/>
  <c r="F346"/>
  <c r="F347"/>
  <c r="F348"/>
  <c r="F349"/>
  <c r="F350"/>
  <c r="F351"/>
  <c r="F352"/>
  <c r="F355"/>
  <c r="F356"/>
  <c r="F357"/>
  <c r="F358"/>
  <c r="F359"/>
  <c r="F360"/>
  <c r="F361"/>
  <c r="F364"/>
  <c r="F365"/>
  <c r="F366"/>
  <c r="F367"/>
  <c r="F368"/>
  <c r="F369"/>
  <c r="F370"/>
  <c r="F373"/>
  <c r="F374"/>
  <c r="F375"/>
  <c r="F376"/>
  <c r="F377"/>
  <c r="F378"/>
  <c r="F379"/>
  <c r="F382"/>
  <c r="F383"/>
  <c r="F384"/>
  <c r="F385"/>
  <c r="F386"/>
  <c r="F387"/>
  <c r="F388"/>
  <c r="F391"/>
  <c r="F392"/>
  <c r="F393"/>
  <c r="F394"/>
  <c r="F395"/>
  <c r="F396"/>
  <c r="F397"/>
  <c r="F400"/>
  <c r="F401"/>
  <c r="F402"/>
  <c r="F403"/>
  <c r="F404"/>
  <c r="F405"/>
  <c r="F406"/>
  <c r="F409"/>
  <c r="F410"/>
  <c r="F411"/>
  <c r="F412"/>
  <c r="F413"/>
  <c r="F414"/>
  <c r="F415"/>
  <c r="F418"/>
  <c r="F419"/>
  <c r="F420"/>
  <c r="F421"/>
  <c r="F422"/>
  <c r="F423"/>
  <c r="F424"/>
  <c r="F427"/>
  <c r="F428"/>
  <c r="F429"/>
  <c r="F430"/>
  <c r="F431"/>
  <c r="F432"/>
  <c r="F433"/>
  <c r="F436"/>
  <c r="F437"/>
  <c r="F438"/>
  <c r="F439"/>
  <c r="F440"/>
  <c r="F441"/>
  <c r="F442"/>
  <c r="F445"/>
  <c r="F446"/>
  <c r="F447"/>
  <c r="F448"/>
  <c r="F449"/>
  <c r="F450"/>
  <c r="F451"/>
  <c r="F454"/>
  <c r="F455"/>
  <c r="F456"/>
  <c r="F457"/>
  <c r="F458"/>
  <c r="F459"/>
  <c r="F460"/>
  <c r="F463"/>
  <c r="F464"/>
  <c r="F465"/>
  <c r="F466"/>
  <c r="F467"/>
  <c r="F468"/>
  <c r="F469"/>
  <c r="F472"/>
  <c r="F473"/>
  <c r="F474"/>
  <c r="F475"/>
  <c r="F476"/>
  <c r="F477"/>
  <c r="F478"/>
  <c r="F481"/>
  <c r="F482"/>
  <c r="F483"/>
  <c r="F484"/>
  <c r="F485"/>
  <c r="F486"/>
  <c r="F487"/>
  <c r="F490"/>
  <c r="F491"/>
  <c r="F492"/>
  <c r="F493"/>
  <c r="F494"/>
  <c r="F495"/>
  <c r="F496"/>
  <c r="F499"/>
  <c r="F500"/>
  <c r="F501"/>
  <c r="F502"/>
  <c r="F503"/>
  <c r="F504"/>
  <c r="F505"/>
  <c r="F508"/>
  <c r="F509"/>
  <c r="F510"/>
  <c r="F511"/>
  <c r="F512"/>
  <c r="F513"/>
  <c r="F514"/>
  <c r="F517"/>
  <c r="F518"/>
  <c r="F519"/>
  <c r="F520"/>
  <c r="F521"/>
  <c r="F522"/>
  <c r="F523"/>
  <c r="F526"/>
  <c r="F527"/>
  <c r="F528"/>
  <c r="F529"/>
  <c r="F530"/>
  <c r="F531"/>
  <c r="F532"/>
  <c r="F535"/>
  <c r="F536"/>
  <c r="F537"/>
  <c r="F538"/>
  <c r="F539"/>
  <c r="F540"/>
  <c r="F541"/>
  <c r="F544"/>
  <c r="F545"/>
  <c r="F546"/>
  <c r="F547"/>
  <c r="F548"/>
  <c r="F549"/>
  <c r="F550"/>
  <c r="F553"/>
  <c r="F554"/>
  <c r="F555"/>
  <c r="F556"/>
  <c r="F557"/>
  <c r="F558"/>
  <c r="F559"/>
  <c r="F562"/>
  <c r="F563"/>
  <c r="F564"/>
  <c r="F565"/>
  <c r="F566"/>
  <c r="F567"/>
  <c r="F568"/>
  <c r="F571"/>
  <c r="F572"/>
  <c r="F573"/>
  <c r="F574"/>
  <c r="F575"/>
  <c r="F576"/>
  <c r="F577"/>
  <c r="F580"/>
  <c r="F581"/>
  <c r="F582"/>
  <c r="F583"/>
  <c r="F584"/>
  <c r="F585"/>
  <c r="F586"/>
  <c r="F589"/>
  <c r="F590"/>
  <c r="F591"/>
  <c r="F592"/>
  <c r="F593"/>
  <c r="F594"/>
  <c r="F595"/>
  <c r="F598"/>
  <c r="F599"/>
  <c r="F600"/>
  <c r="F601"/>
  <c r="F602"/>
  <c r="F603"/>
  <c r="F604"/>
  <c r="F607"/>
  <c r="F608"/>
  <c r="F609"/>
  <c r="F610"/>
  <c r="F611"/>
  <c r="F612"/>
  <c r="F613"/>
  <c r="F616"/>
  <c r="F617"/>
  <c r="F618"/>
  <c r="F619"/>
  <c r="F620"/>
  <c r="F621"/>
  <c r="F622"/>
  <c r="F625"/>
  <c r="F626"/>
  <c r="F627"/>
  <c r="F628"/>
  <c r="F629"/>
  <c r="F630"/>
  <c r="F631"/>
  <c r="F634"/>
  <c r="F635"/>
  <c r="F636"/>
  <c r="F637"/>
  <c r="F638"/>
  <c r="F639"/>
  <c r="F640"/>
  <c r="F643"/>
  <c r="F644"/>
  <c r="F645"/>
  <c r="F646"/>
  <c r="F647"/>
  <c r="F648"/>
  <c r="F649"/>
  <c r="F652"/>
  <c r="F653"/>
  <c r="F654"/>
  <c r="F655"/>
  <c r="F656"/>
  <c r="F657"/>
  <c r="F658"/>
  <c r="F1088" i="13"/>
  <c r="F840"/>
  <c r="F477"/>
  <c r="F283"/>
  <c r="F11"/>
  <c r="H1253"/>
  <c r="I1253"/>
  <c r="J1253"/>
  <c r="K1253"/>
  <c r="L1253"/>
  <c r="M1253"/>
  <c r="N1253"/>
  <c r="O1253"/>
  <c r="P1253"/>
  <c r="Q1253"/>
  <c r="R1253"/>
  <c r="S1253"/>
  <c r="T1253"/>
  <c r="G1253"/>
  <c r="G357"/>
  <c r="G1513"/>
  <c r="G2311"/>
  <c r="G2274"/>
  <c r="X19" i="19" l="1"/>
  <c r="Y19"/>
  <c r="X18"/>
  <c r="Y18"/>
  <c r="X17"/>
  <c r="Y17"/>
  <c r="X16"/>
  <c r="Y16"/>
  <c r="AE16" s="1"/>
  <c r="X15"/>
  <c r="Y15"/>
  <c r="AE15" s="1"/>
  <c r="X14"/>
  <c r="Y14"/>
  <c r="AE14" s="1"/>
  <c r="E17" i="13"/>
  <c r="F4277"/>
  <c r="O19" i="19"/>
  <c r="O18"/>
  <c r="AE17"/>
  <c r="O15"/>
  <c r="O14"/>
  <c r="AE19"/>
  <c r="AE18"/>
  <c r="O17"/>
  <c r="O16"/>
  <c r="F21"/>
  <c r="F606"/>
  <c r="F570"/>
  <c r="F498"/>
  <c r="F426"/>
  <c r="F390"/>
  <c r="F354"/>
  <c r="F318"/>
  <c r="F246"/>
  <c r="F210"/>
  <c r="F102"/>
  <c r="F642"/>
  <c r="F534"/>
  <c r="F462"/>
  <c r="F282"/>
  <c r="F174"/>
  <c r="F138"/>
  <c r="F633"/>
  <c r="F597"/>
  <c r="F561"/>
  <c r="F525"/>
  <c r="F489"/>
  <c r="F453"/>
  <c r="F417"/>
  <c r="F381"/>
  <c r="F345"/>
  <c r="F309"/>
  <c r="F273"/>
  <c r="F237"/>
  <c r="F201"/>
  <c r="F165"/>
  <c r="F129"/>
  <c r="F93"/>
  <c r="F57"/>
  <c r="F624"/>
  <c r="F588"/>
  <c r="F552"/>
  <c r="F516"/>
  <c r="F480"/>
  <c r="F444"/>
  <c r="F408"/>
  <c r="F372"/>
  <c r="F336"/>
  <c r="F300"/>
  <c r="F264"/>
  <c r="F228"/>
  <c r="F192"/>
  <c r="F156"/>
  <c r="F120"/>
  <c r="F84"/>
  <c r="F48"/>
  <c r="F12"/>
  <c r="F651"/>
  <c r="F615"/>
  <c r="F579"/>
  <c r="F543"/>
  <c r="F507"/>
  <c r="F471"/>
  <c r="F435"/>
  <c r="F399"/>
  <c r="F363"/>
  <c r="F327"/>
  <c r="F291"/>
  <c r="F255"/>
  <c r="F219"/>
  <c r="F183"/>
  <c r="F147"/>
  <c r="F111"/>
  <c r="F75"/>
  <c r="F39"/>
  <c r="F66"/>
  <c r="F30"/>
  <c r="H2711" i="13"/>
  <c r="I2711"/>
  <c r="J2711"/>
  <c r="K2711"/>
  <c r="L2711"/>
  <c r="M2711"/>
  <c r="N2711"/>
  <c r="O2711"/>
  <c r="P2711"/>
  <c r="Q2711"/>
  <c r="R2711"/>
  <c r="S2711"/>
  <c r="T2711"/>
  <c r="G2711"/>
  <c r="G3658"/>
  <c r="G3895"/>
  <c r="G3818"/>
  <c r="F661" i="19" l="1"/>
  <c r="D52" i="31"/>
  <c r="H944" i="13" l="1"/>
  <c r="G944"/>
  <c r="I944" l="1"/>
  <c r="G905"/>
  <c r="H848" l="1"/>
  <c r="I848"/>
  <c r="J848"/>
  <c r="K848"/>
  <c r="L848"/>
  <c r="M848"/>
  <c r="N848"/>
  <c r="O848"/>
  <c r="W848" s="1"/>
  <c r="P848"/>
  <c r="Q848"/>
  <c r="R848"/>
  <c r="S848"/>
  <c r="T848"/>
  <c r="AA18" i="27" l="1"/>
  <c r="CX45" i="25"/>
  <c r="G1933" i="13" l="1"/>
  <c r="G1915"/>
  <c r="G1952"/>
  <c r="G1951"/>
  <c r="G1950"/>
  <c r="G1949"/>
  <c r="G1948"/>
  <c r="G1945"/>
  <c r="H1952"/>
  <c r="H1951"/>
  <c r="H1950"/>
  <c r="H1948"/>
  <c r="H1945"/>
  <c r="Q1908" l="1"/>
  <c r="Q1890" s="1"/>
  <c r="G1890"/>
  <c r="J1908"/>
  <c r="H1890"/>
  <c r="I1890"/>
  <c r="J1890"/>
  <c r="K1890"/>
  <c r="L1890"/>
  <c r="M1890"/>
  <c r="N1890"/>
  <c r="O1890"/>
  <c r="P1890"/>
  <c r="R1890"/>
  <c r="S1890"/>
  <c r="T1890"/>
  <c r="H704" i="21" l="1"/>
  <c r="G2325" i="13" l="1"/>
  <c r="G3902" l="1"/>
  <c r="H1049" l="1"/>
  <c r="I1049"/>
  <c r="J1049"/>
  <c r="K1049"/>
  <c r="L1049"/>
  <c r="M1049"/>
  <c r="N1049"/>
  <c r="O1049"/>
  <c r="P1049"/>
  <c r="Q1049"/>
  <c r="R1049"/>
  <c r="S1049"/>
  <c r="T1049"/>
  <c r="G1049"/>
  <c r="H1045"/>
  <c r="I1045"/>
  <c r="J1045"/>
  <c r="K1045"/>
  <c r="L1045"/>
  <c r="M1045"/>
  <c r="N1045"/>
  <c r="O1045"/>
  <c r="P1045"/>
  <c r="Q1045"/>
  <c r="R1045"/>
  <c r="S1045"/>
  <c r="T1045"/>
  <c r="G1045"/>
  <c r="H905"/>
  <c r="I905"/>
  <c r="J905"/>
  <c r="K905"/>
  <c r="L905"/>
  <c r="M905"/>
  <c r="N905"/>
  <c r="O905"/>
  <c r="P905"/>
  <c r="Q905"/>
  <c r="R905"/>
  <c r="S905"/>
  <c r="T905"/>
  <c r="S33" i="22" l="1"/>
  <c r="H1197" i="13" l="1"/>
  <c r="I1197"/>
  <c r="J1197"/>
  <c r="K1197"/>
  <c r="L1197"/>
  <c r="M1197"/>
  <c r="N1197"/>
  <c r="O1197"/>
  <c r="P1197"/>
  <c r="Q1197"/>
  <c r="R1197"/>
  <c r="S1197"/>
  <c r="T1197"/>
  <c r="R1159"/>
  <c r="G1217" l="1"/>
  <c r="H1232"/>
  <c r="H1231"/>
  <c r="H2337"/>
  <c r="G2337"/>
  <c r="H2332"/>
  <c r="G2332"/>
  <c r="H3902"/>
  <c r="I3902"/>
  <c r="J3902"/>
  <c r="K3902"/>
  <c r="L3902"/>
  <c r="M3902"/>
  <c r="N3902"/>
  <c r="O3902"/>
  <c r="P3902"/>
  <c r="Q3902"/>
  <c r="R3902"/>
  <c r="S3902"/>
  <c r="T3902"/>
  <c r="E13" i="21" l="1"/>
  <c r="E14"/>
  <c r="E15"/>
  <c r="E16"/>
  <c r="E17"/>
  <c r="E18"/>
  <c r="E19"/>
  <c r="E22"/>
  <c r="E23"/>
  <c r="E24"/>
  <c r="E25"/>
  <c r="E26"/>
  <c r="E27"/>
  <c r="E28"/>
  <c r="E31"/>
  <c r="E32"/>
  <c r="E33"/>
  <c r="E34"/>
  <c r="E35"/>
  <c r="E36"/>
  <c r="E37"/>
  <c r="E658"/>
  <c r="E657"/>
  <c r="E656"/>
  <c r="E655"/>
  <c r="E654"/>
  <c r="E653"/>
  <c r="E652"/>
  <c r="E649"/>
  <c r="E648"/>
  <c r="E647"/>
  <c r="E646"/>
  <c r="E645"/>
  <c r="E644"/>
  <c r="E643"/>
  <c r="E640"/>
  <c r="E639"/>
  <c r="E638"/>
  <c r="E637"/>
  <c r="E636"/>
  <c r="E635"/>
  <c r="E634"/>
  <c r="E631"/>
  <c r="E630"/>
  <c r="E629"/>
  <c r="E628"/>
  <c r="E627"/>
  <c r="E626"/>
  <c r="E625"/>
  <c r="E622"/>
  <c r="E621"/>
  <c r="E620"/>
  <c r="E619"/>
  <c r="E618"/>
  <c r="E617"/>
  <c r="E616"/>
  <c r="E613"/>
  <c r="E612"/>
  <c r="E611"/>
  <c r="E610"/>
  <c r="E609"/>
  <c r="E608"/>
  <c r="E607"/>
  <c r="E604"/>
  <c r="E603"/>
  <c r="E602"/>
  <c r="E601"/>
  <c r="E600"/>
  <c r="E599"/>
  <c r="E598"/>
  <c r="E595"/>
  <c r="E594"/>
  <c r="E593"/>
  <c r="E592"/>
  <c r="E591"/>
  <c r="E590"/>
  <c r="E589"/>
  <c r="E586"/>
  <c r="E585"/>
  <c r="E584"/>
  <c r="E583"/>
  <c r="E582"/>
  <c r="E581"/>
  <c r="E580"/>
  <c r="E577"/>
  <c r="E576"/>
  <c r="E575"/>
  <c r="E574"/>
  <c r="E573"/>
  <c r="E572"/>
  <c r="E571"/>
  <c r="E568"/>
  <c r="E567"/>
  <c r="E566"/>
  <c r="E565"/>
  <c r="E564"/>
  <c r="E563"/>
  <c r="E562"/>
  <c r="E559"/>
  <c r="E558"/>
  <c r="E557"/>
  <c r="E556"/>
  <c r="E555"/>
  <c r="E554"/>
  <c r="E553"/>
  <c r="E550"/>
  <c r="E549"/>
  <c r="E548"/>
  <c r="E547"/>
  <c r="E546"/>
  <c r="E545"/>
  <c r="E544"/>
  <c r="E541"/>
  <c r="E540"/>
  <c r="E539"/>
  <c r="E538"/>
  <c r="E537"/>
  <c r="E536"/>
  <c r="E535"/>
  <c r="E532"/>
  <c r="E531"/>
  <c r="E530"/>
  <c r="E529"/>
  <c r="E528"/>
  <c r="E527"/>
  <c r="E526"/>
  <c r="E523"/>
  <c r="E522"/>
  <c r="E521"/>
  <c r="E520"/>
  <c r="E519"/>
  <c r="E518"/>
  <c r="E517"/>
  <c r="E514"/>
  <c r="E513"/>
  <c r="E512"/>
  <c r="E511"/>
  <c r="E510"/>
  <c r="E509"/>
  <c r="E508"/>
  <c r="E505"/>
  <c r="E504"/>
  <c r="E503"/>
  <c r="E502"/>
  <c r="E501"/>
  <c r="E500"/>
  <c r="E499"/>
  <c r="E496"/>
  <c r="E495"/>
  <c r="E494"/>
  <c r="E493"/>
  <c r="E492"/>
  <c r="E491"/>
  <c r="E490"/>
  <c r="E487"/>
  <c r="E486"/>
  <c r="E485"/>
  <c r="E484"/>
  <c r="E483"/>
  <c r="E482"/>
  <c r="E481"/>
  <c r="E478"/>
  <c r="E477"/>
  <c r="E476"/>
  <c r="E475"/>
  <c r="E474"/>
  <c r="E473"/>
  <c r="E472"/>
  <c r="E469"/>
  <c r="E468"/>
  <c r="E467"/>
  <c r="E466"/>
  <c r="E465"/>
  <c r="E464"/>
  <c r="E463"/>
  <c r="E460"/>
  <c r="E459"/>
  <c r="E458"/>
  <c r="E457"/>
  <c r="E456"/>
  <c r="E455"/>
  <c r="E454"/>
  <c r="E451"/>
  <c r="E450"/>
  <c r="E449"/>
  <c r="E448"/>
  <c r="E447"/>
  <c r="E446"/>
  <c r="E445"/>
  <c r="E442"/>
  <c r="E441"/>
  <c r="E440"/>
  <c r="E439"/>
  <c r="E438"/>
  <c r="E437"/>
  <c r="E436"/>
  <c r="E433"/>
  <c r="E432"/>
  <c r="E431"/>
  <c r="E430"/>
  <c r="E429"/>
  <c r="E428"/>
  <c r="E427"/>
  <c r="E424"/>
  <c r="E423"/>
  <c r="E422"/>
  <c r="E421"/>
  <c r="E420"/>
  <c r="E419"/>
  <c r="E418"/>
  <c r="E415"/>
  <c r="E414"/>
  <c r="E413"/>
  <c r="E412"/>
  <c r="E411"/>
  <c r="E410"/>
  <c r="E409"/>
  <c r="E406"/>
  <c r="E405"/>
  <c r="E404"/>
  <c r="E403"/>
  <c r="E402"/>
  <c r="E401"/>
  <c r="E400"/>
  <c r="E397"/>
  <c r="E396"/>
  <c r="E395"/>
  <c r="E394"/>
  <c r="E393"/>
  <c r="E392"/>
  <c r="E391"/>
  <c r="E388"/>
  <c r="E387"/>
  <c r="E386"/>
  <c r="E385"/>
  <c r="E384"/>
  <c r="E383"/>
  <c r="E382"/>
  <c r="E379"/>
  <c r="E378"/>
  <c r="E377"/>
  <c r="E376"/>
  <c r="E375"/>
  <c r="E374"/>
  <c r="E373"/>
  <c r="E370"/>
  <c r="E369"/>
  <c r="E368"/>
  <c r="E367"/>
  <c r="E366"/>
  <c r="E365"/>
  <c r="E364"/>
  <c r="E361"/>
  <c r="E360"/>
  <c r="E359"/>
  <c r="E358"/>
  <c r="E357"/>
  <c r="E356"/>
  <c r="E355"/>
  <c r="E352"/>
  <c r="E351"/>
  <c r="E350"/>
  <c r="E349"/>
  <c r="E348"/>
  <c r="E347"/>
  <c r="E346"/>
  <c r="E343"/>
  <c r="E342"/>
  <c r="E341"/>
  <c r="E340"/>
  <c r="E339"/>
  <c r="E338"/>
  <c r="E337"/>
  <c r="E334"/>
  <c r="E333"/>
  <c r="E332"/>
  <c r="E331"/>
  <c r="E330"/>
  <c r="E329"/>
  <c r="E328"/>
  <c r="E325"/>
  <c r="E324"/>
  <c r="E323"/>
  <c r="E322"/>
  <c r="E321"/>
  <c r="E320"/>
  <c r="E319"/>
  <c r="E316"/>
  <c r="E315"/>
  <c r="E314"/>
  <c r="E313"/>
  <c r="E312"/>
  <c r="E311"/>
  <c r="E310"/>
  <c r="E307"/>
  <c r="E306"/>
  <c r="E305"/>
  <c r="E304"/>
  <c r="E303"/>
  <c r="E302"/>
  <c r="E301"/>
  <c r="E298"/>
  <c r="E297"/>
  <c r="E296"/>
  <c r="E295"/>
  <c r="E294"/>
  <c r="E293"/>
  <c r="E292"/>
  <c r="E289"/>
  <c r="E288"/>
  <c r="E287"/>
  <c r="E286"/>
  <c r="E285"/>
  <c r="E284"/>
  <c r="E283"/>
  <c r="E280"/>
  <c r="E279"/>
  <c r="E278"/>
  <c r="E277"/>
  <c r="E276"/>
  <c r="E275"/>
  <c r="E274"/>
  <c r="E271"/>
  <c r="E270"/>
  <c r="E269"/>
  <c r="E268"/>
  <c r="E267"/>
  <c r="E266"/>
  <c r="E265"/>
  <c r="E262"/>
  <c r="E261"/>
  <c r="E260"/>
  <c r="E259"/>
  <c r="E258"/>
  <c r="E257"/>
  <c r="E256"/>
  <c r="E253"/>
  <c r="E252"/>
  <c r="E251"/>
  <c r="E250"/>
  <c r="E249"/>
  <c r="E248"/>
  <c r="E247"/>
  <c r="E244"/>
  <c r="E243"/>
  <c r="E242"/>
  <c r="E241"/>
  <c r="E240"/>
  <c r="E239"/>
  <c r="E238"/>
  <c r="E235"/>
  <c r="E234"/>
  <c r="E233"/>
  <c r="E232"/>
  <c r="E231"/>
  <c r="E230"/>
  <c r="E229"/>
  <c r="E226"/>
  <c r="E225"/>
  <c r="E224"/>
  <c r="E223"/>
  <c r="E222"/>
  <c r="E221"/>
  <c r="E220"/>
  <c r="E217"/>
  <c r="E216"/>
  <c r="E215"/>
  <c r="E214"/>
  <c r="E213"/>
  <c r="E212"/>
  <c r="E211"/>
  <c r="E208"/>
  <c r="E207"/>
  <c r="E206"/>
  <c r="E205"/>
  <c r="E204"/>
  <c r="E203"/>
  <c r="E202"/>
  <c r="E199"/>
  <c r="E198"/>
  <c r="E197"/>
  <c r="E196"/>
  <c r="E195"/>
  <c r="E194"/>
  <c r="E193"/>
  <c r="E190"/>
  <c r="E189"/>
  <c r="E188"/>
  <c r="E187"/>
  <c r="E186"/>
  <c r="E185"/>
  <c r="E184"/>
  <c r="E181"/>
  <c r="E180"/>
  <c r="E179"/>
  <c r="E178"/>
  <c r="E177"/>
  <c r="E176"/>
  <c r="E175"/>
  <c r="E172"/>
  <c r="E171"/>
  <c r="E170"/>
  <c r="E169"/>
  <c r="E168"/>
  <c r="E167"/>
  <c r="E166"/>
  <c r="E163"/>
  <c r="E162"/>
  <c r="E161"/>
  <c r="E160"/>
  <c r="E159"/>
  <c r="E158"/>
  <c r="E157"/>
  <c r="E154"/>
  <c r="E153"/>
  <c r="E152"/>
  <c r="E151"/>
  <c r="E150"/>
  <c r="E149"/>
  <c r="E148"/>
  <c r="E145"/>
  <c r="E144"/>
  <c r="E143"/>
  <c r="E142"/>
  <c r="E141"/>
  <c r="E140"/>
  <c r="E139"/>
  <c r="E136"/>
  <c r="E135"/>
  <c r="E134"/>
  <c r="E133"/>
  <c r="E132"/>
  <c r="E131"/>
  <c r="E130"/>
  <c r="E127"/>
  <c r="E126"/>
  <c r="E125"/>
  <c r="E124"/>
  <c r="E123"/>
  <c r="E122"/>
  <c r="E121"/>
  <c r="E118"/>
  <c r="E117"/>
  <c r="E116"/>
  <c r="E115"/>
  <c r="E114"/>
  <c r="E113"/>
  <c r="E112"/>
  <c r="E109"/>
  <c r="E108"/>
  <c r="E107"/>
  <c r="E106"/>
  <c r="E105"/>
  <c r="E104"/>
  <c r="E103"/>
  <c r="E100"/>
  <c r="E99"/>
  <c r="E98"/>
  <c r="E97"/>
  <c r="E96"/>
  <c r="E95"/>
  <c r="E94"/>
  <c r="E91"/>
  <c r="E90"/>
  <c r="E89"/>
  <c r="E88"/>
  <c r="E87"/>
  <c r="E86"/>
  <c r="E85"/>
  <c r="E82"/>
  <c r="E81"/>
  <c r="E80"/>
  <c r="E79"/>
  <c r="E78"/>
  <c r="E77"/>
  <c r="E76"/>
  <c r="E73"/>
  <c r="E72"/>
  <c r="E71"/>
  <c r="E70"/>
  <c r="E69"/>
  <c r="E68"/>
  <c r="E67"/>
  <c r="E64"/>
  <c r="E63"/>
  <c r="E62"/>
  <c r="E61"/>
  <c r="E60"/>
  <c r="E59"/>
  <c r="E58"/>
  <c r="E55"/>
  <c r="E54"/>
  <c r="E53"/>
  <c r="E52"/>
  <c r="E51"/>
  <c r="E50"/>
  <c r="E49"/>
  <c r="E46"/>
  <c r="E44"/>
  <c r="E43"/>
  <c r="E42"/>
  <c r="E41"/>
  <c r="E40"/>
  <c r="J841" i="13"/>
  <c r="E686" i="21" l="1"/>
  <c r="E684"/>
  <c r="E702" s="1"/>
  <c r="E682"/>
  <c r="E700" s="1"/>
  <c r="E683"/>
  <c r="E701" s="1"/>
  <c r="E681"/>
  <c r="E699" s="1"/>
  <c r="E680"/>
  <c r="E698" s="1"/>
  <c r="E399"/>
  <c r="E417"/>
  <c r="E444"/>
  <c r="E570"/>
  <c r="E606"/>
  <c r="E642"/>
  <c r="E30"/>
  <c r="E21"/>
  <c r="E12"/>
  <c r="E408"/>
  <c r="E435"/>
  <c r="E543"/>
  <c r="E579"/>
  <c r="E633"/>
  <c r="E651"/>
  <c r="E84"/>
  <c r="E93"/>
  <c r="E102"/>
  <c r="E111"/>
  <c r="E120"/>
  <c r="E129"/>
  <c r="E138"/>
  <c r="E147"/>
  <c r="E156"/>
  <c r="E165"/>
  <c r="E174"/>
  <c r="E183"/>
  <c r="E192"/>
  <c r="E201"/>
  <c r="E210"/>
  <c r="E219"/>
  <c r="E228"/>
  <c r="E237"/>
  <c r="E246"/>
  <c r="E255"/>
  <c r="E264"/>
  <c r="E273"/>
  <c r="E282"/>
  <c r="E300"/>
  <c r="E309"/>
  <c r="E327"/>
  <c r="E336"/>
  <c r="E345"/>
  <c r="E363"/>
  <c r="E381"/>
  <c r="E390"/>
  <c r="E426"/>
  <c r="E453"/>
  <c r="E462"/>
  <c r="E471"/>
  <c r="E480"/>
  <c r="E525"/>
  <c r="E534"/>
  <c r="E552"/>
  <c r="E561"/>
  <c r="E588"/>
  <c r="E597"/>
  <c r="E615"/>
  <c r="E624"/>
  <c r="E48"/>
  <c r="E66"/>
  <c r="E75"/>
  <c r="E489"/>
  <c r="E498"/>
  <c r="E291"/>
  <c r="E372"/>
  <c r="E507"/>
  <c r="E516"/>
  <c r="E57"/>
  <c r="E318"/>
  <c r="E354"/>
  <c r="DN607"/>
  <c r="H841" i="13" l="1"/>
  <c r="I841"/>
  <c r="K841"/>
  <c r="L841"/>
  <c r="M841"/>
  <c r="N841"/>
  <c r="O841"/>
  <c r="P841"/>
  <c r="Q841"/>
  <c r="R841"/>
  <c r="S841"/>
  <c r="T841"/>
  <c r="G841"/>
  <c r="T4271" l="1"/>
  <c r="S4271"/>
  <c r="R4271"/>
  <c r="Q4271"/>
  <c r="P4271"/>
  <c r="O4271"/>
  <c r="N4271"/>
  <c r="M4271"/>
  <c r="L4271"/>
  <c r="K4271"/>
  <c r="J4271"/>
  <c r="I4271"/>
  <c r="H4271"/>
  <c r="G4271"/>
  <c r="T4254"/>
  <c r="S4254"/>
  <c r="R4254"/>
  <c r="Q4254"/>
  <c r="P4254"/>
  <c r="O4254"/>
  <c r="N4254"/>
  <c r="M4254"/>
  <c r="L4254"/>
  <c r="K4254"/>
  <c r="J4254"/>
  <c r="I4254"/>
  <c r="H4254"/>
  <c r="G4254"/>
  <c r="T4207"/>
  <c r="R4207"/>
  <c r="Q4207"/>
  <c r="P4207"/>
  <c r="O4207"/>
  <c r="N4207"/>
  <c r="M4207"/>
  <c r="L4207"/>
  <c r="J4207"/>
  <c r="I4207"/>
  <c r="H4207"/>
  <c r="G4207"/>
  <c r="S4253"/>
  <c r="S4252"/>
  <c r="S4251"/>
  <c r="S4250"/>
  <c r="S4225"/>
  <c r="S4224"/>
  <c r="S4223"/>
  <c r="S4222"/>
  <c r="S4221"/>
  <c r="S4220"/>
  <c r="S4219"/>
  <c r="S4218"/>
  <c r="S4217"/>
  <c r="S4216"/>
  <c r="S4215"/>
  <c r="S4214"/>
  <c r="S4213"/>
  <c r="S4212"/>
  <c r="S4210"/>
  <c r="T4177"/>
  <c r="G4177"/>
  <c r="H4177"/>
  <c r="I4177"/>
  <c r="J4177"/>
  <c r="L4177"/>
  <c r="M4177"/>
  <c r="N4177"/>
  <c r="O4177"/>
  <c r="P4177"/>
  <c r="Q4177"/>
  <c r="R4177"/>
  <c r="S4177"/>
  <c r="K4177"/>
  <c r="S4175"/>
  <c r="S4152"/>
  <c r="S4150"/>
  <c r="S4149"/>
  <c r="S4207" l="1"/>
  <c r="K4207"/>
  <c r="H4147" l="1"/>
  <c r="I4147"/>
  <c r="J4147"/>
  <c r="K4147"/>
  <c r="L4147"/>
  <c r="M4147"/>
  <c r="N4147"/>
  <c r="O4147"/>
  <c r="P4147"/>
  <c r="Q4147"/>
  <c r="R4147"/>
  <c r="S4147"/>
  <c r="T4147"/>
  <c r="G4147"/>
  <c r="E4146" l="1"/>
  <c r="S4123"/>
  <c r="S4110"/>
  <c r="S4087"/>
  <c r="S4076"/>
  <c r="T4050"/>
  <c r="R4050"/>
  <c r="Q4050"/>
  <c r="P4050"/>
  <c r="O4050"/>
  <c r="N4050"/>
  <c r="M4050"/>
  <c r="L4050"/>
  <c r="K4050"/>
  <c r="J4050"/>
  <c r="I4050"/>
  <c r="H4050"/>
  <c r="G4050"/>
  <c r="H4047"/>
  <c r="H4046" s="1"/>
  <c r="G4047"/>
  <c r="G4046" s="1"/>
  <c r="T4046"/>
  <c r="S4046"/>
  <c r="R4046"/>
  <c r="Q4046"/>
  <c r="P4046"/>
  <c r="O4046"/>
  <c r="N4046"/>
  <c r="M4046"/>
  <c r="L4046"/>
  <c r="K4046"/>
  <c r="J4046"/>
  <c r="I4046"/>
  <c r="S4050" l="1"/>
  <c r="T4023"/>
  <c r="S4023"/>
  <c r="R4023"/>
  <c r="Q4023"/>
  <c r="P4023"/>
  <c r="O4023"/>
  <c r="N4023"/>
  <c r="M4023"/>
  <c r="L4023"/>
  <c r="K4023"/>
  <c r="J4023"/>
  <c r="I4023"/>
  <c r="H4023"/>
  <c r="G4023"/>
  <c r="K3992" l="1"/>
  <c r="H3999"/>
  <c r="I3999"/>
  <c r="J3999"/>
  <c r="K3999"/>
  <c r="L3999"/>
  <c r="M3999"/>
  <c r="N3999"/>
  <c r="O3999"/>
  <c r="P3999"/>
  <c r="Q3999"/>
  <c r="R3999"/>
  <c r="S3999"/>
  <c r="T3999"/>
  <c r="G3999"/>
  <c r="T3992"/>
  <c r="S3992"/>
  <c r="R3992"/>
  <c r="Q3992"/>
  <c r="P3992"/>
  <c r="O3992"/>
  <c r="N3992"/>
  <c r="M3992"/>
  <c r="L3992"/>
  <c r="J3992"/>
  <c r="I3992"/>
  <c r="I3991" s="1"/>
  <c r="H3992"/>
  <c r="G3992"/>
  <c r="G3991" s="1"/>
  <c r="H3962"/>
  <c r="I3962"/>
  <c r="J3962"/>
  <c r="K3962"/>
  <c r="L3962"/>
  <c r="M3962"/>
  <c r="N3962"/>
  <c r="O3962"/>
  <c r="P3962"/>
  <c r="Q3962"/>
  <c r="R3962"/>
  <c r="S3962"/>
  <c r="T3962"/>
  <c r="G3962"/>
  <c r="T3985"/>
  <c r="S3985"/>
  <c r="R3985"/>
  <c r="Q3985"/>
  <c r="P3985"/>
  <c r="O3985"/>
  <c r="N3985"/>
  <c r="M3985"/>
  <c r="L3985"/>
  <c r="K3985"/>
  <c r="J3985"/>
  <c r="I3985"/>
  <c r="H3985"/>
  <c r="G3985"/>
  <c r="T3981"/>
  <c r="S3981"/>
  <c r="R3981"/>
  <c r="Q3981"/>
  <c r="P3981"/>
  <c r="O3981"/>
  <c r="N3981"/>
  <c r="M3981"/>
  <c r="L3981"/>
  <c r="K3981"/>
  <c r="J3981"/>
  <c r="I3981"/>
  <c r="H3981"/>
  <c r="G3981"/>
  <c r="H3976"/>
  <c r="I3976"/>
  <c r="J3976"/>
  <c r="K3976"/>
  <c r="L3976"/>
  <c r="M3976"/>
  <c r="N3976"/>
  <c r="O3976"/>
  <c r="P3976"/>
  <c r="Q3976"/>
  <c r="R3976"/>
  <c r="S3976"/>
  <c r="T3976"/>
  <c r="G3976"/>
  <c r="G3959"/>
  <c r="T3894" l="1"/>
  <c r="S3894"/>
  <c r="R3894"/>
  <c r="Q3894"/>
  <c r="P3894"/>
  <c r="O3894"/>
  <c r="N3894"/>
  <c r="M3894"/>
  <c r="L3894"/>
  <c r="K3894"/>
  <c r="J3894"/>
  <c r="I3894"/>
  <c r="H3894"/>
  <c r="G3894"/>
  <c r="H3815"/>
  <c r="I3815"/>
  <c r="J3815"/>
  <c r="K3815"/>
  <c r="L3815"/>
  <c r="M3815"/>
  <c r="N3815"/>
  <c r="O3815"/>
  <c r="P3815"/>
  <c r="Q3815"/>
  <c r="R3815"/>
  <c r="S3815"/>
  <c r="T3815"/>
  <c r="G3815"/>
  <c r="T3803"/>
  <c r="S3803"/>
  <c r="R3803"/>
  <c r="Q3803"/>
  <c r="P3803"/>
  <c r="O3803"/>
  <c r="N3803"/>
  <c r="M3803"/>
  <c r="L3803"/>
  <c r="K3803"/>
  <c r="J3803"/>
  <c r="I3803"/>
  <c r="H3803"/>
  <c r="G3803"/>
  <c r="T3787"/>
  <c r="S3787"/>
  <c r="R3787"/>
  <c r="Q3787"/>
  <c r="P3787"/>
  <c r="O3787"/>
  <c r="N3787"/>
  <c r="M3787"/>
  <c r="L3787"/>
  <c r="K3787"/>
  <c r="J3787"/>
  <c r="I3787"/>
  <c r="H3787"/>
  <c r="G3787"/>
  <c r="G3756"/>
  <c r="G3755"/>
  <c r="H3750"/>
  <c r="I3768" s="1"/>
  <c r="I3746" s="1"/>
  <c r="T3746"/>
  <c r="S3746"/>
  <c r="R3746"/>
  <c r="Q3746"/>
  <c r="P3746"/>
  <c r="O3746"/>
  <c r="N3746"/>
  <c r="M3746"/>
  <c r="L3746"/>
  <c r="K3746"/>
  <c r="J3746"/>
  <c r="G3813" l="1"/>
  <c r="G3746"/>
  <c r="H3746"/>
  <c r="T3727"/>
  <c r="S3727"/>
  <c r="R3727"/>
  <c r="Q3727"/>
  <c r="P3727"/>
  <c r="O3727"/>
  <c r="N3727"/>
  <c r="M3727"/>
  <c r="L3727"/>
  <c r="K3727"/>
  <c r="J3727"/>
  <c r="I3727"/>
  <c r="H3727"/>
  <c r="G3727"/>
  <c r="T3724"/>
  <c r="S3724"/>
  <c r="R3724"/>
  <c r="Q3724"/>
  <c r="P3724"/>
  <c r="O3724"/>
  <c r="N3724"/>
  <c r="M3724"/>
  <c r="L3724"/>
  <c r="K3724"/>
  <c r="J3724"/>
  <c r="I3724"/>
  <c r="H3724"/>
  <c r="G3724"/>
  <c r="T3714"/>
  <c r="S3714"/>
  <c r="R3714"/>
  <c r="Q3714"/>
  <c r="P3714"/>
  <c r="O3714"/>
  <c r="N3714"/>
  <c r="M3714"/>
  <c r="L3714"/>
  <c r="K3714"/>
  <c r="J3714"/>
  <c r="I3714"/>
  <c r="H3714"/>
  <c r="G3714"/>
  <c r="T3682"/>
  <c r="S3682"/>
  <c r="R3682"/>
  <c r="Q3682"/>
  <c r="P3682"/>
  <c r="O3682"/>
  <c r="N3682"/>
  <c r="M3682"/>
  <c r="L3682"/>
  <c r="K3682"/>
  <c r="J3682"/>
  <c r="I3682"/>
  <c r="H3682"/>
  <c r="G3682"/>
  <c r="T3676"/>
  <c r="S3676"/>
  <c r="R3676"/>
  <c r="Q3676"/>
  <c r="P3676"/>
  <c r="O3676"/>
  <c r="N3676"/>
  <c r="M3676"/>
  <c r="L3676"/>
  <c r="K3676"/>
  <c r="J3676"/>
  <c r="I3676"/>
  <c r="H3676"/>
  <c r="G3676"/>
  <c r="T3658"/>
  <c r="S3658"/>
  <c r="R3658"/>
  <c r="Q3658"/>
  <c r="P3658"/>
  <c r="O3658"/>
  <c r="N3658"/>
  <c r="M3658"/>
  <c r="L3658"/>
  <c r="K3658"/>
  <c r="J3658"/>
  <c r="I3658"/>
  <c r="H3658"/>
  <c r="H370" l="1"/>
  <c r="I370"/>
  <c r="J370"/>
  <c r="K370"/>
  <c r="L370"/>
  <c r="M370"/>
  <c r="N370"/>
  <c r="O370"/>
  <c r="P370"/>
  <c r="Q370"/>
  <c r="R370"/>
  <c r="S370"/>
  <c r="T370"/>
  <c r="G370"/>
  <c r="E283"/>
  <c r="T3649"/>
  <c r="S3649"/>
  <c r="R3649"/>
  <c r="Q3649"/>
  <c r="P3649"/>
  <c r="O3649"/>
  <c r="N3649"/>
  <c r="M3649"/>
  <c r="L3649"/>
  <c r="K3649"/>
  <c r="J3649"/>
  <c r="I3649"/>
  <c r="H3649"/>
  <c r="G3649"/>
  <c r="T3644"/>
  <c r="S3644"/>
  <c r="R3644"/>
  <c r="Q3644"/>
  <c r="P3644"/>
  <c r="O3644"/>
  <c r="N3644"/>
  <c r="M3644"/>
  <c r="L3644"/>
  <c r="K3644"/>
  <c r="J3644"/>
  <c r="I3644"/>
  <c r="H3644"/>
  <c r="G3644"/>
  <c r="T3636"/>
  <c r="S3636"/>
  <c r="R3636"/>
  <c r="Q3636"/>
  <c r="P3636"/>
  <c r="O3636"/>
  <c r="N3636"/>
  <c r="M3636"/>
  <c r="L3636"/>
  <c r="K3636"/>
  <c r="J3636"/>
  <c r="I3636"/>
  <c r="H3636"/>
  <c r="G3636"/>
  <c r="T3626"/>
  <c r="S3626"/>
  <c r="R3626"/>
  <c r="Q3626"/>
  <c r="P3626"/>
  <c r="O3626"/>
  <c r="N3626"/>
  <c r="M3626"/>
  <c r="L3626"/>
  <c r="K3626"/>
  <c r="J3626"/>
  <c r="I3626"/>
  <c r="H3626"/>
  <c r="G3626"/>
  <c r="T3583"/>
  <c r="S3583"/>
  <c r="R3583"/>
  <c r="Q3583"/>
  <c r="P3583"/>
  <c r="O3583"/>
  <c r="N3583"/>
  <c r="M3583"/>
  <c r="L3583"/>
  <c r="K3583"/>
  <c r="J3583"/>
  <c r="I3583"/>
  <c r="H3583"/>
  <c r="G3583"/>
  <c r="T3581"/>
  <c r="S3581"/>
  <c r="R3581"/>
  <c r="Q3581"/>
  <c r="P3581"/>
  <c r="O3581"/>
  <c r="N3581"/>
  <c r="M3581"/>
  <c r="L3581"/>
  <c r="K3581"/>
  <c r="J3581"/>
  <c r="I3581"/>
  <c r="H3581"/>
  <c r="G3581"/>
  <c r="T3572"/>
  <c r="S3572"/>
  <c r="R3572"/>
  <c r="Q3572"/>
  <c r="P3572"/>
  <c r="O3572"/>
  <c r="N3572"/>
  <c r="M3572"/>
  <c r="L3572"/>
  <c r="K3572"/>
  <c r="J3572"/>
  <c r="I3572"/>
  <c r="H3572"/>
  <c r="G3572"/>
  <c r="T3561"/>
  <c r="S3561"/>
  <c r="R3561"/>
  <c r="Q3561"/>
  <c r="P3561"/>
  <c r="O3561"/>
  <c r="N3561"/>
  <c r="M3561"/>
  <c r="L3561"/>
  <c r="K3561"/>
  <c r="J3561"/>
  <c r="I3561"/>
  <c r="H3561"/>
  <c r="G3561"/>
  <c r="T3558"/>
  <c r="S3558"/>
  <c r="R3558"/>
  <c r="Q3558"/>
  <c r="P3558"/>
  <c r="O3558"/>
  <c r="N3558"/>
  <c r="M3558"/>
  <c r="L3558"/>
  <c r="K3558"/>
  <c r="J3558"/>
  <c r="I3558"/>
  <c r="H3558"/>
  <c r="G3558"/>
  <c r="T3537"/>
  <c r="S3537"/>
  <c r="R3537"/>
  <c r="Q3537"/>
  <c r="P3537"/>
  <c r="O3537"/>
  <c r="N3537"/>
  <c r="M3537"/>
  <c r="L3537"/>
  <c r="K3537"/>
  <c r="J3537"/>
  <c r="I3537"/>
  <c r="H3537"/>
  <c r="G3537"/>
  <c r="T3534"/>
  <c r="S3534"/>
  <c r="R3534"/>
  <c r="Q3534"/>
  <c r="P3534"/>
  <c r="O3534"/>
  <c r="N3534"/>
  <c r="M3534"/>
  <c r="L3534"/>
  <c r="K3534"/>
  <c r="J3534"/>
  <c r="I3534"/>
  <c r="H3534"/>
  <c r="G3534"/>
  <c r="T3512"/>
  <c r="S3512"/>
  <c r="R3512"/>
  <c r="Q3512"/>
  <c r="P3512"/>
  <c r="O3512"/>
  <c r="N3512"/>
  <c r="M3512"/>
  <c r="L3512"/>
  <c r="K3512"/>
  <c r="J3512"/>
  <c r="I3512"/>
  <c r="H3512"/>
  <c r="G3512"/>
  <c r="T3510"/>
  <c r="S3510"/>
  <c r="R3510"/>
  <c r="Q3510"/>
  <c r="P3510"/>
  <c r="O3510"/>
  <c r="N3510"/>
  <c r="M3510"/>
  <c r="L3510"/>
  <c r="K3510"/>
  <c r="J3510"/>
  <c r="I3510"/>
  <c r="H3510"/>
  <c r="G3510"/>
  <c r="T3500"/>
  <c r="S3500"/>
  <c r="R3500"/>
  <c r="Q3500"/>
  <c r="P3500"/>
  <c r="O3500"/>
  <c r="N3500"/>
  <c r="M3500"/>
  <c r="L3500"/>
  <c r="K3500"/>
  <c r="J3500"/>
  <c r="I3500"/>
  <c r="H3500"/>
  <c r="G3500"/>
  <c r="T3478"/>
  <c r="S3478"/>
  <c r="R3478"/>
  <c r="Q3478"/>
  <c r="P3478"/>
  <c r="O3478"/>
  <c r="N3478"/>
  <c r="M3478"/>
  <c r="L3478"/>
  <c r="K3478"/>
  <c r="J3478"/>
  <c r="I3478"/>
  <c r="H3478"/>
  <c r="G3478"/>
  <c r="T3469"/>
  <c r="S3469"/>
  <c r="R3469"/>
  <c r="Q3469"/>
  <c r="P3469"/>
  <c r="O3469"/>
  <c r="N3469"/>
  <c r="M3469"/>
  <c r="L3469"/>
  <c r="K3469"/>
  <c r="J3469"/>
  <c r="I3469"/>
  <c r="H3469"/>
  <c r="G3469"/>
  <c r="T3458"/>
  <c r="S3458"/>
  <c r="R3458"/>
  <c r="Q3458"/>
  <c r="P3458"/>
  <c r="O3458"/>
  <c r="N3458"/>
  <c r="M3458"/>
  <c r="L3458"/>
  <c r="K3458"/>
  <c r="J3458"/>
  <c r="I3458"/>
  <c r="H3458"/>
  <c r="G3458"/>
  <c r="T3446"/>
  <c r="S3446"/>
  <c r="R3446"/>
  <c r="Q3446"/>
  <c r="P3446"/>
  <c r="O3446"/>
  <c r="N3446"/>
  <c r="M3446"/>
  <c r="L3446"/>
  <c r="K3446"/>
  <c r="J3446"/>
  <c r="I3446"/>
  <c r="H3446"/>
  <c r="G3446"/>
  <c r="T3441"/>
  <c r="S3441"/>
  <c r="R3441"/>
  <c r="Q3441"/>
  <c r="P3441"/>
  <c r="O3441"/>
  <c r="N3441"/>
  <c r="M3441"/>
  <c r="L3441"/>
  <c r="K3441"/>
  <c r="J3441"/>
  <c r="I3441"/>
  <c r="H3441"/>
  <c r="G3441"/>
  <c r="T3437"/>
  <c r="S3437"/>
  <c r="R3437"/>
  <c r="Q3437"/>
  <c r="P3437"/>
  <c r="O3437"/>
  <c r="N3437"/>
  <c r="M3437"/>
  <c r="L3437"/>
  <c r="K3437"/>
  <c r="J3437"/>
  <c r="I3437"/>
  <c r="H3437"/>
  <c r="G3437"/>
  <c r="T3430"/>
  <c r="S3430"/>
  <c r="R3430"/>
  <c r="Q3430"/>
  <c r="P3430"/>
  <c r="O3430"/>
  <c r="N3430"/>
  <c r="M3430"/>
  <c r="L3430"/>
  <c r="K3430"/>
  <c r="J3430"/>
  <c r="I3430"/>
  <c r="H3430"/>
  <c r="G3430"/>
  <c r="T3428"/>
  <c r="S3428"/>
  <c r="R3428"/>
  <c r="Q3428"/>
  <c r="P3428"/>
  <c r="O3428"/>
  <c r="N3428"/>
  <c r="M3428"/>
  <c r="L3428"/>
  <c r="K3428"/>
  <c r="J3428"/>
  <c r="I3428"/>
  <c r="H3428"/>
  <c r="G3428"/>
  <c r="T3419"/>
  <c r="S3419"/>
  <c r="R3419"/>
  <c r="Q3419"/>
  <c r="P3419"/>
  <c r="O3419"/>
  <c r="N3419"/>
  <c r="M3419"/>
  <c r="L3419"/>
  <c r="K3419"/>
  <c r="J3419"/>
  <c r="I3419"/>
  <c r="H3419"/>
  <c r="G3419"/>
  <c r="T3415"/>
  <c r="S3415"/>
  <c r="R3415"/>
  <c r="Q3415"/>
  <c r="P3415"/>
  <c r="O3415"/>
  <c r="N3415"/>
  <c r="M3415"/>
  <c r="L3415"/>
  <c r="J3415"/>
  <c r="I3415"/>
  <c r="H3415"/>
  <c r="G3415"/>
  <c r="K3416"/>
  <c r="K3415" s="1"/>
  <c r="T3410"/>
  <c r="S3410"/>
  <c r="R3410"/>
  <c r="Q3410"/>
  <c r="P3410"/>
  <c r="O3410"/>
  <c r="N3410"/>
  <c r="M3410"/>
  <c r="L3410"/>
  <c r="K3410"/>
  <c r="J3410"/>
  <c r="I3410"/>
  <c r="H3410"/>
  <c r="G3410"/>
  <c r="T3404"/>
  <c r="S3404"/>
  <c r="R3404"/>
  <c r="Q3404"/>
  <c r="P3404"/>
  <c r="O3404"/>
  <c r="N3404"/>
  <c r="M3404"/>
  <c r="L3404"/>
  <c r="K3404"/>
  <c r="J3404"/>
  <c r="I3404"/>
  <c r="H3404"/>
  <c r="G3404"/>
  <c r="T3402"/>
  <c r="S3402"/>
  <c r="R3402"/>
  <c r="Q3402"/>
  <c r="P3402"/>
  <c r="O3402"/>
  <c r="N3402"/>
  <c r="M3402"/>
  <c r="L3402"/>
  <c r="K3402"/>
  <c r="J3402"/>
  <c r="I3402"/>
  <c r="H3402"/>
  <c r="G3402"/>
  <c r="T3392"/>
  <c r="S3392"/>
  <c r="R3392"/>
  <c r="Q3392"/>
  <c r="P3392"/>
  <c r="O3392"/>
  <c r="N3392"/>
  <c r="M3392"/>
  <c r="L3392"/>
  <c r="K3392"/>
  <c r="J3392"/>
  <c r="I3392"/>
  <c r="H3392"/>
  <c r="G3392"/>
  <c r="T3389"/>
  <c r="S3389"/>
  <c r="R3389"/>
  <c r="Q3389"/>
  <c r="P3389"/>
  <c r="O3389"/>
  <c r="N3389"/>
  <c r="M3389"/>
  <c r="L3389"/>
  <c r="K3389"/>
  <c r="J3389"/>
  <c r="I3389"/>
  <c r="H3389"/>
  <c r="G3389"/>
  <c r="T3385"/>
  <c r="S3385"/>
  <c r="R3385"/>
  <c r="Q3385"/>
  <c r="P3385"/>
  <c r="O3385"/>
  <c r="N3385"/>
  <c r="M3385"/>
  <c r="L3385"/>
  <c r="K3385"/>
  <c r="J3385"/>
  <c r="I3385"/>
  <c r="H3385"/>
  <c r="G3385"/>
  <c r="T3376"/>
  <c r="S3376"/>
  <c r="R3376"/>
  <c r="Q3376"/>
  <c r="P3376"/>
  <c r="O3376"/>
  <c r="N3376"/>
  <c r="M3376"/>
  <c r="L3376"/>
  <c r="K3376"/>
  <c r="J3376"/>
  <c r="I3376"/>
  <c r="H3376"/>
  <c r="G3376"/>
  <c r="T3371"/>
  <c r="S3371"/>
  <c r="R3371"/>
  <c r="Q3371"/>
  <c r="P3371"/>
  <c r="O3371"/>
  <c r="N3371"/>
  <c r="M3371"/>
  <c r="L3371"/>
  <c r="K3371"/>
  <c r="J3371"/>
  <c r="I3371"/>
  <c r="H3371"/>
  <c r="G3371"/>
  <c r="T3364"/>
  <c r="S3364"/>
  <c r="R3364"/>
  <c r="Q3364"/>
  <c r="P3364"/>
  <c r="O3364"/>
  <c r="N3364"/>
  <c r="M3364"/>
  <c r="L3364"/>
  <c r="K3364"/>
  <c r="J3364"/>
  <c r="I3364"/>
  <c r="H3364"/>
  <c r="G3364"/>
  <c r="T3359"/>
  <c r="S3359"/>
  <c r="R3359"/>
  <c r="Q3359"/>
  <c r="P3359"/>
  <c r="O3359"/>
  <c r="N3359"/>
  <c r="M3359"/>
  <c r="L3359"/>
  <c r="K3359"/>
  <c r="J3359"/>
  <c r="I3359"/>
  <c r="H3359"/>
  <c r="G3359"/>
  <c r="T3354"/>
  <c r="S3354"/>
  <c r="S3352" s="1"/>
  <c r="R3354"/>
  <c r="Q3354"/>
  <c r="P3354"/>
  <c r="O3354"/>
  <c r="O3352" s="1"/>
  <c r="N3354"/>
  <c r="N3352" s="1"/>
  <c r="M3354"/>
  <c r="L3354"/>
  <c r="K3354"/>
  <c r="K3352" s="1"/>
  <c r="J3354"/>
  <c r="J3352" s="1"/>
  <c r="I3354"/>
  <c r="H3354"/>
  <c r="G3354"/>
  <c r="G3352" s="1"/>
  <c r="H3344"/>
  <c r="I3344"/>
  <c r="J3344"/>
  <c r="K3344"/>
  <c r="L3344"/>
  <c r="M3344"/>
  <c r="N3344"/>
  <c r="O3344"/>
  <c r="P3344"/>
  <c r="Q3344"/>
  <c r="R3344"/>
  <c r="S3344"/>
  <c r="T3344"/>
  <c r="G3344"/>
  <c r="H3332"/>
  <c r="I3332"/>
  <c r="J3332"/>
  <c r="K3332"/>
  <c r="L3332"/>
  <c r="M3332"/>
  <c r="N3332"/>
  <c r="O3332"/>
  <c r="P3332"/>
  <c r="Q3332"/>
  <c r="R3332"/>
  <c r="S3332"/>
  <c r="T3332"/>
  <c r="G3332"/>
  <c r="T3319"/>
  <c r="S3319"/>
  <c r="R3319"/>
  <c r="Q3319"/>
  <c r="P3319"/>
  <c r="O3319"/>
  <c r="N3319"/>
  <c r="M3319"/>
  <c r="L3319"/>
  <c r="K3319"/>
  <c r="J3319"/>
  <c r="I3319"/>
  <c r="H3319"/>
  <c r="G3319"/>
  <c r="T3316"/>
  <c r="S3316"/>
  <c r="R3316"/>
  <c r="Q3316"/>
  <c r="P3316"/>
  <c r="O3316"/>
  <c r="N3316"/>
  <c r="M3316"/>
  <c r="L3316"/>
  <c r="K3316"/>
  <c r="J3316"/>
  <c r="I3316"/>
  <c r="H3316"/>
  <c r="G3316"/>
  <c r="S3314"/>
  <c r="R3314"/>
  <c r="Q3314"/>
  <c r="P3314"/>
  <c r="O3314"/>
  <c r="N3314"/>
  <c r="M3314"/>
  <c r="L3314"/>
  <c r="K3314"/>
  <c r="J3314"/>
  <c r="I3314"/>
  <c r="H3314"/>
  <c r="G3314"/>
  <c r="H3301"/>
  <c r="I3301"/>
  <c r="J3301"/>
  <c r="K3301"/>
  <c r="L3301"/>
  <c r="M3301"/>
  <c r="N3301"/>
  <c r="O3301"/>
  <c r="P3301"/>
  <c r="Q3301"/>
  <c r="R3301"/>
  <c r="S3301"/>
  <c r="T3301"/>
  <c r="G3301"/>
  <c r="H3299"/>
  <c r="I3299"/>
  <c r="J3299"/>
  <c r="K3299"/>
  <c r="L3299"/>
  <c r="M3299"/>
  <c r="N3299"/>
  <c r="O3299"/>
  <c r="P3299"/>
  <c r="Q3299"/>
  <c r="R3299"/>
  <c r="S3299"/>
  <c r="T3299"/>
  <c r="G3299"/>
  <c r="T3286"/>
  <c r="S3286"/>
  <c r="R3286"/>
  <c r="Q3286"/>
  <c r="P3286"/>
  <c r="O3286"/>
  <c r="N3286"/>
  <c r="M3286"/>
  <c r="L3286"/>
  <c r="K3286"/>
  <c r="J3286"/>
  <c r="I3286"/>
  <c r="H3286"/>
  <c r="G3286"/>
  <c r="T3284"/>
  <c r="S3284"/>
  <c r="R3284"/>
  <c r="Q3284"/>
  <c r="P3284"/>
  <c r="O3284"/>
  <c r="N3284"/>
  <c r="M3284"/>
  <c r="L3284"/>
  <c r="K3284"/>
  <c r="J3284"/>
  <c r="I3284"/>
  <c r="H3284"/>
  <c r="G3284"/>
  <c r="T3277"/>
  <c r="S3277"/>
  <c r="R3277"/>
  <c r="Q3277"/>
  <c r="P3277"/>
  <c r="O3277"/>
  <c r="N3277"/>
  <c r="M3277"/>
  <c r="L3277"/>
  <c r="K3277"/>
  <c r="J3277"/>
  <c r="I3277"/>
  <c r="H3277"/>
  <c r="G3277"/>
  <c r="T3273"/>
  <c r="S3273"/>
  <c r="R3273"/>
  <c r="Q3273"/>
  <c r="P3273"/>
  <c r="O3273"/>
  <c r="N3273"/>
  <c r="M3273"/>
  <c r="L3273"/>
  <c r="K3273"/>
  <c r="J3273"/>
  <c r="I3273"/>
  <c r="H3273"/>
  <c r="G3273"/>
  <c r="T3271"/>
  <c r="S3271"/>
  <c r="R3271"/>
  <c r="Q3271"/>
  <c r="P3271"/>
  <c r="O3271"/>
  <c r="N3271"/>
  <c r="M3271"/>
  <c r="L3271"/>
  <c r="K3271"/>
  <c r="J3271"/>
  <c r="I3271"/>
  <c r="H3271"/>
  <c r="G3271"/>
  <c r="T3260"/>
  <c r="S3260"/>
  <c r="R3260"/>
  <c r="Q3260"/>
  <c r="P3260"/>
  <c r="O3260"/>
  <c r="N3260"/>
  <c r="M3260"/>
  <c r="L3260"/>
  <c r="K3260"/>
  <c r="J3260"/>
  <c r="I3260"/>
  <c r="H3260"/>
  <c r="G3260"/>
  <c r="H3255"/>
  <c r="I3255"/>
  <c r="J3255"/>
  <c r="K3255"/>
  <c r="L3255"/>
  <c r="M3255"/>
  <c r="N3255"/>
  <c r="O3255"/>
  <c r="P3255"/>
  <c r="Q3255"/>
  <c r="R3255"/>
  <c r="S3255"/>
  <c r="T3255"/>
  <c r="G3255"/>
  <c r="H3243"/>
  <c r="I3243"/>
  <c r="J3243"/>
  <c r="K3243"/>
  <c r="L3243"/>
  <c r="M3243"/>
  <c r="N3243"/>
  <c r="O3243"/>
  <c r="P3243"/>
  <c r="Q3243"/>
  <c r="R3243"/>
  <c r="S3243"/>
  <c r="T3243"/>
  <c r="G3243"/>
  <c r="H3236"/>
  <c r="I3236"/>
  <c r="J3236"/>
  <c r="K3236"/>
  <c r="L3236"/>
  <c r="M3236"/>
  <c r="N3236"/>
  <c r="O3236"/>
  <c r="P3236"/>
  <c r="Q3236"/>
  <c r="R3236"/>
  <c r="S3236"/>
  <c r="T3236"/>
  <c r="G3236"/>
  <c r="T3231"/>
  <c r="S3231"/>
  <c r="R3231"/>
  <c r="Q3231"/>
  <c r="P3231"/>
  <c r="O3231"/>
  <c r="N3231"/>
  <c r="M3231"/>
  <c r="L3231"/>
  <c r="K3231"/>
  <c r="J3231"/>
  <c r="I3231"/>
  <c r="H3231"/>
  <c r="G3231"/>
  <c r="H3220"/>
  <c r="I3220"/>
  <c r="J3220"/>
  <c r="K3220"/>
  <c r="L3220"/>
  <c r="M3220"/>
  <c r="N3220"/>
  <c r="O3220"/>
  <c r="P3220"/>
  <c r="Q3220"/>
  <c r="R3220"/>
  <c r="S3220"/>
  <c r="T3220"/>
  <c r="G3220"/>
  <c r="T3210"/>
  <c r="S3210"/>
  <c r="R3210"/>
  <c r="Q3210"/>
  <c r="P3210"/>
  <c r="O3210"/>
  <c r="N3210"/>
  <c r="M3210"/>
  <c r="L3210"/>
  <c r="K3210"/>
  <c r="J3210"/>
  <c r="I3210"/>
  <c r="H3210"/>
  <c r="G3210"/>
  <c r="T3200"/>
  <c r="S3200"/>
  <c r="R3200"/>
  <c r="Q3200"/>
  <c r="P3200"/>
  <c r="O3200"/>
  <c r="N3200"/>
  <c r="M3200"/>
  <c r="L3200"/>
  <c r="K3200"/>
  <c r="J3200"/>
  <c r="I3200"/>
  <c r="H3200"/>
  <c r="G3200"/>
  <c r="T3198"/>
  <c r="S3198"/>
  <c r="R3198"/>
  <c r="Q3198"/>
  <c r="P3198"/>
  <c r="O3198"/>
  <c r="N3198"/>
  <c r="M3198"/>
  <c r="L3198"/>
  <c r="K3198"/>
  <c r="J3198"/>
  <c r="I3198"/>
  <c r="H3198"/>
  <c r="G3198"/>
  <c r="H3183"/>
  <c r="T3191"/>
  <c r="S3191"/>
  <c r="R3191"/>
  <c r="Q3191"/>
  <c r="P3191"/>
  <c r="O3191"/>
  <c r="N3191"/>
  <c r="M3191"/>
  <c r="L3191"/>
  <c r="K3191"/>
  <c r="J3191"/>
  <c r="I3191"/>
  <c r="H3191"/>
  <c r="G3191"/>
  <c r="T3187"/>
  <c r="S3187"/>
  <c r="R3187"/>
  <c r="Q3187"/>
  <c r="P3187"/>
  <c r="O3187"/>
  <c r="N3187"/>
  <c r="M3187"/>
  <c r="L3187"/>
  <c r="K3187"/>
  <c r="J3187"/>
  <c r="I3187"/>
  <c r="H3187"/>
  <c r="G3187"/>
  <c r="I3183"/>
  <c r="J3183"/>
  <c r="K3183"/>
  <c r="L3183"/>
  <c r="M3183"/>
  <c r="N3183"/>
  <c r="O3183"/>
  <c r="P3183"/>
  <c r="Q3183"/>
  <c r="R3183"/>
  <c r="S3183"/>
  <c r="T3183"/>
  <c r="G3183"/>
  <c r="T3178"/>
  <c r="S3178"/>
  <c r="R3178"/>
  <c r="Q3178"/>
  <c r="P3178"/>
  <c r="O3178"/>
  <c r="N3178"/>
  <c r="M3178"/>
  <c r="L3178"/>
  <c r="K3178"/>
  <c r="J3178"/>
  <c r="I3178"/>
  <c r="H3178"/>
  <c r="G3178"/>
  <c r="H3169"/>
  <c r="H392" i="19" s="1"/>
  <c r="I3169" i="13"/>
  <c r="I392" i="19" s="1"/>
  <c r="J3169" i="13"/>
  <c r="K3169"/>
  <c r="L3169"/>
  <c r="L392" i="19" s="1"/>
  <c r="M3169" i="13"/>
  <c r="M392" i="19" s="1"/>
  <c r="N3169" i="13"/>
  <c r="N392" i="19" s="1"/>
  <c r="O3169" i="13"/>
  <c r="P3169"/>
  <c r="Q392" i="19" s="1"/>
  <c r="Q3169" i="13"/>
  <c r="R392" i="19" s="1"/>
  <c r="R3169" i="13"/>
  <c r="S3169"/>
  <c r="T392" i="19" s="1"/>
  <c r="T3169" i="13"/>
  <c r="U392" i="19" s="1"/>
  <c r="G3169" i="13"/>
  <c r="J392" i="19"/>
  <c r="K392"/>
  <c r="P392"/>
  <c r="H3352" i="13" l="1"/>
  <c r="L3352"/>
  <c r="P3352"/>
  <c r="T3352"/>
  <c r="R3352"/>
  <c r="I3352"/>
  <c r="M3352"/>
  <c r="Q3352"/>
  <c r="O53" i="27"/>
  <c r="N53"/>
  <c r="M53"/>
  <c r="K53"/>
  <c r="J53"/>
  <c r="I53"/>
  <c r="H53"/>
  <c r="G53"/>
  <c r="F53"/>
  <c r="E53"/>
  <c r="R53"/>
  <c r="Q53"/>
  <c r="H3163" i="13"/>
  <c r="I3163"/>
  <c r="J3163"/>
  <c r="K3163"/>
  <c r="L3163"/>
  <c r="M3163"/>
  <c r="N3163"/>
  <c r="O3163"/>
  <c r="P3163"/>
  <c r="Q3163"/>
  <c r="R3163"/>
  <c r="S3163"/>
  <c r="T3163"/>
  <c r="G3163"/>
  <c r="H3153" l="1"/>
  <c r="I3153"/>
  <c r="J3153"/>
  <c r="K3153"/>
  <c r="L3153"/>
  <c r="M3153"/>
  <c r="N3153"/>
  <c r="O3153"/>
  <c r="P3153"/>
  <c r="Q3153"/>
  <c r="R3153"/>
  <c r="S3153"/>
  <c r="T3153"/>
  <c r="G3153"/>
  <c r="H3142"/>
  <c r="I3142"/>
  <c r="J3142"/>
  <c r="K3142"/>
  <c r="L3142"/>
  <c r="M3142"/>
  <c r="N3142"/>
  <c r="O3142"/>
  <c r="P3142"/>
  <c r="Q3142"/>
  <c r="R3142"/>
  <c r="S3142"/>
  <c r="T3142"/>
  <c r="G3142"/>
  <c r="H3130"/>
  <c r="I3130"/>
  <c r="J3130"/>
  <c r="K3130"/>
  <c r="L3130"/>
  <c r="M3130"/>
  <c r="N3130"/>
  <c r="O3130"/>
  <c r="P3130"/>
  <c r="Q3130"/>
  <c r="R3130"/>
  <c r="S3130"/>
  <c r="T3130"/>
  <c r="G3130"/>
  <c r="H3126"/>
  <c r="I3126"/>
  <c r="J3126"/>
  <c r="K3126"/>
  <c r="L3126"/>
  <c r="M3126"/>
  <c r="N3126"/>
  <c r="O3126"/>
  <c r="P3126"/>
  <c r="Q3126"/>
  <c r="R3126"/>
  <c r="S3126"/>
  <c r="T3126"/>
  <c r="H3108"/>
  <c r="I3108"/>
  <c r="J3108"/>
  <c r="K3108"/>
  <c r="L3108"/>
  <c r="M3108"/>
  <c r="N3108"/>
  <c r="O3108"/>
  <c r="P3108"/>
  <c r="Q3108"/>
  <c r="R3108"/>
  <c r="S3108"/>
  <c r="T3108"/>
  <c r="G3108"/>
  <c r="H3076"/>
  <c r="I3076"/>
  <c r="J3076"/>
  <c r="K3076"/>
  <c r="L3076"/>
  <c r="M3076"/>
  <c r="N3076"/>
  <c r="O3076"/>
  <c r="P3076"/>
  <c r="Q3076"/>
  <c r="R3076"/>
  <c r="S3076"/>
  <c r="T3076"/>
  <c r="G3076"/>
  <c r="H3072"/>
  <c r="I3072"/>
  <c r="J3072"/>
  <c r="K3072"/>
  <c r="L3072"/>
  <c r="M3072"/>
  <c r="N3072"/>
  <c r="O3072"/>
  <c r="P3072"/>
  <c r="Q3072"/>
  <c r="R3072"/>
  <c r="S3072"/>
  <c r="T3072"/>
  <c r="G3072"/>
  <c r="G3032"/>
  <c r="H3032"/>
  <c r="I3032"/>
  <c r="J3032"/>
  <c r="K3032"/>
  <c r="L3032"/>
  <c r="M3032"/>
  <c r="N3032"/>
  <c r="O3032"/>
  <c r="P3032"/>
  <c r="Q3032"/>
  <c r="R3032"/>
  <c r="S3032"/>
  <c r="T3032"/>
  <c r="T3024"/>
  <c r="S3024"/>
  <c r="R3024"/>
  <c r="Q3024"/>
  <c r="P3024"/>
  <c r="O3024"/>
  <c r="N3024"/>
  <c r="M3024"/>
  <c r="L3024"/>
  <c r="K3024"/>
  <c r="J3024"/>
  <c r="I3024"/>
  <c r="H3024"/>
  <c r="G3024"/>
  <c r="H3022"/>
  <c r="I3022"/>
  <c r="J3022"/>
  <c r="K3022"/>
  <c r="L3022"/>
  <c r="M3022"/>
  <c r="N3022"/>
  <c r="O3022"/>
  <c r="P3022"/>
  <c r="Q3022"/>
  <c r="R3022"/>
  <c r="S3022"/>
  <c r="T3022"/>
  <c r="G3022"/>
  <c r="H3012"/>
  <c r="I3012"/>
  <c r="J3012"/>
  <c r="K3012"/>
  <c r="L3012"/>
  <c r="M3012"/>
  <c r="N3012"/>
  <c r="O3012"/>
  <c r="P3012"/>
  <c r="Q3012"/>
  <c r="R3012"/>
  <c r="S3012"/>
  <c r="T3012"/>
  <c r="G3012"/>
  <c r="H3000"/>
  <c r="I3000"/>
  <c r="J3000"/>
  <c r="K3000"/>
  <c r="L3000"/>
  <c r="M3000"/>
  <c r="N3000"/>
  <c r="O3000"/>
  <c r="P3000"/>
  <c r="Q3000"/>
  <c r="R3000"/>
  <c r="S3000"/>
  <c r="T3000"/>
  <c r="G3000"/>
  <c r="G2982"/>
  <c r="T2997"/>
  <c r="S2997"/>
  <c r="R2997"/>
  <c r="Q2997"/>
  <c r="P2997"/>
  <c r="O2997"/>
  <c r="N2997"/>
  <c r="M2997"/>
  <c r="L2997"/>
  <c r="K2997"/>
  <c r="J2997"/>
  <c r="I2997"/>
  <c r="H2997"/>
  <c r="G2997"/>
  <c r="H2995"/>
  <c r="I2995"/>
  <c r="J2995"/>
  <c r="K2995"/>
  <c r="L2995"/>
  <c r="M2995"/>
  <c r="N2995"/>
  <c r="O2995"/>
  <c r="P2995"/>
  <c r="Q2995"/>
  <c r="R2995"/>
  <c r="S2995"/>
  <c r="T2995"/>
  <c r="G2995"/>
  <c r="H2982"/>
  <c r="I2982"/>
  <c r="J2982"/>
  <c r="K2982"/>
  <c r="L2982"/>
  <c r="M2982"/>
  <c r="N2982"/>
  <c r="O2982"/>
  <c r="P2982"/>
  <c r="Q2982"/>
  <c r="R2982"/>
  <c r="S2982"/>
  <c r="T2982"/>
  <c r="T2977"/>
  <c r="S2977"/>
  <c r="R2977"/>
  <c r="Q2977"/>
  <c r="P2977"/>
  <c r="O2977"/>
  <c r="N2977"/>
  <c r="M2977"/>
  <c r="L2977"/>
  <c r="K2977"/>
  <c r="J2977"/>
  <c r="I2977"/>
  <c r="H2977"/>
  <c r="G2977"/>
  <c r="T2973"/>
  <c r="S2973"/>
  <c r="R2973"/>
  <c r="Q2973"/>
  <c r="P2973"/>
  <c r="O2973"/>
  <c r="N2973"/>
  <c r="M2973"/>
  <c r="L2973"/>
  <c r="K2973"/>
  <c r="J2973"/>
  <c r="I2973"/>
  <c r="H2973"/>
  <c r="G2973"/>
  <c r="T2971"/>
  <c r="S2971"/>
  <c r="R2971"/>
  <c r="Q2971"/>
  <c r="P2971"/>
  <c r="O2971"/>
  <c r="N2971"/>
  <c r="M2971"/>
  <c r="L2971"/>
  <c r="K2971"/>
  <c r="J2971"/>
  <c r="I2971"/>
  <c r="H2971"/>
  <c r="G2971"/>
  <c r="H2961"/>
  <c r="I2961"/>
  <c r="J2961"/>
  <c r="K2961"/>
  <c r="L2961"/>
  <c r="M2961"/>
  <c r="N2961"/>
  <c r="O2961"/>
  <c r="P2961"/>
  <c r="Q2961"/>
  <c r="R2961"/>
  <c r="S2961"/>
  <c r="T2961"/>
  <c r="G2961"/>
  <c r="H2954"/>
  <c r="I2954"/>
  <c r="J2954"/>
  <c r="K2954"/>
  <c r="L2954"/>
  <c r="M2954"/>
  <c r="N2954"/>
  <c r="O2954"/>
  <c r="P2954"/>
  <c r="Q2954"/>
  <c r="R2954"/>
  <c r="S2954"/>
  <c r="T2954"/>
  <c r="G2954"/>
  <c r="H2950"/>
  <c r="I2950"/>
  <c r="J2950"/>
  <c r="K2950"/>
  <c r="L2950"/>
  <c r="M2950"/>
  <c r="N2950"/>
  <c r="O2950"/>
  <c r="P2950"/>
  <c r="Q2950"/>
  <c r="R2950"/>
  <c r="S2950"/>
  <c r="T2950"/>
  <c r="G2950"/>
  <c r="H2939"/>
  <c r="I2939"/>
  <c r="J2939"/>
  <c r="K2939"/>
  <c r="L2939"/>
  <c r="M2939"/>
  <c r="N2939"/>
  <c r="O2939"/>
  <c r="P2939"/>
  <c r="Q2939"/>
  <c r="R2939"/>
  <c r="S2939"/>
  <c r="G2939"/>
  <c r="H2921"/>
  <c r="I2921"/>
  <c r="J2921"/>
  <c r="K2921"/>
  <c r="L2921"/>
  <c r="M2921"/>
  <c r="N2921"/>
  <c r="O2921"/>
  <c r="P2921"/>
  <c r="Q2921"/>
  <c r="R2921"/>
  <c r="S2921"/>
  <c r="T2921"/>
  <c r="G2921"/>
  <c r="G2916"/>
  <c r="H2916"/>
  <c r="I2916"/>
  <c r="J2916"/>
  <c r="K2916"/>
  <c r="L2916"/>
  <c r="M2916"/>
  <c r="N2916"/>
  <c r="O2916"/>
  <c r="P2916"/>
  <c r="Q2916"/>
  <c r="R2916"/>
  <c r="S2916"/>
  <c r="T2916"/>
  <c r="H2903"/>
  <c r="I2903"/>
  <c r="J2903"/>
  <c r="K2903"/>
  <c r="L2903"/>
  <c r="M2903"/>
  <c r="N2903"/>
  <c r="O2903"/>
  <c r="P2903"/>
  <c r="Q2903"/>
  <c r="R2903"/>
  <c r="S2903"/>
  <c r="T2903"/>
  <c r="G2903"/>
  <c r="H2861"/>
  <c r="I2861"/>
  <c r="J2861"/>
  <c r="K2861"/>
  <c r="L2861"/>
  <c r="M2861"/>
  <c r="N2861"/>
  <c r="O2861"/>
  <c r="P2861"/>
  <c r="Q2861"/>
  <c r="R2861"/>
  <c r="S2861"/>
  <c r="T2861"/>
  <c r="G2861"/>
  <c r="H2857"/>
  <c r="I2857"/>
  <c r="J2857"/>
  <c r="K2857"/>
  <c r="L2857"/>
  <c r="M2857"/>
  <c r="N2857"/>
  <c r="O2857"/>
  <c r="P2857"/>
  <c r="Q2857"/>
  <c r="R2857"/>
  <c r="S2857"/>
  <c r="T2857"/>
  <c r="G2857"/>
  <c r="H2807"/>
  <c r="I2807"/>
  <c r="J2807"/>
  <c r="K2807"/>
  <c r="L2807"/>
  <c r="M2807"/>
  <c r="N2807"/>
  <c r="O2807"/>
  <c r="P2807"/>
  <c r="Q2807"/>
  <c r="R2807"/>
  <c r="S2807"/>
  <c r="T2807"/>
  <c r="G2807"/>
  <c r="H2790"/>
  <c r="I2790"/>
  <c r="J2790"/>
  <c r="K2790"/>
  <c r="L2790"/>
  <c r="M2790"/>
  <c r="N2790"/>
  <c r="O2790"/>
  <c r="P2790"/>
  <c r="Q2790"/>
  <c r="R2790"/>
  <c r="S2790"/>
  <c r="T2790"/>
  <c r="G2790"/>
  <c r="T2786"/>
  <c r="S2786"/>
  <c r="R2786"/>
  <c r="Q2786"/>
  <c r="P2786"/>
  <c r="O2786"/>
  <c r="N2786"/>
  <c r="M2786"/>
  <c r="L2786"/>
  <c r="K2786"/>
  <c r="J2786"/>
  <c r="I2786"/>
  <c r="H2786"/>
  <c r="G2786"/>
  <c r="H2784"/>
  <c r="I2784"/>
  <c r="J2784"/>
  <c r="K2784"/>
  <c r="L2784"/>
  <c r="M2784"/>
  <c r="N2784"/>
  <c r="O2784"/>
  <c r="P2784"/>
  <c r="Q2784"/>
  <c r="R2784"/>
  <c r="S2784"/>
  <c r="G2784"/>
  <c r="H2758"/>
  <c r="I2758"/>
  <c r="J2758"/>
  <c r="K2758"/>
  <c r="L2758"/>
  <c r="M2758"/>
  <c r="N2758"/>
  <c r="O2758"/>
  <c r="P2758"/>
  <c r="Q2758"/>
  <c r="R2758"/>
  <c r="S2758"/>
  <c r="G2758"/>
  <c r="H2756"/>
  <c r="I2756"/>
  <c r="J2756"/>
  <c r="K2756"/>
  <c r="L2756"/>
  <c r="M2756"/>
  <c r="N2756"/>
  <c r="O2756"/>
  <c r="P2756"/>
  <c r="Q2756"/>
  <c r="R2756"/>
  <c r="S2756"/>
  <c r="T2756"/>
  <c r="G2756"/>
  <c r="H2735"/>
  <c r="I2735"/>
  <c r="J2735"/>
  <c r="K2735"/>
  <c r="L2735"/>
  <c r="M2735"/>
  <c r="N2735"/>
  <c r="O2735"/>
  <c r="P2735"/>
  <c r="Q2735"/>
  <c r="R2735"/>
  <c r="S2735"/>
  <c r="T2735"/>
  <c r="G2735"/>
  <c r="T2731"/>
  <c r="S2731"/>
  <c r="R2731"/>
  <c r="Q2731"/>
  <c r="P2731"/>
  <c r="O2731"/>
  <c r="N2731"/>
  <c r="M2731"/>
  <c r="L2731"/>
  <c r="K2731"/>
  <c r="J2731"/>
  <c r="I2731"/>
  <c r="H2731"/>
  <c r="G2731"/>
  <c r="H2729"/>
  <c r="I2729"/>
  <c r="J2729"/>
  <c r="K2729"/>
  <c r="L2729"/>
  <c r="M2729"/>
  <c r="N2729"/>
  <c r="O2729"/>
  <c r="P2729"/>
  <c r="Q2729"/>
  <c r="R2729"/>
  <c r="S2729"/>
  <c r="T2729"/>
  <c r="G2729"/>
  <c r="H2717"/>
  <c r="I2717"/>
  <c r="J2717"/>
  <c r="K2717"/>
  <c r="L2717"/>
  <c r="M2717"/>
  <c r="N2717"/>
  <c r="O2717"/>
  <c r="P2717"/>
  <c r="Q2717"/>
  <c r="R2717"/>
  <c r="S2717"/>
  <c r="T2717"/>
  <c r="G2717"/>
  <c r="T2707"/>
  <c r="S2707"/>
  <c r="R2707"/>
  <c r="Q2707"/>
  <c r="P2707"/>
  <c r="O2707"/>
  <c r="N2707"/>
  <c r="M2707"/>
  <c r="L2707"/>
  <c r="K2707"/>
  <c r="J2707"/>
  <c r="I2707"/>
  <c r="H2707"/>
  <c r="G2707"/>
  <c r="H2705"/>
  <c r="I2705"/>
  <c r="J2705"/>
  <c r="K2705"/>
  <c r="L2705"/>
  <c r="M2705"/>
  <c r="N2705"/>
  <c r="O2705"/>
  <c r="P2705"/>
  <c r="Q2705"/>
  <c r="R2705"/>
  <c r="S2705"/>
  <c r="T2705"/>
  <c r="G2705"/>
  <c r="H2695"/>
  <c r="I2695"/>
  <c r="J2695"/>
  <c r="K2695"/>
  <c r="L2695"/>
  <c r="M2695"/>
  <c r="N2695"/>
  <c r="O2695"/>
  <c r="P2695"/>
  <c r="Q2695"/>
  <c r="R2695"/>
  <c r="S2695"/>
  <c r="T2695"/>
  <c r="G2695"/>
  <c r="T2690" l="1"/>
  <c r="S2690"/>
  <c r="R2690"/>
  <c r="Q2690"/>
  <c r="P2690"/>
  <c r="O2690"/>
  <c r="N2690"/>
  <c r="M2690"/>
  <c r="L2690"/>
  <c r="K2690"/>
  <c r="J2690"/>
  <c r="I2690"/>
  <c r="H2690"/>
  <c r="G2690"/>
  <c r="T2686"/>
  <c r="S2686"/>
  <c r="R2686"/>
  <c r="Q2686"/>
  <c r="P2686"/>
  <c r="O2686"/>
  <c r="N2686"/>
  <c r="M2686"/>
  <c r="L2686"/>
  <c r="K2686"/>
  <c r="J2686"/>
  <c r="I2686"/>
  <c r="H2686"/>
  <c r="G2686"/>
  <c r="H2672"/>
  <c r="I2672"/>
  <c r="J2672"/>
  <c r="K2672"/>
  <c r="L2672"/>
  <c r="M2672"/>
  <c r="N2672"/>
  <c r="O2672"/>
  <c r="P2672"/>
  <c r="Q2672"/>
  <c r="R2672"/>
  <c r="S2672"/>
  <c r="T2672"/>
  <c r="G2672"/>
  <c r="H2670"/>
  <c r="I2670"/>
  <c r="J2670"/>
  <c r="K2670"/>
  <c r="L2670"/>
  <c r="M2670"/>
  <c r="N2670"/>
  <c r="O2670"/>
  <c r="P2670"/>
  <c r="Q2670"/>
  <c r="R2670"/>
  <c r="S2670"/>
  <c r="T2670"/>
  <c r="G2670"/>
  <c r="H2634"/>
  <c r="I2634"/>
  <c r="J2634"/>
  <c r="K2634"/>
  <c r="L2634"/>
  <c r="M2634"/>
  <c r="N2634"/>
  <c r="O2634"/>
  <c r="P2634"/>
  <c r="Q2634"/>
  <c r="R2634"/>
  <c r="S2634"/>
  <c r="T2634"/>
  <c r="G2634"/>
  <c r="G2593"/>
  <c r="H2593"/>
  <c r="I2593"/>
  <c r="J2593"/>
  <c r="K2593"/>
  <c r="L2593"/>
  <c r="M2593"/>
  <c r="N2593"/>
  <c r="O2593"/>
  <c r="P2593"/>
  <c r="Q2593"/>
  <c r="R2593"/>
  <c r="S2593"/>
  <c r="T2593"/>
  <c r="H2639"/>
  <c r="I2639"/>
  <c r="J2639"/>
  <c r="K2639"/>
  <c r="L2639"/>
  <c r="M2639"/>
  <c r="N2639"/>
  <c r="O2639"/>
  <c r="P2639"/>
  <c r="Q2639"/>
  <c r="R2639"/>
  <c r="S2639"/>
  <c r="T2639"/>
  <c r="G2639"/>
  <c r="H2632"/>
  <c r="I2632"/>
  <c r="J2632"/>
  <c r="K2632"/>
  <c r="L2632"/>
  <c r="M2632"/>
  <c r="N2632"/>
  <c r="O2632"/>
  <c r="P2632"/>
  <c r="Q2632"/>
  <c r="R2632"/>
  <c r="S2632"/>
  <c r="T2632"/>
  <c r="G2632"/>
  <c r="S2629"/>
  <c r="T2629"/>
  <c r="H2629"/>
  <c r="I2629"/>
  <c r="J2629"/>
  <c r="K2629"/>
  <c r="L2629"/>
  <c r="M2629"/>
  <c r="N2629"/>
  <c r="O2629"/>
  <c r="P2629"/>
  <c r="Q2629"/>
  <c r="R2629"/>
  <c r="G2629"/>
  <c r="H2588"/>
  <c r="I2588"/>
  <c r="J2588"/>
  <c r="K2588"/>
  <c r="L2588"/>
  <c r="M2588"/>
  <c r="N2588"/>
  <c r="O2588"/>
  <c r="P2588"/>
  <c r="Q2588"/>
  <c r="R2588"/>
  <c r="S2588"/>
  <c r="T2588"/>
  <c r="G2588"/>
  <c r="H2584"/>
  <c r="I2584"/>
  <c r="J2584"/>
  <c r="K2584"/>
  <c r="L2584"/>
  <c r="M2584"/>
  <c r="N2584"/>
  <c r="O2584"/>
  <c r="P2584"/>
  <c r="Q2584"/>
  <c r="R2584"/>
  <c r="S2584"/>
  <c r="T2584"/>
  <c r="G2584"/>
  <c r="H2569"/>
  <c r="I2569"/>
  <c r="J2569"/>
  <c r="K2569"/>
  <c r="L2569"/>
  <c r="M2569"/>
  <c r="N2569"/>
  <c r="O2569"/>
  <c r="P2569"/>
  <c r="Q2569"/>
  <c r="R2569"/>
  <c r="S2569"/>
  <c r="T2569"/>
  <c r="G2569"/>
  <c r="H2567"/>
  <c r="I2567"/>
  <c r="J2567"/>
  <c r="K2567"/>
  <c r="L2567"/>
  <c r="M2567"/>
  <c r="N2567"/>
  <c r="O2567"/>
  <c r="P2567"/>
  <c r="Q2567"/>
  <c r="R2567"/>
  <c r="S2567"/>
  <c r="T2567"/>
  <c r="G2567"/>
  <c r="H2547"/>
  <c r="I2547"/>
  <c r="J2547"/>
  <c r="K2547"/>
  <c r="L2547"/>
  <c r="M2547"/>
  <c r="N2547"/>
  <c r="O2547"/>
  <c r="P2547"/>
  <c r="Q2547"/>
  <c r="R2547"/>
  <c r="S2547"/>
  <c r="T2547"/>
  <c r="H2535"/>
  <c r="I2535"/>
  <c r="J2535"/>
  <c r="K2535"/>
  <c r="L2535"/>
  <c r="M2535"/>
  <c r="N2535"/>
  <c r="O2535"/>
  <c r="P2535"/>
  <c r="Q2535"/>
  <c r="R2535"/>
  <c r="S2535"/>
  <c r="T2535"/>
  <c r="G2535"/>
  <c r="H2532"/>
  <c r="I2532"/>
  <c r="J2532"/>
  <c r="K2532"/>
  <c r="L2532"/>
  <c r="M2532"/>
  <c r="N2532"/>
  <c r="O2532"/>
  <c r="P2532"/>
  <c r="Q2532"/>
  <c r="R2532"/>
  <c r="S2532"/>
  <c r="T2532"/>
  <c r="T2531" s="1"/>
  <c r="G2532"/>
  <c r="G2531" s="1"/>
  <c r="H2527"/>
  <c r="I2527"/>
  <c r="J2527"/>
  <c r="K2527"/>
  <c r="L2527"/>
  <c r="M2527"/>
  <c r="N2527"/>
  <c r="O2527"/>
  <c r="P2527"/>
  <c r="Q2527"/>
  <c r="R2527"/>
  <c r="S2527"/>
  <c r="T2527"/>
  <c r="G2527"/>
  <c r="H2524"/>
  <c r="I2524"/>
  <c r="J2524"/>
  <c r="K2524"/>
  <c r="L2524"/>
  <c r="M2524"/>
  <c r="N2524"/>
  <c r="O2524"/>
  <c r="P2524"/>
  <c r="Q2524"/>
  <c r="R2524"/>
  <c r="S2524"/>
  <c r="T2524"/>
  <c r="G2524"/>
  <c r="T2522"/>
  <c r="S2522"/>
  <c r="R2522"/>
  <c r="Q2522"/>
  <c r="P2522"/>
  <c r="O2522"/>
  <c r="N2522"/>
  <c r="M2522"/>
  <c r="L2522"/>
  <c r="K2522"/>
  <c r="J2522"/>
  <c r="I2522"/>
  <c r="H2522"/>
  <c r="G2522"/>
  <c r="H2508"/>
  <c r="I2508"/>
  <c r="J2508"/>
  <c r="K2508"/>
  <c r="L2508"/>
  <c r="M2508"/>
  <c r="N2508"/>
  <c r="O2508"/>
  <c r="P2508"/>
  <c r="Q2508"/>
  <c r="R2508"/>
  <c r="S2508"/>
  <c r="T2508"/>
  <c r="G2508"/>
  <c r="T2498"/>
  <c r="S2498"/>
  <c r="R2498"/>
  <c r="Q2498"/>
  <c r="P2498"/>
  <c r="O2498"/>
  <c r="N2498"/>
  <c r="M2498"/>
  <c r="L2498"/>
  <c r="K2498"/>
  <c r="J2498"/>
  <c r="I2498"/>
  <c r="H2498"/>
  <c r="G2498"/>
  <c r="T2496"/>
  <c r="S2496"/>
  <c r="R2496"/>
  <c r="Q2496"/>
  <c r="P2496"/>
  <c r="O2496"/>
  <c r="N2496"/>
  <c r="M2496"/>
  <c r="L2496"/>
  <c r="K2496"/>
  <c r="J2496"/>
  <c r="I2496"/>
  <c r="H2496"/>
  <c r="G2496"/>
  <c r="H2502"/>
  <c r="I2502"/>
  <c r="J2502"/>
  <c r="K2502"/>
  <c r="L2502"/>
  <c r="M2502"/>
  <c r="N2502"/>
  <c r="O2502"/>
  <c r="P2502"/>
  <c r="Q2502"/>
  <c r="R2502"/>
  <c r="S2502"/>
  <c r="T2502"/>
  <c r="G2502"/>
  <c r="H2481"/>
  <c r="I2481"/>
  <c r="J2481"/>
  <c r="K2481"/>
  <c r="L2481"/>
  <c r="M2481"/>
  <c r="N2481"/>
  <c r="O2481"/>
  <c r="P2481"/>
  <c r="Q2481"/>
  <c r="R2481"/>
  <c r="S2481"/>
  <c r="T2481"/>
  <c r="G2481"/>
  <c r="H2486"/>
  <c r="H2483" s="1"/>
  <c r="I2483"/>
  <c r="J2483"/>
  <c r="K2483"/>
  <c r="L2483"/>
  <c r="M2483"/>
  <c r="N2483"/>
  <c r="O2483"/>
  <c r="P2483"/>
  <c r="Q2483"/>
  <c r="R2483"/>
  <c r="S2483"/>
  <c r="T2483"/>
  <c r="G2483"/>
  <c r="R2443"/>
  <c r="Q2443"/>
  <c r="P2443"/>
  <c r="O2443"/>
  <c r="N2443"/>
  <c r="M2443"/>
  <c r="L2443"/>
  <c r="K2443"/>
  <c r="J2443"/>
  <c r="I2443"/>
  <c r="H2443"/>
  <c r="G2443"/>
  <c r="S2443"/>
  <c r="T2443"/>
  <c r="H2439"/>
  <c r="I2439"/>
  <c r="J2439"/>
  <c r="K2439"/>
  <c r="L2439"/>
  <c r="M2439"/>
  <c r="N2439"/>
  <c r="O2439"/>
  <c r="P2439"/>
  <c r="Q2439"/>
  <c r="R2439"/>
  <c r="S2439"/>
  <c r="T2439"/>
  <c r="G2439"/>
  <c r="H2428"/>
  <c r="I2428"/>
  <c r="J2428"/>
  <c r="K2428"/>
  <c r="L2428"/>
  <c r="M2428"/>
  <c r="N2428"/>
  <c r="O2428"/>
  <c r="P2428"/>
  <c r="Q2428"/>
  <c r="R2428"/>
  <c r="S2428"/>
  <c r="T2428"/>
  <c r="G2428"/>
  <c r="H2421" l="1"/>
  <c r="I2421"/>
  <c r="J2421"/>
  <c r="K2421"/>
  <c r="L2421"/>
  <c r="M2421"/>
  <c r="N2421"/>
  <c r="O2421"/>
  <c r="P2421"/>
  <c r="Q2421"/>
  <c r="R2421"/>
  <c r="S2421"/>
  <c r="T2421"/>
  <c r="G2421"/>
  <c r="H2419"/>
  <c r="I2419"/>
  <c r="J2419"/>
  <c r="K2419"/>
  <c r="L2419"/>
  <c r="M2419"/>
  <c r="N2419"/>
  <c r="O2419"/>
  <c r="P2419"/>
  <c r="Q2419"/>
  <c r="R2419"/>
  <c r="S2419"/>
  <c r="T2419"/>
  <c r="G2419"/>
  <c r="H2417"/>
  <c r="I2417"/>
  <c r="J2417"/>
  <c r="K2417"/>
  <c r="L2417"/>
  <c r="M2417"/>
  <c r="N2417"/>
  <c r="O2417"/>
  <c r="P2417"/>
  <c r="Q2417"/>
  <c r="R2417"/>
  <c r="S2417"/>
  <c r="T2417"/>
  <c r="G2417"/>
  <c r="H2396"/>
  <c r="I2396"/>
  <c r="J2396"/>
  <c r="J2394" s="1"/>
  <c r="K2396"/>
  <c r="K2394" s="1"/>
  <c r="L2396"/>
  <c r="M2396"/>
  <c r="N2396"/>
  <c r="N2394" s="1"/>
  <c r="O2396"/>
  <c r="O2394" s="1"/>
  <c r="P2396"/>
  <c r="Q2396"/>
  <c r="R2396"/>
  <c r="R2394" s="1"/>
  <c r="S2396"/>
  <c r="S2394" s="1"/>
  <c r="T2396"/>
  <c r="G2396"/>
  <c r="Z2403"/>
  <c r="Z2399"/>
  <c r="E3958"/>
  <c r="T4146"/>
  <c r="S4146"/>
  <c r="R4146"/>
  <c r="Q4146"/>
  <c r="P4146"/>
  <c r="O4146"/>
  <c r="N4146"/>
  <c r="M4146"/>
  <c r="L4146"/>
  <c r="J4146"/>
  <c r="I4146"/>
  <c r="H4146"/>
  <c r="G4146"/>
  <c r="T3991"/>
  <c r="S3991"/>
  <c r="R3991"/>
  <c r="Q3991"/>
  <c r="P3991"/>
  <c r="O3991"/>
  <c r="N3991"/>
  <c r="M3991"/>
  <c r="L3991"/>
  <c r="K3991"/>
  <c r="J3991"/>
  <c r="H3991"/>
  <c r="E3991"/>
  <c r="T3813"/>
  <c r="Q3813"/>
  <c r="P3813"/>
  <c r="O3813"/>
  <c r="N3813"/>
  <c r="L3813"/>
  <c r="H3813"/>
  <c r="E3813"/>
  <c r="O3744"/>
  <c r="N3744"/>
  <c r="L3744"/>
  <c r="J3744"/>
  <c r="E3744"/>
  <c r="T3712"/>
  <c r="S3712"/>
  <c r="R3712"/>
  <c r="Q3712"/>
  <c r="P3712"/>
  <c r="O3712"/>
  <c r="N3712"/>
  <c r="M3712"/>
  <c r="L3712"/>
  <c r="K3712"/>
  <c r="J3712"/>
  <c r="I3712"/>
  <c r="H3712"/>
  <c r="G3712"/>
  <c r="E3712"/>
  <c r="T3656"/>
  <c r="R3656"/>
  <c r="Q3656"/>
  <c r="P3656"/>
  <c r="O3656"/>
  <c r="N3656"/>
  <c r="M3656"/>
  <c r="L3656"/>
  <c r="J3656"/>
  <c r="I3656"/>
  <c r="H3656"/>
  <c r="E3656"/>
  <c r="T3642"/>
  <c r="S3642"/>
  <c r="R3642"/>
  <c r="P3642"/>
  <c r="O3642"/>
  <c r="N3642"/>
  <c r="M3642"/>
  <c r="L3642"/>
  <c r="J3642"/>
  <c r="I3642"/>
  <c r="H3642"/>
  <c r="E3642"/>
  <c r="T3580"/>
  <c r="S3580"/>
  <c r="R3580"/>
  <c r="Q3580"/>
  <c r="P3580"/>
  <c r="O3580"/>
  <c r="N3580"/>
  <c r="M3580"/>
  <c r="L3580"/>
  <c r="K3580"/>
  <c r="J3580"/>
  <c r="I3580"/>
  <c r="H3580"/>
  <c r="G3580"/>
  <c r="E3580"/>
  <c r="T3570"/>
  <c r="S3570"/>
  <c r="R3570"/>
  <c r="Q3570"/>
  <c r="P3570"/>
  <c r="O3570"/>
  <c r="N3570"/>
  <c r="M3570"/>
  <c r="L3570"/>
  <c r="K3570"/>
  <c r="J3570"/>
  <c r="I3570"/>
  <c r="H3570"/>
  <c r="G3570"/>
  <c r="E3570"/>
  <c r="T3557"/>
  <c r="S3557"/>
  <c r="R3557"/>
  <c r="Q3557"/>
  <c r="P3557"/>
  <c r="N3557"/>
  <c r="M3557"/>
  <c r="L3557"/>
  <c r="I3557"/>
  <c r="H3557"/>
  <c r="E3557"/>
  <c r="T3509"/>
  <c r="Q3509"/>
  <c r="P3509"/>
  <c r="O3509"/>
  <c r="N3509"/>
  <c r="L3509"/>
  <c r="K3509"/>
  <c r="I3509"/>
  <c r="H3509"/>
  <c r="E3509"/>
  <c r="T3477"/>
  <c r="S3477"/>
  <c r="R3477"/>
  <c r="Q3477"/>
  <c r="P3477"/>
  <c r="O3477"/>
  <c r="N3477"/>
  <c r="M3477"/>
  <c r="L3477"/>
  <c r="K3477"/>
  <c r="J3477"/>
  <c r="I3477"/>
  <c r="H3477"/>
  <c r="G3477"/>
  <c r="E3477"/>
  <c r="T3467"/>
  <c r="S3467"/>
  <c r="R3467"/>
  <c r="Q3467"/>
  <c r="P3467"/>
  <c r="O3467"/>
  <c r="N3467"/>
  <c r="M3467"/>
  <c r="L3467"/>
  <c r="K3467"/>
  <c r="J3467"/>
  <c r="I3467"/>
  <c r="H3467"/>
  <c r="E3467"/>
  <c r="T3444"/>
  <c r="Q3444"/>
  <c r="P3444"/>
  <c r="O3444"/>
  <c r="N3444"/>
  <c r="L3444"/>
  <c r="K3444"/>
  <c r="J3444"/>
  <c r="I3444"/>
  <c r="H3444"/>
  <c r="E3444"/>
  <c r="T3427"/>
  <c r="Q3427"/>
  <c r="P3427"/>
  <c r="O3427"/>
  <c r="N3427"/>
  <c r="L3427"/>
  <c r="K3427"/>
  <c r="I3427"/>
  <c r="H3427"/>
  <c r="E3427"/>
  <c r="S3414"/>
  <c r="R3414"/>
  <c r="Q3414"/>
  <c r="O3414"/>
  <c r="N3414"/>
  <c r="M3414"/>
  <c r="L3414"/>
  <c r="J3414"/>
  <c r="I3414"/>
  <c r="H3414"/>
  <c r="E3414"/>
  <c r="T3401"/>
  <c r="S3401"/>
  <c r="R3401"/>
  <c r="Q3401"/>
  <c r="P3401"/>
  <c r="O3401"/>
  <c r="N3401"/>
  <c r="M3401"/>
  <c r="L3401"/>
  <c r="K3401"/>
  <c r="J3401"/>
  <c r="I3401"/>
  <c r="H3401"/>
  <c r="G3401"/>
  <c r="E3401"/>
  <c r="T3370"/>
  <c r="Q3370"/>
  <c r="P3370"/>
  <c r="O3370"/>
  <c r="N3370"/>
  <c r="L3370"/>
  <c r="H3370"/>
  <c r="E3370"/>
  <c r="E3352"/>
  <c r="T3330"/>
  <c r="Q3330"/>
  <c r="P3330"/>
  <c r="O3330"/>
  <c r="N3330"/>
  <c r="L3330"/>
  <c r="K3330"/>
  <c r="J3330"/>
  <c r="I3330"/>
  <c r="H3330"/>
  <c r="E3330"/>
  <c r="T3298"/>
  <c r="Q3298"/>
  <c r="P3298"/>
  <c r="O3298"/>
  <c r="N3298"/>
  <c r="L3298"/>
  <c r="K3298"/>
  <c r="I3298"/>
  <c r="H3298"/>
  <c r="E3298"/>
  <c r="T3283"/>
  <c r="S3283"/>
  <c r="R3283"/>
  <c r="P3283"/>
  <c r="O3283"/>
  <c r="N3283"/>
  <c r="M3283"/>
  <c r="L3283"/>
  <c r="J3283"/>
  <c r="I3283"/>
  <c r="H3283"/>
  <c r="E3283"/>
  <c r="T3270"/>
  <c r="S3270"/>
  <c r="R3270"/>
  <c r="Q3270"/>
  <c r="P3270"/>
  <c r="O3270"/>
  <c r="N3270"/>
  <c r="M3270"/>
  <c r="L3270"/>
  <c r="K3270"/>
  <c r="J3270"/>
  <c r="I3270"/>
  <c r="H3270"/>
  <c r="G3270"/>
  <c r="E3270"/>
  <c r="T3235"/>
  <c r="S3235"/>
  <c r="R3235"/>
  <c r="Q3235"/>
  <c r="P3235"/>
  <c r="O3235"/>
  <c r="N3235"/>
  <c r="M3235"/>
  <c r="L3235"/>
  <c r="K3235"/>
  <c r="J3235"/>
  <c r="I3235"/>
  <c r="H3235"/>
  <c r="G3235"/>
  <c r="E3235"/>
  <c r="T3218"/>
  <c r="R3218"/>
  <c r="Q3218"/>
  <c r="P3218"/>
  <c r="O3218"/>
  <c r="N3218"/>
  <c r="M3218"/>
  <c r="L3218"/>
  <c r="K3218"/>
  <c r="J3218"/>
  <c r="I3218"/>
  <c r="H3218"/>
  <c r="E3218"/>
  <c r="T3208"/>
  <c r="S3208"/>
  <c r="R3208"/>
  <c r="Q3208"/>
  <c r="P3208"/>
  <c r="O3208"/>
  <c r="N3208"/>
  <c r="M3208"/>
  <c r="L3208"/>
  <c r="K3208"/>
  <c r="J3208"/>
  <c r="I3208"/>
  <c r="H3208"/>
  <c r="E3208"/>
  <c r="T3197"/>
  <c r="S3197"/>
  <c r="R3197"/>
  <c r="Q3197"/>
  <c r="P3197"/>
  <c r="O3197"/>
  <c r="N3197"/>
  <c r="M3197"/>
  <c r="L3197"/>
  <c r="K3197"/>
  <c r="J3197"/>
  <c r="I3197"/>
  <c r="H3197"/>
  <c r="G3197"/>
  <c r="E3197"/>
  <c r="T3182"/>
  <c r="S3182"/>
  <c r="R3182"/>
  <c r="Q3182"/>
  <c r="P3182"/>
  <c r="O3182"/>
  <c r="N3182"/>
  <c r="M3182"/>
  <c r="L3182"/>
  <c r="K3182"/>
  <c r="J3182"/>
  <c r="I3182"/>
  <c r="H3182"/>
  <c r="G3182"/>
  <c r="E3182"/>
  <c r="T3167"/>
  <c r="Q3167"/>
  <c r="P3167"/>
  <c r="O3167"/>
  <c r="N3167"/>
  <c r="L3167"/>
  <c r="K3167"/>
  <c r="J3167"/>
  <c r="I3167"/>
  <c r="H3167"/>
  <c r="E3167"/>
  <c r="T3151"/>
  <c r="S3151"/>
  <c r="R3151"/>
  <c r="Q3151"/>
  <c r="P3151"/>
  <c r="O3151"/>
  <c r="N3151"/>
  <c r="M3151"/>
  <c r="L3151"/>
  <c r="K3151"/>
  <c r="J3151"/>
  <c r="I3151"/>
  <c r="H3151"/>
  <c r="G3151"/>
  <c r="E3151"/>
  <c r="T3140"/>
  <c r="S3140"/>
  <c r="R3140"/>
  <c r="Q3140"/>
  <c r="P3140"/>
  <c r="O3140"/>
  <c r="N3140"/>
  <c r="M3140"/>
  <c r="L3140"/>
  <c r="K3140"/>
  <c r="J3140"/>
  <c r="I3140"/>
  <c r="H3140"/>
  <c r="G3140"/>
  <c r="E3140"/>
  <c r="T3106"/>
  <c r="Q3106"/>
  <c r="P3106"/>
  <c r="O3106"/>
  <c r="M3106"/>
  <c r="L3106"/>
  <c r="K3106"/>
  <c r="J3106"/>
  <c r="I3106"/>
  <c r="H3106"/>
  <c r="E3106"/>
  <c r="T3030"/>
  <c r="Q3030"/>
  <c r="P3030"/>
  <c r="O3030"/>
  <c r="N3030"/>
  <c r="L3030"/>
  <c r="J3030"/>
  <c r="I3030"/>
  <c r="H3030"/>
  <c r="E3030"/>
  <c r="T3010"/>
  <c r="S3010"/>
  <c r="R3010"/>
  <c r="Q3010"/>
  <c r="P3010"/>
  <c r="O3010"/>
  <c r="N3010"/>
  <c r="M3010"/>
  <c r="L3010"/>
  <c r="K3010"/>
  <c r="J3010"/>
  <c r="I3010"/>
  <c r="H3010"/>
  <c r="E3010"/>
  <c r="T2980"/>
  <c r="S2980"/>
  <c r="R2980"/>
  <c r="Q2980"/>
  <c r="P2980"/>
  <c r="O2980"/>
  <c r="N2980"/>
  <c r="M2980"/>
  <c r="L2980"/>
  <c r="K2980"/>
  <c r="J2980"/>
  <c r="I2980"/>
  <c r="H2980"/>
  <c r="G2980"/>
  <c r="E2980"/>
  <c r="T2959"/>
  <c r="Q2959"/>
  <c r="P2959"/>
  <c r="O2959"/>
  <c r="N2959"/>
  <c r="L2959"/>
  <c r="K2959"/>
  <c r="J2959"/>
  <c r="H2959"/>
  <c r="E2959"/>
  <c r="T2937"/>
  <c r="R2937"/>
  <c r="Q2937"/>
  <c r="P2937"/>
  <c r="O2937"/>
  <c r="N2937"/>
  <c r="M2937"/>
  <c r="L2937"/>
  <c r="K2937"/>
  <c r="J2937"/>
  <c r="I2937"/>
  <c r="H2937"/>
  <c r="E2937"/>
  <c r="T2901"/>
  <c r="Q2901"/>
  <c r="P2901"/>
  <c r="O2901"/>
  <c r="N2901"/>
  <c r="L2901"/>
  <c r="K2901"/>
  <c r="J2901"/>
  <c r="I2901"/>
  <c r="H2901"/>
  <c r="E2901"/>
  <c r="T2805"/>
  <c r="P2805"/>
  <c r="O2805"/>
  <c r="N2805"/>
  <c r="L2805"/>
  <c r="J2805"/>
  <c r="I2805"/>
  <c r="H2805"/>
  <c r="E2805"/>
  <c r="T2755"/>
  <c r="Q2755"/>
  <c r="P2755"/>
  <c r="O2755"/>
  <c r="N2755"/>
  <c r="L2755"/>
  <c r="J2755"/>
  <c r="I2755"/>
  <c r="H2755"/>
  <c r="E2755"/>
  <c r="T2715"/>
  <c r="R2715"/>
  <c r="Q2715"/>
  <c r="P2715"/>
  <c r="O2715"/>
  <c r="N2715"/>
  <c r="M2715"/>
  <c r="L2715"/>
  <c r="J2715"/>
  <c r="H2715"/>
  <c r="E2715"/>
  <c r="T2693"/>
  <c r="R2693"/>
  <c r="Q2693"/>
  <c r="P2693"/>
  <c r="O2693"/>
  <c r="N2693"/>
  <c r="M2693"/>
  <c r="L2693"/>
  <c r="K2693"/>
  <c r="J2693"/>
  <c r="I2693"/>
  <c r="H2693"/>
  <c r="E2693"/>
  <c r="T2669"/>
  <c r="Q2669"/>
  <c r="P2669"/>
  <c r="O2669"/>
  <c r="N2669"/>
  <c r="L2669"/>
  <c r="K2669"/>
  <c r="J2669"/>
  <c r="I2669"/>
  <c r="H2669"/>
  <c r="E2669"/>
  <c r="T2591"/>
  <c r="R2591"/>
  <c r="Q2591"/>
  <c r="P2591"/>
  <c r="O2591"/>
  <c r="N2591"/>
  <c r="L2591"/>
  <c r="J2591"/>
  <c r="I2591"/>
  <c r="H2591"/>
  <c r="E2591"/>
  <c r="T2566"/>
  <c r="S2566"/>
  <c r="R2566"/>
  <c r="Q2566"/>
  <c r="P2566"/>
  <c r="O2566"/>
  <c r="N2566"/>
  <c r="M2566"/>
  <c r="L2566"/>
  <c r="K2566"/>
  <c r="J2566"/>
  <c r="I2566"/>
  <c r="H2566"/>
  <c r="G2566"/>
  <c r="E2566"/>
  <c r="S2531"/>
  <c r="R2531"/>
  <c r="Q2531"/>
  <c r="P2531"/>
  <c r="O2531"/>
  <c r="N2531"/>
  <c r="M2531"/>
  <c r="L2531"/>
  <c r="K2531"/>
  <c r="J2531"/>
  <c r="I2531"/>
  <c r="H2531"/>
  <c r="E2531"/>
  <c r="T2506"/>
  <c r="S2506"/>
  <c r="R2506"/>
  <c r="Q2506"/>
  <c r="P2506"/>
  <c r="O2506"/>
  <c r="N2506"/>
  <c r="M2506"/>
  <c r="L2506"/>
  <c r="K2506"/>
  <c r="J2506"/>
  <c r="I2506"/>
  <c r="H2506"/>
  <c r="G2506"/>
  <c r="E2506"/>
  <c r="T2480"/>
  <c r="S2480"/>
  <c r="R2480"/>
  <c r="Q2480"/>
  <c r="P2480"/>
  <c r="O2480"/>
  <c r="N2480"/>
  <c r="M2480"/>
  <c r="L2480"/>
  <c r="K2480"/>
  <c r="J2480"/>
  <c r="I2480"/>
  <c r="H2480"/>
  <c r="G2480"/>
  <c r="E2480"/>
  <c r="T2426"/>
  <c r="R2426"/>
  <c r="Q2426"/>
  <c r="P2426"/>
  <c r="O2426"/>
  <c r="N2426"/>
  <c r="M2426"/>
  <c r="L2426"/>
  <c r="K2426"/>
  <c r="J2426"/>
  <c r="I2426"/>
  <c r="H2426"/>
  <c r="E2426"/>
  <c r="E2394"/>
  <c r="T2388"/>
  <c r="S2388"/>
  <c r="R2388"/>
  <c r="Q2388"/>
  <c r="P2388"/>
  <c r="O2388"/>
  <c r="N2388"/>
  <c r="M2388"/>
  <c r="L2388"/>
  <c r="K2388"/>
  <c r="J2388"/>
  <c r="I2388"/>
  <c r="H2388"/>
  <c r="G2388"/>
  <c r="H2386"/>
  <c r="I2386"/>
  <c r="J2386"/>
  <c r="K2386"/>
  <c r="L2386"/>
  <c r="M2386"/>
  <c r="N2386"/>
  <c r="O2386"/>
  <c r="P2386"/>
  <c r="Q2386"/>
  <c r="R2386"/>
  <c r="S2386"/>
  <c r="T2386"/>
  <c r="G2386"/>
  <c r="H2376"/>
  <c r="I2376"/>
  <c r="J2376"/>
  <c r="K2376"/>
  <c r="L2376"/>
  <c r="M2376"/>
  <c r="N2376"/>
  <c r="O2376"/>
  <c r="P2376"/>
  <c r="Q2376"/>
  <c r="R2376"/>
  <c r="S2376"/>
  <c r="T2376"/>
  <c r="G2376"/>
  <c r="M2394" l="1"/>
  <c r="G2394"/>
  <c r="Q2394"/>
  <c r="I2394"/>
  <c r="T2394"/>
  <c r="P2394"/>
  <c r="L2394"/>
  <c r="H2394"/>
  <c r="H2356"/>
  <c r="I2356"/>
  <c r="J2356"/>
  <c r="K2356"/>
  <c r="L2356"/>
  <c r="M2356"/>
  <c r="N2356"/>
  <c r="O2356"/>
  <c r="P2356"/>
  <c r="Q2356"/>
  <c r="R2356"/>
  <c r="S2356"/>
  <c r="T2356"/>
  <c r="G2356"/>
  <c r="H2342"/>
  <c r="I2342"/>
  <c r="J2342"/>
  <c r="K2342"/>
  <c r="L2342"/>
  <c r="M2342"/>
  <c r="N2342"/>
  <c r="O2342"/>
  <c r="P2342"/>
  <c r="Q2342"/>
  <c r="R2342"/>
  <c r="S2342"/>
  <c r="T2342"/>
  <c r="G2342"/>
  <c r="G2308"/>
  <c r="T2374" l="1"/>
  <c r="S2374"/>
  <c r="R2374"/>
  <c r="Q2374"/>
  <c r="P2374"/>
  <c r="O2374"/>
  <c r="N2374"/>
  <c r="M2374"/>
  <c r="L2374"/>
  <c r="K2374"/>
  <c r="J2374"/>
  <c r="I2374"/>
  <c r="H2374"/>
  <c r="G2374"/>
  <c r="E2374"/>
  <c r="G2354"/>
  <c r="H2354"/>
  <c r="I2354"/>
  <c r="J2354"/>
  <c r="K2354"/>
  <c r="L2354"/>
  <c r="M2354"/>
  <c r="N2354"/>
  <c r="O2354"/>
  <c r="P2354"/>
  <c r="Q2354"/>
  <c r="R2354"/>
  <c r="S2354"/>
  <c r="T2354"/>
  <c r="E2354"/>
  <c r="G2340"/>
  <c r="H2340"/>
  <c r="I2340"/>
  <c r="J2340"/>
  <c r="K2340"/>
  <c r="L2340"/>
  <c r="M2340"/>
  <c r="N2340"/>
  <c r="O2340"/>
  <c r="P2340"/>
  <c r="Q2340"/>
  <c r="R2340"/>
  <c r="S2340"/>
  <c r="T2340"/>
  <c r="E2340"/>
  <c r="H2336"/>
  <c r="I2336"/>
  <c r="J2336"/>
  <c r="K2336"/>
  <c r="L2336"/>
  <c r="M2336"/>
  <c r="N2336"/>
  <c r="O2336"/>
  <c r="P2336"/>
  <c r="Q2336"/>
  <c r="R2336"/>
  <c r="S2336"/>
  <c r="T2336"/>
  <c r="G2336"/>
  <c r="H2331"/>
  <c r="I2331"/>
  <c r="J2331"/>
  <c r="K2331"/>
  <c r="L2331"/>
  <c r="M2331"/>
  <c r="N2331"/>
  <c r="O2331"/>
  <c r="P2331"/>
  <c r="Q2331"/>
  <c r="R2331"/>
  <c r="S2331"/>
  <c r="T2331"/>
  <c r="G2331"/>
  <c r="H2328"/>
  <c r="I2328"/>
  <c r="J2328"/>
  <c r="K2328"/>
  <c r="L2328"/>
  <c r="M2328"/>
  <c r="N2328"/>
  <c r="O2328"/>
  <c r="P2328"/>
  <c r="Q2328"/>
  <c r="R2328"/>
  <c r="S2328"/>
  <c r="T2328"/>
  <c r="G2328"/>
  <c r="H2323"/>
  <c r="I2323"/>
  <c r="J2323"/>
  <c r="K2323"/>
  <c r="L2323"/>
  <c r="M2323"/>
  <c r="N2323"/>
  <c r="O2323"/>
  <c r="P2323"/>
  <c r="Q2323"/>
  <c r="R2323"/>
  <c r="S2323"/>
  <c r="T2323"/>
  <c r="G2323"/>
  <c r="H2321"/>
  <c r="H2320" s="1"/>
  <c r="I2321"/>
  <c r="J2321"/>
  <c r="K2321"/>
  <c r="K2320" s="1"/>
  <c r="L2321"/>
  <c r="L2320" s="1"/>
  <c r="M2321"/>
  <c r="N2321"/>
  <c r="O2321"/>
  <c r="O2320" s="1"/>
  <c r="P2321"/>
  <c r="P2320" s="1"/>
  <c r="Q2321"/>
  <c r="R2321"/>
  <c r="S2321"/>
  <c r="S2320" s="1"/>
  <c r="T2321"/>
  <c r="T2320" s="1"/>
  <c r="G2321"/>
  <c r="E2320"/>
  <c r="R2320" l="1"/>
  <c r="N2320"/>
  <c r="J2320"/>
  <c r="G2320"/>
  <c r="Q2320"/>
  <c r="M2320"/>
  <c r="I2320"/>
  <c r="J944"/>
  <c r="K944"/>
  <c r="L944"/>
  <c r="M944"/>
  <c r="N944"/>
  <c r="O944"/>
  <c r="P944"/>
  <c r="W944" s="1"/>
  <c r="Q944"/>
  <c r="R944"/>
  <c r="S944"/>
  <c r="G840" l="1"/>
  <c r="H840"/>
  <c r="I840"/>
  <c r="J840"/>
  <c r="K840"/>
  <c r="L840"/>
  <c r="M840"/>
  <c r="N840"/>
  <c r="O840"/>
  <c r="P840"/>
  <c r="Q840"/>
  <c r="R840"/>
  <c r="S840"/>
  <c r="T840"/>
  <c r="H2311"/>
  <c r="H2308" s="1"/>
  <c r="I2311"/>
  <c r="I2308" s="1"/>
  <c r="J2311"/>
  <c r="J2308" s="1"/>
  <c r="K2311"/>
  <c r="K2308" s="1"/>
  <c r="L2311"/>
  <c r="L2308" s="1"/>
  <c r="M2311"/>
  <c r="M2308" s="1"/>
  <c r="N2311"/>
  <c r="N2308" s="1"/>
  <c r="O2311"/>
  <c r="O2308" s="1"/>
  <c r="P2311"/>
  <c r="P2308" s="1"/>
  <c r="Q2311"/>
  <c r="Q2308" s="1"/>
  <c r="R2311"/>
  <c r="R2308" s="1"/>
  <c r="S2311"/>
  <c r="S2308" s="1"/>
  <c r="T2311"/>
  <c r="T2308" s="1"/>
  <c r="H2274"/>
  <c r="I2274"/>
  <c r="J2274"/>
  <c r="K2274"/>
  <c r="L2274"/>
  <c r="M2274"/>
  <c r="N2274"/>
  <c r="O2274"/>
  <c r="P2274"/>
  <c r="Q2274"/>
  <c r="R2274"/>
  <c r="S2274"/>
  <c r="T2274"/>
  <c r="H2273"/>
  <c r="H2272" s="1"/>
  <c r="I2273"/>
  <c r="J2273"/>
  <c r="G2273"/>
  <c r="G2272" s="1"/>
  <c r="E2272"/>
  <c r="Q1966"/>
  <c r="H2135"/>
  <c r="I2135"/>
  <c r="J2135"/>
  <c r="K2135"/>
  <c r="L2135"/>
  <c r="M2135"/>
  <c r="N2135"/>
  <c r="O2135"/>
  <c r="P2135"/>
  <c r="Q2135"/>
  <c r="R2135"/>
  <c r="S2135"/>
  <c r="T2135"/>
  <c r="G2135"/>
  <c r="R2128"/>
  <c r="G2119"/>
  <c r="H2119"/>
  <c r="I2119"/>
  <c r="J2119"/>
  <c r="K2119"/>
  <c r="L2119"/>
  <c r="M2119"/>
  <c r="N2119"/>
  <c r="O2119"/>
  <c r="P2119"/>
  <c r="Q2119"/>
  <c r="R2119"/>
  <c r="S2119"/>
  <c r="T2119"/>
  <c r="H2115"/>
  <c r="I2115"/>
  <c r="J2115"/>
  <c r="K2115"/>
  <c r="L2115"/>
  <c r="M2115"/>
  <c r="N2115"/>
  <c r="O2115"/>
  <c r="P2115"/>
  <c r="Q2115"/>
  <c r="R2115"/>
  <c r="S2115"/>
  <c r="T2115"/>
  <c r="G2115"/>
  <c r="H2110"/>
  <c r="I2110"/>
  <c r="J2110"/>
  <c r="K2110"/>
  <c r="L2110"/>
  <c r="M2110"/>
  <c r="N2110"/>
  <c r="O2110"/>
  <c r="P2110"/>
  <c r="Q2110"/>
  <c r="R2110"/>
  <c r="S2110"/>
  <c r="T2110"/>
  <c r="G2110"/>
  <c r="Q1973"/>
  <c r="Q1971"/>
  <c r="M1953"/>
  <c r="M1911" s="1"/>
  <c r="G1911"/>
  <c r="I1911"/>
  <c r="J1911"/>
  <c r="K1911"/>
  <c r="L1911"/>
  <c r="N1911"/>
  <c r="O1911"/>
  <c r="P1911"/>
  <c r="R1911"/>
  <c r="S1911"/>
  <c r="T1911"/>
  <c r="X1889"/>
  <c r="E1889"/>
  <c r="S1848"/>
  <c r="T1848"/>
  <c r="R1848"/>
  <c r="H1848"/>
  <c r="I1848"/>
  <c r="J1848"/>
  <c r="K1848"/>
  <c r="L1848"/>
  <c r="M1848"/>
  <c r="N1848"/>
  <c r="O1848"/>
  <c r="P1848"/>
  <c r="Q1848"/>
  <c r="G1848"/>
  <c r="H1845"/>
  <c r="I1845"/>
  <c r="J1845"/>
  <c r="K1845"/>
  <c r="L1845"/>
  <c r="M1845"/>
  <c r="N1845"/>
  <c r="O1845"/>
  <c r="P1845"/>
  <c r="Q1845"/>
  <c r="R1845"/>
  <c r="S1845"/>
  <c r="T1845"/>
  <c r="G1845"/>
  <c r="I1842"/>
  <c r="I1839" s="1"/>
  <c r="H1839"/>
  <c r="J1839"/>
  <c r="K1839"/>
  <c r="L1839"/>
  <c r="M1839"/>
  <c r="N1839"/>
  <c r="O1839"/>
  <c r="P1839"/>
  <c r="Q1839"/>
  <c r="R1839"/>
  <c r="S1839"/>
  <c r="T1839"/>
  <c r="G1840"/>
  <c r="G1839" s="1"/>
  <c r="H1769"/>
  <c r="I1769"/>
  <c r="J1769"/>
  <c r="K1769"/>
  <c r="L1769"/>
  <c r="M1769"/>
  <c r="N1769"/>
  <c r="O1769"/>
  <c r="P1769"/>
  <c r="Q1769"/>
  <c r="R1769"/>
  <c r="S1769"/>
  <c r="T1769"/>
  <c r="G1769"/>
  <c r="E1767"/>
  <c r="H1758"/>
  <c r="I1758"/>
  <c r="J1758"/>
  <c r="K1758"/>
  <c r="L1758"/>
  <c r="M1758"/>
  <c r="N1758"/>
  <c r="O1758"/>
  <c r="P1758"/>
  <c r="Q1758"/>
  <c r="R1758"/>
  <c r="S1758"/>
  <c r="T1758"/>
  <c r="G1758"/>
  <c r="H1755"/>
  <c r="I1755"/>
  <c r="J1755"/>
  <c r="K1755"/>
  <c r="L1755"/>
  <c r="M1755"/>
  <c r="N1755"/>
  <c r="O1755"/>
  <c r="P1755"/>
  <c r="Q1755"/>
  <c r="R1755"/>
  <c r="S1755"/>
  <c r="T1755"/>
  <c r="G1755"/>
  <c r="G1738"/>
  <c r="G1737"/>
  <c r="G1736"/>
  <c r="G1735"/>
  <c r="H1734"/>
  <c r="H1731" s="1"/>
  <c r="I1731"/>
  <c r="I1729" s="1"/>
  <c r="J1731"/>
  <c r="J1729" s="1"/>
  <c r="K1731"/>
  <c r="L1731"/>
  <c r="M1731"/>
  <c r="M1729" s="1"/>
  <c r="N1731"/>
  <c r="N1729" s="1"/>
  <c r="O1731"/>
  <c r="P1731"/>
  <c r="Q1731"/>
  <c r="Q1729" s="1"/>
  <c r="R1731"/>
  <c r="R1729" s="1"/>
  <c r="S1731"/>
  <c r="T1731"/>
  <c r="E1729"/>
  <c r="M1719"/>
  <c r="H1719"/>
  <c r="I1719"/>
  <c r="W1719" s="1"/>
  <c r="J1719"/>
  <c r="K1719"/>
  <c r="L1719"/>
  <c r="N1719"/>
  <c r="O1719"/>
  <c r="P1719"/>
  <c r="Q1719"/>
  <c r="R1719"/>
  <c r="S1719"/>
  <c r="T1719"/>
  <c r="G1719"/>
  <c r="H1713"/>
  <c r="I1713"/>
  <c r="J1713"/>
  <c r="K1713"/>
  <c r="L1713"/>
  <c r="M1713"/>
  <c r="O1713"/>
  <c r="P1713"/>
  <c r="Q1713"/>
  <c r="R1713"/>
  <c r="S1713"/>
  <c r="T1713"/>
  <c r="G1713"/>
  <c r="H1683"/>
  <c r="I1683"/>
  <c r="J1683"/>
  <c r="K1683"/>
  <c r="L1683"/>
  <c r="M1683"/>
  <c r="N1683"/>
  <c r="O1683"/>
  <c r="P1683"/>
  <c r="Q1683"/>
  <c r="R1683"/>
  <c r="S1683"/>
  <c r="T1683"/>
  <c r="G1683"/>
  <c r="N1605"/>
  <c r="H1605"/>
  <c r="J1605"/>
  <c r="K1605"/>
  <c r="L1605"/>
  <c r="M1605"/>
  <c r="O1605"/>
  <c r="P1605"/>
  <c r="Q1605"/>
  <c r="R1605"/>
  <c r="S1605"/>
  <c r="T1605"/>
  <c r="G1605"/>
  <c r="G1548"/>
  <c r="H1548"/>
  <c r="I1548"/>
  <c r="J1548"/>
  <c r="K1548"/>
  <c r="L1548"/>
  <c r="M1548"/>
  <c r="N1548"/>
  <c r="O1548"/>
  <c r="P1548"/>
  <c r="Q1548"/>
  <c r="R1548"/>
  <c r="S1548"/>
  <c r="T1548"/>
  <c r="E1527"/>
  <c r="H1513"/>
  <c r="I1513"/>
  <c r="J1513"/>
  <c r="K1513"/>
  <c r="L1513"/>
  <c r="M1513"/>
  <c r="N1513"/>
  <c r="O1513"/>
  <c r="P1513"/>
  <c r="Q1513"/>
  <c r="R1513"/>
  <c r="S1513"/>
  <c r="T1513"/>
  <c r="H1510"/>
  <c r="I1510"/>
  <c r="J1510"/>
  <c r="K1510"/>
  <c r="L1510"/>
  <c r="M1510"/>
  <c r="N1510"/>
  <c r="O1510"/>
  <c r="P1510"/>
  <c r="Q1510"/>
  <c r="R1510"/>
  <c r="S1510"/>
  <c r="T1510"/>
  <c r="G1510"/>
  <c r="K1502"/>
  <c r="H1502"/>
  <c r="I1502"/>
  <c r="J1502"/>
  <c r="L1502"/>
  <c r="M1502"/>
  <c r="N1502"/>
  <c r="O1502"/>
  <c r="P1502"/>
  <c r="Q1502"/>
  <c r="R1502"/>
  <c r="S1502"/>
  <c r="T1502"/>
  <c r="G1502"/>
  <c r="H1490"/>
  <c r="I1490"/>
  <c r="J1490"/>
  <c r="K1490"/>
  <c r="L1490"/>
  <c r="M1490"/>
  <c r="N1490"/>
  <c r="O1490"/>
  <c r="P1490"/>
  <c r="Q1490"/>
  <c r="R1490"/>
  <c r="S1490"/>
  <c r="T1490"/>
  <c r="G1490"/>
  <c r="H1492"/>
  <c r="I1492"/>
  <c r="J1492"/>
  <c r="K1492"/>
  <c r="L1492"/>
  <c r="M1492"/>
  <c r="N1492"/>
  <c r="O1492"/>
  <c r="P1492"/>
  <c r="Q1492"/>
  <c r="R1492"/>
  <c r="S1492"/>
  <c r="T1492"/>
  <c r="G1492"/>
  <c r="T1489"/>
  <c r="E1489"/>
  <c r="H1475"/>
  <c r="I1475"/>
  <c r="J1475"/>
  <c r="K1475"/>
  <c r="L1475"/>
  <c r="M1475"/>
  <c r="N1475"/>
  <c r="O1475"/>
  <c r="P1475"/>
  <c r="Q1475"/>
  <c r="R1475"/>
  <c r="S1475"/>
  <c r="T1475"/>
  <c r="G1475"/>
  <c r="G1434"/>
  <c r="Q1434"/>
  <c r="P1434"/>
  <c r="R1434"/>
  <c r="G1437"/>
  <c r="H1437"/>
  <c r="I1437"/>
  <c r="J1437"/>
  <c r="K1437"/>
  <c r="L1437"/>
  <c r="M1437"/>
  <c r="N1437"/>
  <c r="O1437"/>
  <c r="P1437"/>
  <c r="Q1437"/>
  <c r="R1437"/>
  <c r="S1437"/>
  <c r="T1437"/>
  <c r="H1434"/>
  <c r="I1434"/>
  <c r="J1434"/>
  <c r="K1434"/>
  <c r="L1434"/>
  <c r="M1434"/>
  <c r="N1434"/>
  <c r="O1434"/>
  <c r="S1434"/>
  <c r="T1434"/>
  <c r="E1433"/>
  <c r="J1413"/>
  <c r="K1413"/>
  <c r="L1413"/>
  <c r="M1413"/>
  <c r="N1413"/>
  <c r="O1413"/>
  <c r="P1413"/>
  <c r="Q1413"/>
  <c r="R1413"/>
  <c r="S1413"/>
  <c r="T1413"/>
  <c r="I1413"/>
  <c r="H1413"/>
  <c r="G1413"/>
  <c r="W1605" l="1"/>
  <c r="M2272"/>
  <c r="S1729"/>
  <c r="O1729"/>
  <c r="K1729"/>
  <c r="R2272"/>
  <c r="N2272"/>
  <c r="I2272"/>
  <c r="Q2272"/>
  <c r="J2272"/>
  <c r="S2272"/>
  <c r="O2272"/>
  <c r="K2272"/>
  <c r="T1729"/>
  <c r="P1729"/>
  <c r="L1729"/>
  <c r="H1729"/>
  <c r="T2272"/>
  <c r="P2272"/>
  <c r="L2272"/>
  <c r="P1767"/>
  <c r="I1433"/>
  <c r="G1731"/>
  <c r="G1729" s="1"/>
  <c r="N1889"/>
  <c r="H1767"/>
  <c r="N1433"/>
  <c r="L1433"/>
  <c r="J1433"/>
  <c r="T1767"/>
  <c r="R1767"/>
  <c r="N1767"/>
  <c r="L1767"/>
  <c r="J1767"/>
  <c r="J1489"/>
  <c r="L1527"/>
  <c r="J1889"/>
  <c r="Q1911"/>
  <c r="L1889"/>
  <c r="O1433"/>
  <c r="P1433"/>
  <c r="N1489"/>
  <c r="T1889"/>
  <c r="T1527"/>
  <c r="P1527"/>
  <c r="J1527"/>
  <c r="H1527"/>
  <c r="P1489"/>
  <c r="L1489"/>
  <c r="H1911"/>
  <c r="Q1489"/>
  <c r="O1489"/>
  <c r="I1489"/>
  <c r="S1767"/>
  <c r="Q1767"/>
  <c r="O1767"/>
  <c r="M1767"/>
  <c r="K1767"/>
  <c r="I1767"/>
  <c r="O1889"/>
  <c r="G1767"/>
  <c r="H1382"/>
  <c r="I1382"/>
  <c r="J1382"/>
  <c r="K1382"/>
  <c r="L1382"/>
  <c r="M1382"/>
  <c r="N1382"/>
  <c r="O1382"/>
  <c r="P1382"/>
  <c r="Q1382"/>
  <c r="R1382"/>
  <c r="S1382"/>
  <c r="T1382"/>
  <c r="G1382"/>
  <c r="J1380"/>
  <c r="K1380"/>
  <c r="L1380"/>
  <c r="M1380"/>
  <c r="N1380"/>
  <c r="O1380"/>
  <c r="P1380"/>
  <c r="Q1380"/>
  <c r="R1380"/>
  <c r="S1380"/>
  <c r="T1380"/>
  <c r="I1380"/>
  <c r="H1380"/>
  <c r="G1380"/>
  <c r="H1307"/>
  <c r="I1307"/>
  <c r="J1307"/>
  <c r="K1307"/>
  <c r="L1307"/>
  <c r="M1307"/>
  <c r="N1307"/>
  <c r="O1307"/>
  <c r="P1307"/>
  <c r="Q1307"/>
  <c r="R1307"/>
  <c r="S1307"/>
  <c r="T1307"/>
  <c r="G1307"/>
  <c r="H1303"/>
  <c r="I1303"/>
  <c r="J1303"/>
  <c r="K1303"/>
  <c r="L1303"/>
  <c r="M1303"/>
  <c r="N1303"/>
  <c r="O1303"/>
  <c r="P1303"/>
  <c r="Q1303"/>
  <c r="R1303"/>
  <c r="S1303"/>
  <c r="T1303"/>
  <c r="G1303"/>
  <c r="H1300"/>
  <c r="I1300"/>
  <c r="J1300"/>
  <c r="K1300"/>
  <c r="L1300"/>
  <c r="M1300"/>
  <c r="N1300"/>
  <c r="O1300"/>
  <c r="P1300"/>
  <c r="Q1300"/>
  <c r="R1300"/>
  <c r="S1300"/>
  <c r="T1300"/>
  <c r="G1300"/>
  <c r="H1275"/>
  <c r="I1275"/>
  <c r="J1275"/>
  <c r="K1275"/>
  <c r="L1275"/>
  <c r="M1275"/>
  <c r="N1275"/>
  <c r="O1275"/>
  <c r="O1273" s="1"/>
  <c r="P1275"/>
  <c r="P1273" s="1"/>
  <c r="Q1275"/>
  <c r="R1275"/>
  <c r="S1275"/>
  <c r="T1275"/>
  <c r="T1273" s="1"/>
  <c r="N1273"/>
  <c r="E1273"/>
  <c r="E1215"/>
  <c r="H1269"/>
  <c r="I1269"/>
  <c r="J1269"/>
  <c r="K1269"/>
  <c r="L1269"/>
  <c r="M1269"/>
  <c r="N1269"/>
  <c r="O1269"/>
  <c r="P1269"/>
  <c r="Q1269"/>
  <c r="R1269"/>
  <c r="S1269"/>
  <c r="T1269"/>
  <c r="G1269"/>
  <c r="H1247"/>
  <c r="I1247"/>
  <c r="J1247"/>
  <c r="K1247"/>
  <c r="L1247"/>
  <c r="M1247"/>
  <c r="N1247"/>
  <c r="O1247"/>
  <c r="P1247"/>
  <c r="Q1247"/>
  <c r="R1247"/>
  <c r="S1247"/>
  <c r="T1247"/>
  <c r="G1247"/>
  <c r="I1217"/>
  <c r="J1217"/>
  <c r="K1217"/>
  <c r="L1217"/>
  <c r="M1217"/>
  <c r="N1217"/>
  <c r="O1217"/>
  <c r="P1217"/>
  <c r="Q1217"/>
  <c r="R1217"/>
  <c r="S1217"/>
  <c r="T1217"/>
  <c r="M1189"/>
  <c r="M1273" l="1"/>
  <c r="J1273"/>
  <c r="R1273"/>
  <c r="G1215"/>
  <c r="S1215"/>
  <c r="O1215"/>
  <c r="M1215"/>
  <c r="T1215"/>
  <c r="P1215"/>
  <c r="N1215"/>
  <c r="L1215"/>
  <c r="J1215"/>
  <c r="H1217"/>
  <c r="H1215" s="1"/>
  <c r="R1215"/>
  <c r="K1215"/>
  <c r="Q1215"/>
  <c r="I1215"/>
  <c r="G1182"/>
  <c r="H1205"/>
  <c r="I1205"/>
  <c r="J1205"/>
  <c r="K1205"/>
  <c r="L1205"/>
  <c r="M1205"/>
  <c r="N1205"/>
  <c r="O1205"/>
  <c r="P1205"/>
  <c r="Q1205"/>
  <c r="R1205"/>
  <c r="S1205"/>
  <c r="T1205"/>
  <c r="G1205"/>
  <c r="N1189"/>
  <c r="O1189"/>
  <c r="P1189"/>
  <c r="Q1189"/>
  <c r="R1189"/>
  <c r="S1189"/>
  <c r="T1189"/>
  <c r="H1177"/>
  <c r="I1177"/>
  <c r="J1177"/>
  <c r="K1177"/>
  <c r="L1177"/>
  <c r="M1177"/>
  <c r="N1177"/>
  <c r="O1177"/>
  <c r="P1177"/>
  <c r="Q1177"/>
  <c r="R1177"/>
  <c r="S1177"/>
  <c r="T1177"/>
  <c r="G1177"/>
  <c r="H1159"/>
  <c r="I1159"/>
  <c r="J1159"/>
  <c r="K1159"/>
  <c r="L1159"/>
  <c r="M1159"/>
  <c r="N1159"/>
  <c r="O1159"/>
  <c r="P1159"/>
  <c r="Q1159"/>
  <c r="S1159"/>
  <c r="T1159"/>
  <c r="H1113"/>
  <c r="I1113"/>
  <c r="J1113"/>
  <c r="K1113"/>
  <c r="L1113"/>
  <c r="M1113"/>
  <c r="N1113"/>
  <c r="P1113"/>
  <c r="Q1113"/>
  <c r="R1113"/>
  <c r="S1113"/>
  <c r="T1113"/>
  <c r="G1113"/>
  <c r="H1151"/>
  <c r="I1151"/>
  <c r="J1151"/>
  <c r="K1151"/>
  <c r="L1151"/>
  <c r="M1151"/>
  <c r="N1151"/>
  <c r="O1151"/>
  <c r="P1151"/>
  <c r="Q1151"/>
  <c r="R1151"/>
  <c r="S1151"/>
  <c r="T1151"/>
  <c r="G1151"/>
  <c r="H1144"/>
  <c r="I1144"/>
  <c r="J1144"/>
  <c r="K1144"/>
  <c r="L1144"/>
  <c r="M1144"/>
  <c r="N1144"/>
  <c r="O1144"/>
  <c r="P1144"/>
  <c r="Q1144"/>
  <c r="R1144"/>
  <c r="S1144"/>
  <c r="T1144"/>
  <c r="G1144"/>
  <c r="H1138"/>
  <c r="I1138"/>
  <c r="I1111" s="1"/>
  <c r="J1138"/>
  <c r="K1138"/>
  <c r="L1138"/>
  <c r="M1138"/>
  <c r="M1111" s="1"/>
  <c r="N1138"/>
  <c r="O1138"/>
  <c r="P1138"/>
  <c r="Q1138"/>
  <c r="Q1111" s="1"/>
  <c r="R1138"/>
  <c r="S1138"/>
  <c r="T1138"/>
  <c r="G1138"/>
  <c r="G1111" s="1"/>
  <c r="H1111"/>
  <c r="E1111"/>
  <c r="H1108"/>
  <c r="I1108"/>
  <c r="J1108"/>
  <c r="K1108"/>
  <c r="L1108"/>
  <c r="M1108"/>
  <c r="N1108"/>
  <c r="O1108"/>
  <c r="P1108"/>
  <c r="Q1108"/>
  <c r="R1108"/>
  <c r="S1108"/>
  <c r="T1108"/>
  <c r="G1108"/>
  <c r="H1103"/>
  <c r="I1103"/>
  <c r="J1103"/>
  <c r="K1103"/>
  <c r="L1103"/>
  <c r="M1103"/>
  <c r="N1103"/>
  <c r="O1103"/>
  <c r="P1103"/>
  <c r="Q1103"/>
  <c r="R1103"/>
  <c r="S1103"/>
  <c r="T1103"/>
  <c r="G1103"/>
  <c r="H1091"/>
  <c r="I1091"/>
  <c r="J1091"/>
  <c r="K1091"/>
  <c r="L1091"/>
  <c r="M1091"/>
  <c r="N1091"/>
  <c r="O1091"/>
  <c r="P1091"/>
  <c r="Q1091"/>
  <c r="R1091"/>
  <c r="S1091"/>
  <c r="T1091"/>
  <c r="G1091"/>
  <c r="H1089"/>
  <c r="I1089"/>
  <c r="J1089"/>
  <c r="K1089"/>
  <c r="L1089"/>
  <c r="L1088" s="1"/>
  <c r="M1089"/>
  <c r="N1089"/>
  <c r="O1089"/>
  <c r="P1089"/>
  <c r="P1088" s="1"/>
  <c r="Q1089"/>
  <c r="R1089"/>
  <c r="S1089"/>
  <c r="S1088" s="1"/>
  <c r="T1089"/>
  <c r="T1088" s="1"/>
  <c r="G1089"/>
  <c r="H764"/>
  <c r="I764"/>
  <c r="J764"/>
  <c r="K764"/>
  <c r="L764"/>
  <c r="M764"/>
  <c r="N764"/>
  <c r="O764"/>
  <c r="P764"/>
  <c r="Q764"/>
  <c r="R764"/>
  <c r="S764"/>
  <c r="T764"/>
  <c r="G764"/>
  <c r="H479"/>
  <c r="I479"/>
  <c r="J479"/>
  <c r="K479"/>
  <c r="L479"/>
  <c r="M479"/>
  <c r="N479"/>
  <c r="O479"/>
  <c r="P479"/>
  <c r="Q479"/>
  <c r="R479"/>
  <c r="S479"/>
  <c r="T479"/>
  <c r="G479"/>
  <c r="H758"/>
  <c r="I758"/>
  <c r="J758"/>
  <c r="K758"/>
  <c r="L758"/>
  <c r="M758"/>
  <c r="N758"/>
  <c r="O758"/>
  <c r="P758"/>
  <c r="Q758"/>
  <c r="R758"/>
  <c r="S758"/>
  <c r="T758"/>
  <c r="G758"/>
  <c r="G35" i="19" s="1"/>
  <c r="H756" i="13"/>
  <c r="I756"/>
  <c r="J756"/>
  <c r="K756"/>
  <c r="L756"/>
  <c r="M756"/>
  <c r="N756"/>
  <c r="O756"/>
  <c r="P756"/>
  <c r="Q756"/>
  <c r="R756"/>
  <c r="S756"/>
  <c r="T756"/>
  <c r="G756"/>
  <c r="I750"/>
  <c r="J750"/>
  <c r="J477" s="1"/>
  <c r="K750"/>
  <c r="L750"/>
  <c r="M750"/>
  <c r="M477" s="1"/>
  <c r="N750"/>
  <c r="O750"/>
  <c r="P750"/>
  <c r="Q750"/>
  <c r="Q477" s="1"/>
  <c r="R750"/>
  <c r="S750"/>
  <c r="T750"/>
  <c r="G750"/>
  <c r="P477"/>
  <c r="H307"/>
  <c r="T477" l="1"/>
  <c r="S477"/>
  <c r="O477"/>
  <c r="R1088"/>
  <c r="K477"/>
  <c r="M1088"/>
  <c r="I1088"/>
  <c r="S1111"/>
  <c r="O1111"/>
  <c r="K1111"/>
  <c r="L477"/>
  <c r="R477"/>
  <c r="N477"/>
  <c r="N1088"/>
  <c r="J1088"/>
  <c r="O1088"/>
  <c r="K1088"/>
  <c r="D13" i="31"/>
  <c r="P1111" i="13"/>
  <c r="T1111"/>
  <c r="L1111"/>
  <c r="R1111"/>
  <c r="N1111"/>
  <c r="J1111"/>
  <c r="H372"/>
  <c r="I372"/>
  <c r="J372"/>
  <c r="K372"/>
  <c r="L372"/>
  <c r="M372"/>
  <c r="N372"/>
  <c r="O372"/>
  <c r="P372"/>
  <c r="Q372"/>
  <c r="R372"/>
  <c r="S372"/>
  <c r="T372"/>
  <c r="G372"/>
  <c r="S375"/>
  <c r="H375"/>
  <c r="I375"/>
  <c r="I28" i="19" s="1"/>
  <c r="J375" i="13"/>
  <c r="K375"/>
  <c r="L375"/>
  <c r="M375"/>
  <c r="N375"/>
  <c r="O375"/>
  <c r="P375"/>
  <c r="Q375"/>
  <c r="R375"/>
  <c r="T375"/>
  <c r="G375"/>
  <c r="H367"/>
  <c r="I367"/>
  <c r="J367"/>
  <c r="K367"/>
  <c r="L367"/>
  <c r="M367"/>
  <c r="N367"/>
  <c r="O367"/>
  <c r="P367"/>
  <c r="Q367"/>
  <c r="R367"/>
  <c r="S367"/>
  <c r="T367"/>
  <c r="G367"/>
  <c r="H357"/>
  <c r="I357"/>
  <c r="J357"/>
  <c r="K357"/>
  <c r="L357"/>
  <c r="M357"/>
  <c r="N357"/>
  <c r="O357"/>
  <c r="P357"/>
  <c r="Q357"/>
  <c r="R357"/>
  <c r="S357"/>
  <c r="T357"/>
  <c r="F13" i="33" l="1"/>
  <c r="AE29" i="19"/>
  <c r="AE38"/>
  <c r="AE47"/>
  <c r="AE56"/>
  <c r="AE65"/>
  <c r="AE74"/>
  <c r="AE83"/>
  <c r="AE92"/>
  <c r="AE101"/>
  <c r="AE110"/>
  <c r="AE119"/>
  <c r="AE128"/>
  <c r="AE137"/>
  <c r="AE146"/>
  <c r="AE155"/>
  <c r="AE164"/>
  <c r="AE173"/>
  <c r="AE182"/>
  <c r="AE191"/>
  <c r="AE200"/>
  <c r="AE209"/>
  <c r="AE218"/>
  <c r="AE227"/>
  <c r="AE236"/>
  <c r="AE245"/>
  <c r="AE254"/>
  <c r="AE263"/>
  <c r="AE272"/>
  <c r="AE281"/>
  <c r="AE290"/>
  <c r="AE299"/>
  <c r="AE308"/>
  <c r="AE317"/>
  <c r="AE326"/>
  <c r="AE335"/>
  <c r="AE344"/>
  <c r="AE353"/>
  <c r="AE362"/>
  <c r="AE371"/>
  <c r="AE380"/>
  <c r="AE389"/>
  <c r="AE398"/>
  <c r="AE407"/>
  <c r="AE416"/>
  <c r="AE425"/>
  <c r="AE434"/>
  <c r="AE443"/>
  <c r="AE452"/>
  <c r="AE461"/>
  <c r="AE470"/>
  <c r="AE479"/>
  <c r="AE488"/>
  <c r="AE497"/>
  <c r="AE506"/>
  <c r="AE515"/>
  <c r="AE524"/>
  <c r="AE533"/>
  <c r="AE542"/>
  <c r="AE551"/>
  <c r="AE560"/>
  <c r="AE569"/>
  <c r="AE578"/>
  <c r="AE587"/>
  <c r="AE596"/>
  <c r="AE605"/>
  <c r="AE614"/>
  <c r="AE623"/>
  <c r="AE632"/>
  <c r="AE641"/>
  <c r="AE650"/>
  <c r="H289" i="13"/>
  <c r="I289"/>
  <c r="J289"/>
  <c r="K289"/>
  <c r="L289"/>
  <c r="M289"/>
  <c r="N289"/>
  <c r="O289"/>
  <c r="P289"/>
  <c r="Q289"/>
  <c r="R289"/>
  <c r="S289"/>
  <c r="T289"/>
  <c r="G289"/>
  <c r="K284"/>
  <c r="L284"/>
  <c r="M284"/>
  <c r="N284"/>
  <c r="O284"/>
  <c r="P284"/>
  <c r="Q284"/>
  <c r="R284"/>
  <c r="S284"/>
  <c r="T284"/>
  <c r="J284"/>
  <c r="I284"/>
  <c r="I283" s="1"/>
  <c r="H284"/>
  <c r="G284"/>
  <c r="G283" s="1"/>
  <c r="G652" i="19"/>
  <c r="H652"/>
  <c r="I652"/>
  <c r="J652"/>
  <c r="L652"/>
  <c r="M652"/>
  <c r="N652"/>
  <c r="P652"/>
  <c r="Q652"/>
  <c r="R652"/>
  <c r="S652"/>
  <c r="T652"/>
  <c r="U652"/>
  <c r="G653"/>
  <c r="H653"/>
  <c r="I653"/>
  <c r="J653"/>
  <c r="K653"/>
  <c r="L653"/>
  <c r="M653"/>
  <c r="N653"/>
  <c r="P653"/>
  <c r="Q653"/>
  <c r="R653"/>
  <c r="S653"/>
  <c r="T653"/>
  <c r="U653"/>
  <c r="G654"/>
  <c r="H654"/>
  <c r="I654"/>
  <c r="J654"/>
  <c r="K654"/>
  <c r="L654"/>
  <c r="M654"/>
  <c r="N654"/>
  <c r="P654"/>
  <c r="Q654"/>
  <c r="R654"/>
  <c r="S654"/>
  <c r="T654"/>
  <c r="U654"/>
  <c r="G655"/>
  <c r="H655"/>
  <c r="I655"/>
  <c r="J655"/>
  <c r="K655"/>
  <c r="L655"/>
  <c r="M655"/>
  <c r="N655"/>
  <c r="P655"/>
  <c r="Q655"/>
  <c r="R655"/>
  <c r="S655"/>
  <c r="T655"/>
  <c r="U655"/>
  <c r="G656"/>
  <c r="H656"/>
  <c r="I656"/>
  <c r="J656"/>
  <c r="K656"/>
  <c r="L656"/>
  <c r="M656"/>
  <c r="N656"/>
  <c r="P656"/>
  <c r="Q656"/>
  <c r="R656"/>
  <c r="S656"/>
  <c r="T656"/>
  <c r="U656"/>
  <c r="G657"/>
  <c r="H657"/>
  <c r="I657"/>
  <c r="J657"/>
  <c r="K657"/>
  <c r="L657"/>
  <c r="M657"/>
  <c r="N657"/>
  <c r="P657"/>
  <c r="Q657"/>
  <c r="R657"/>
  <c r="S657"/>
  <c r="T657"/>
  <c r="U657"/>
  <c r="G658"/>
  <c r="H658"/>
  <c r="I658"/>
  <c r="J658"/>
  <c r="K658"/>
  <c r="L658"/>
  <c r="M658"/>
  <c r="N658"/>
  <c r="P658"/>
  <c r="Q658"/>
  <c r="R658"/>
  <c r="S658"/>
  <c r="T658"/>
  <c r="U658"/>
  <c r="E653"/>
  <c r="Y653" s="1"/>
  <c r="E654"/>
  <c r="Y654" s="1"/>
  <c r="E655"/>
  <c r="Y655" s="1"/>
  <c r="E656"/>
  <c r="Y656" s="1"/>
  <c r="E657"/>
  <c r="Y657" s="1"/>
  <c r="E658"/>
  <c r="Y658" s="1"/>
  <c r="E652"/>
  <c r="G643"/>
  <c r="H643"/>
  <c r="I643"/>
  <c r="J643"/>
  <c r="K643"/>
  <c r="L643"/>
  <c r="M643"/>
  <c r="N643"/>
  <c r="P643"/>
  <c r="Q643"/>
  <c r="R643"/>
  <c r="S643"/>
  <c r="T643"/>
  <c r="U643"/>
  <c r="G644"/>
  <c r="H644"/>
  <c r="I644"/>
  <c r="J644"/>
  <c r="K644"/>
  <c r="L644"/>
  <c r="M644"/>
  <c r="N644"/>
  <c r="P644"/>
  <c r="Q644"/>
  <c r="R644"/>
  <c r="S644"/>
  <c r="T644"/>
  <c r="U644"/>
  <c r="G645"/>
  <c r="H645"/>
  <c r="I645"/>
  <c r="J645"/>
  <c r="K645"/>
  <c r="L645"/>
  <c r="M645"/>
  <c r="N645"/>
  <c r="P645"/>
  <c r="Q645"/>
  <c r="R645"/>
  <c r="S645"/>
  <c r="T645"/>
  <c r="U645"/>
  <c r="G646"/>
  <c r="H646"/>
  <c r="I646"/>
  <c r="J646"/>
  <c r="K646"/>
  <c r="L646"/>
  <c r="M646"/>
  <c r="N646"/>
  <c r="P646"/>
  <c r="Q646"/>
  <c r="R646"/>
  <c r="S646"/>
  <c r="T646"/>
  <c r="U646"/>
  <c r="G647"/>
  <c r="H647"/>
  <c r="I647"/>
  <c r="J647"/>
  <c r="K647"/>
  <c r="L647"/>
  <c r="M647"/>
  <c r="N647"/>
  <c r="P647"/>
  <c r="Q647"/>
  <c r="R647"/>
  <c r="S647"/>
  <c r="T647"/>
  <c r="U647"/>
  <c r="G648"/>
  <c r="H648"/>
  <c r="I648"/>
  <c r="J648"/>
  <c r="K648"/>
  <c r="L648"/>
  <c r="M648"/>
  <c r="N648"/>
  <c r="P648"/>
  <c r="Q648"/>
  <c r="R648"/>
  <c r="S648"/>
  <c r="T648"/>
  <c r="U648"/>
  <c r="G649"/>
  <c r="H649"/>
  <c r="I649"/>
  <c r="J649"/>
  <c r="K649"/>
  <c r="L649"/>
  <c r="M649"/>
  <c r="N649"/>
  <c r="P649"/>
  <c r="Q649"/>
  <c r="R649"/>
  <c r="S649"/>
  <c r="T649"/>
  <c r="U649"/>
  <c r="E644"/>
  <c r="Y644" s="1"/>
  <c r="E645"/>
  <c r="Y645" s="1"/>
  <c r="E646"/>
  <c r="Y646" s="1"/>
  <c r="E647"/>
  <c r="Y647" s="1"/>
  <c r="E648"/>
  <c r="Y648" s="1"/>
  <c r="E649"/>
  <c r="Y649" s="1"/>
  <c r="E643"/>
  <c r="Y643" s="1"/>
  <c r="Y642" s="1"/>
  <c r="I635"/>
  <c r="J635"/>
  <c r="K635"/>
  <c r="L635"/>
  <c r="M635"/>
  <c r="N635"/>
  <c r="P635"/>
  <c r="Q635"/>
  <c r="R635"/>
  <c r="S635"/>
  <c r="U635"/>
  <c r="G636"/>
  <c r="H636"/>
  <c r="I636"/>
  <c r="J636"/>
  <c r="L636"/>
  <c r="M636"/>
  <c r="N636"/>
  <c r="P636"/>
  <c r="Q636"/>
  <c r="R636"/>
  <c r="S636"/>
  <c r="T636"/>
  <c r="U636"/>
  <c r="H637"/>
  <c r="I637"/>
  <c r="J637"/>
  <c r="K637"/>
  <c r="L637"/>
  <c r="M637"/>
  <c r="N637"/>
  <c r="P637"/>
  <c r="Q637"/>
  <c r="R637"/>
  <c r="S637"/>
  <c r="T637"/>
  <c r="U637"/>
  <c r="G638"/>
  <c r="H638"/>
  <c r="I638"/>
  <c r="J638"/>
  <c r="K638"/>
  <c r="L638"/>
  <c r="M638"/>
  <c r="N638"/>
  <c r="P638"/>
  <c r="Q638"/>
  <c r="R638"/>
  <c r="S638"/>
  <c r="T638"/>
  <c r="U638"/>
  <c r="G639"/>
  <c r="H639"/>
  <c r="I639"/>
  <c r="J639"/>
  <c r="K639"/>
  <c r="L639"/>
  <c r="M639"/>
  <c r="N639"/>
  <c r="P639"/>
  <c r="Q639"/>
  <c r="R639"/>
  <c r="S639"/>
  <c r="T639"/>
  <c r="U639"/>
  <c r="G640"/>
  <c r="H640"/>
  <c r="I640"/>
  <c r="J640"/>
  <c r="K640"/>
  <c r="L640"/>
  <c r="M640"/>
  <c r="N640"/>
  <c r="P640"/>
  <c r="Q640"/>
  <c r="R640"/>
  <c r="S640"/>
  <c r="T640"/>
  <c r="U640"/>
  <c r="E638"/>
  <c r="Y638" s="1"/>
  <c r="E639"/>
  <c r="Y639" s="1"/>
  <c r="E640"/>
  <c r="Y640" s="1"/>
  <c r="E637"/>
  <c r="E636"/>
  <c r="E635"/>
  <c r="E634"/>
  <c r="U631"/>
  <c r="R631"/>
  <c r="Q631"/>
  <c r="P631"/>
  <c r="N631"/>
  <c r="L631"/>
  <c r="K631"/>
  <c r="J631"/>
  <c r="I631"/>
  <c r="H631"/>
  <c r="E631"/>
  <c r="U630"/>
  <c r="T630"/>
  <c r="S630"/>
  <c r="R630"/>
  <c r="Q630"/>
  <c r="P630"/>
  <c r="N630"/>
  <c r="M630"/>
  <c r="L630"/>
  <c r="K630"/>
  <c r="J630"/>
  <c r="I630"/>
  <c r="H630"/>
  <c r="G630"/>
  <c r="E630"/>
  <c r="Y630" s="1"/>
  <c r="U629"/>
  <c r="T629"/>
  <c r="S629"/>
  <c r="R629"/>
  <c r="Q629"/>
  <c r="P629"/>
  <c r="X629" s="1"/>
  <c r="N629"/>
  <c r="M629"/>
  <c r="L629"/>
  <c r="K629"/>
  <c r="J629"/>
  <c r="I629"/>
  <c r="H629"/>
  <c r="G629"/>
  <c r="E629"/>
  <c r="U628"/>
  <c r="T628"/>
  <c r="S628"/>
  <c r="R628"/>
  <c r="Q628"/>
  <c r="P628"/>
  <c r="N628"/>
  <c r="M628"/>
  <c r="L628"/>
  <c r="K628"/>
  <c r="J628"/>
  <c r="I628"/>
  <c r="H628"/>
  <c r="G628"/>
  <c r="E628"/>
  <c r="Y628" s="1"/>
  <c r="U627"/>
  <c r="T627"/>
  <c r="S627"/>
  <c r="R627"/>
  <c r="Q627"/>
  <c r="P627"/>
  <c r="X627" s="1"/>
  <c r="N627"/>
  <c r="M627"/>
  <c r="L627"/>
  <c r="K627"/>
  <c r="J627"/>
  <c r="H627"/>
  <c r="E627"/>
  <c r="U626"/>
  <c r="T626"/>
  <c r="S626"/>
  <c r="R626"/>
  <c r="Q626"/>
  <c r="P626"/>
  <c r="N626"/>
  <c r="L626"/>
  <c r="I626"/>
  <c r="H626"/>
  <c r="E626"/>
  <c r="U625"/>
  <c r="S625"/>
  <c r="R625"/>
  <c r="Q625"/>
  <c r="P625"/>
  <c r="N625"/>
  <c r="M625"/>
  <c r="L625"/>
  <c r="K625"/>
  <c r="J625"/>
  <c r="I625"/>
  <c r="H625"/>
  <c r="G625"/>
  <c r="E625"/>
  <c r="U622"/>
  <c r="S622"/>
  <c r="R622"/>
  <c r="Q622"/>
  <c r="P622"/>
  <c r="N622"/>
  <c r="L622"/>
  <c r="K622"/>
  <c r="J622"/>
  <c r="I622"/>
  <c r="H622"/>
  <c r="G622"/>
  <c r="E622"/>
  <c r="U621"/>
  <c r="T621"/>
  <c r="S621"/>
  <c r="R621"/>
  <c r="Q621"/>
  <c r="P621"/>
  <c r="N621"/>
  <c r="M621"/>
  <c r="L621"/>
  <c r="K621"/>
  <c r="J621"/>
  <c r="I621"/>
  <c r="H621"/>
  <c r="G621"/>
  <c r="E621"/>
  <c r="Y621" s="1"/>
  <c r="U620"/>
  <c r="T620"/>
  <c r="S620"/>
  <c r="R620"/>
  <c r="Q620"/>
  <c r="P620"/>
  <c r="X620" s="1"/>
  <c r="N620"/>
  <c r="M620"/>
  <c r="L620"/>
  <c r="K620"/>
  <c r="J620"/>
  <c r="I620"/>
  <c r="H620"/>
  <c r="G620"/>
  <c r="E620"/>
  <c r="U619"/>
  <c r="T619"/>
  <c r="S619"/>
  <c r="R619"/>
  <c r="Q619"/>
  <c r="P619"/>
  <c r="N619"/>
  <c r="M619"/>
  <c r="L619"/>
  <c r="K619"/>
  <c r="J619"/>
  <c r="I619"/>
  <c r="H619"/>
  <c r="G619"/>
  <c r="E619"/>
  <c r="Y619" s="1"/>
  <c r="U618"/>
  <c r="T618"/>
  <c r="S618"/>
  <c r="P618"/>
  <c r="N618"/>
  <c r="M618"/>
  <c r="L618"/>
  <c r="K618"/>
  <c r="J618"/>
  <c r="I618"/>
  <c r="E618"/>
  <c r="T617"/>
  <c r="R617"/>
  <c r="Q617"/>
  <c r="P617"/>
  <c r="N617"/>
  <c r="M617"/>
  <c r="L617"/>
  <c r="J617"/>
  <c r="E617"/>
  <c r="U616"/>
  <c r="T616"/>
  <c r="S616"/>
  <c r="R616"/>
  <c r="Q616"/>
  <c r="P616"/>
  <c r="X616" s="1"/>
  <c r="N616"/>
  <c r="M616"/>
  <c r="L616"/>
  <c r="K616"/>
  <c r="J616"/>
  <c r="I616"/>
  <c r="E616"/>
  <c r="U613"/>
  <c r="T613"/>
  <c r="S613"/>
  <c r="R613"/>
  <c r="Q613"/>
  <c r="P613"/>
  <c r="N613"/>
  <c r="M613"/>
  <c r="L613"/>
  <c r="K613"/>
  <c r="J613"/>
  <c r="I613"/>
  <c r="H613"/>
  <c r="G613"/>
  <c r="E613"/>
  <c r="Y613" s="1"/>
  <c r="U612"/>
  <c r="T612"/>
  <c r="S612"/>
  <c r="R612"/>
  <c r="Q612"/>
  <c r="P612"/>
  <c r="X612" s="1"/>
  <c r="N612"/>
  <c r="M612"/>
  <c r="L612"/>
  <c r="K612"/>
  <c r="J612"/>
  <c r="I612"/>
  <c r="H612"/>
  <c r="G612"/>
  <c r="E612"/>
  <c r="U611"/>
  <c r="T611"/>
  <c r="S611"/>
  <c r="R611"/>
  <c r="Q611"/>
  <c r="P611"/>
  <c r="N611"/>
  <c r="M611"/>
  <c r="L611"/>
  <c r="K611"/>
  <c r="J611"/>
  <c r="I611"/>
  <c r="H611"/>
  <c r="G611"/>
  <c r="E611"/>
  <c r="Y611" s="1"/>
  <c r="U610"/>
  <c r="T610"/>
  <c r="S610"/>
  <c r="R610"/>
  <c r="Q610"/>
  <c r="P610"/>
  <c r="X610" s="1"/>
  <c r="N610"/>
  <c r="M610"/>
  <c r="L610"/>
  <c r="K610"/>
  <c r="J610"/>
  <c r="I610"/>
  <c r="H610"/>
  <c r="G610"/>
  <c r="E610"/>
  <c r="U609"/>
  <c r="T609"/>
  <c r="S609"/>
  <c r="R609"/>
  <c r="Q609"/>
  <c r="P609"/>
  <c r="N609"/>
  <c r="M609"/>
  <c r="L609"/>
  <c r="K609"/>
  <c r="J609"/>
  <c r="I609"/>
  <c r="H609"/>
  <c r="G609"/>
  <c r="E609"/>
  <c r="Y609" s="1"/>
  <c r="U608"/>
  <c r="T608"/>
  <c r="S608"/>
  <c r="R608"/>
  <c r="Q608"/>
  <c r="P608"/>
  <c r="X608" s="1"/>
  <c r="N608"/>
  <c r="M608"/>
  <c r="L608"/>
  <c r="K608"/>
  <c r="J608"/>
  <c r="I608"/>
  <c r="H608"/>
  <c r="G608"/>
  <c r="E608"/>
  <c r="U607"/>
  <c r="T607"/>
  <c r="S607"/>
  <c r="R607"/>
  <c r="Q607"/>
  <c r="P607"/>
  <c r="N607"/>
  <c r="M607"/>
  <c r="L607"/>
  <c r="K607"/>
  <c r="J607"/>
  <c r="I607"/>
  <c r="H607"/>
  <c r="G607"/>
  <c r="E607"/>
  <c r="Y607" s="1"/>
  <c r="U604"/>
  <c r="S604"/>
  <c r="R604"/>
  <c r="Q604"/>
  <c r="P604"/>
  <c r="N604"/>
  <c r="M604"/>
  <c r="L604"/>
  <c r="K604"/>
  <c r="J604"/>
  <c r="I604"/>
  <c r="H604"/>
  <c r="G604"/>
  <c r="E604"/>
  <c r="U603"/>
  <c r="T603"/>
  <c r="S603"/>
  <c r="R603"/>
  <c r="Q603"/>
  <c r="P603"/>
  <c r="X603" s="1"/>
  <c r="N603"/>
  <c r="M603"/>
  <c r="L603"/>
  <c r="K603"/>
  <c r="J603"/>
  <c r="I603"/>
  <c r="H603"/>
  <c r="G603"/>
  <c r="E603"/>
  <c r="U602"/>
  <c r="T602"/>
  <c r="S602"/>
  <c r="R602"/>
  <c r="Q602"/>
  <c r="P602"/>
  <c r="N602"/>
  <c r="M602"/>
  <c r="L602"/>
  <c r="K602"/>
  <c r="J602"/>
  <c r="I602"/>
  <c r="H602"/>
  <c r="G602"/>
  <c r="E602"/>
  <c r="Y602" s="1"/>
  <c r="U601"/>
  <c r="T601"/>
  <c r="S601"/>
  <c r="R601"/>
  <c r="Q601"/>
  <c r="P601"/>
  <c r="X601" s="1"/>
  <c r="N601"/>
  <c r="M601"/>
  <c r="L601"/>
  <c r="K601"/>
  <c r="J601"/>
  <c r="I601"/>
  <c r="H601"/>
  <c r="G601"/>
  <c r="E601"/>
  <c r="U600"/>
  <c r="T600"/>
  <c r="S600"/>
  <c r="R600"/>
  <c r="Q600"/>
  <c r="P600"/>
  <c r="N600"/>
  <c r="M600"/>
  <c r="L600"/>
  <c r="K600"/>
  <c r="J600"/>
  <c r="I600"/>
  <c r="H600"/>
  <c r="E600"/>
  <c r="U599"/>
  <c r="T599"/>
  <c r="S599"/>
  <c r="R599"/>
  <c r="Q599"/>
  <c r="P599"/>
  <c r="N599"/>
  <c r="M599"/>
  <c r="L599"/>
  <c r="J599"/>
  <c r="I599"/>
  <c r="H599"/>
  <c r="E599"/>
  <c r="U598"/>
  <c r="T598"/>
  <c r="S598"/>
  <c r="R598"/>
  <c r="Q598"/>
  <c r="P598"/>
  <c r="X598" s="1"/>
  <c r="N598"/>
  <c r="M598"/>
  <c r="L598"/>
  <c r="K598"/>
  <c r="J598"/>
  <c r="I598"/>
  <c r="H598"/>
  <c r="G598"/>
  <c r="E598"/>
  <c r="U595"/>
  <c r="T595"/>
  <c r="S595"/>
  <c r="R595"/>
  <c r="Q595"/>
  <c r="P595"/>
  <c r="N595"/>
  <c r="M595"/>
  <c r="L595"/>
  <c r="K595"/>
  <c r="J595"/>
  <c r="I595"/>
  <c r="H595"/>
  <c r="G595"/>
  <c r="E595"/>
  <c r="Y595" s="1"/>
  <c r="U594"/>
  <c r="T594"/>
  <c r="S594"/>
  <c r="R594"/>
  <c r="Q594"/>
  <c r="P594"/>
  <c r="X594" s="1"/>
  <c r="N594"/>
  <c r="M594"/>
  <c r="L594"/>
  <c r="K594"/>
  <c r="J594"/>
  <c r="I594"/>
  <c r="H594"/>
  <c r="G594"/>
  <c r="E594"/>
  <c r="U593"/>
  <c r="T593"/>
  <c r="S593"/>
  <c r="R593"/>
  <c r="Q593"/>
  <c r="P593"/>
  <c r="N593"/>
  <c r="M593"/>
  <c r="L593"/>
  <c r="K593"/>
  <c r="J593"/>
  <c r="I593"/>
  <c r="H593"/>
  <c r="G593"/>
  <c r="E593"/>
  <c r="Y593" s="1"/>
  <c r="U592"/>
  <c r="T592"/>
  <c r="S592"/>
  <c r="R592"/>
  <c r="Q592"/>
  <c r="P592"/>
  <c r="X592" s="1"/>
  <c r="N592"/>
  <c r="M592"/>
  <c r="L592"/>
  <c r="K592"/>
  <c r="J592"/>
  <c r="I592"/>
  <c r="H592"/>
  <c r="G592"/>
  <c r="E592"/>
  <c r="U591"/>
  <c r="T591"/>
  <c r="S591"/>
  <c r="R591"/>
  <c r="Q591"/>
  <c r="P591"/>
  <c r="N591"/>
  <c r="M591"/>
  <c r="L591"/>
  <c r="J591"/>
  <c r="I591"/>
  <c r="H591"/>
  <c r="G591"/>
  <c r="E591"/>
  <c r="U590"/>
  <c r="T590"/>
  <c r="S590"/>
  <c r="Q590"/>
  <c r="P590"/>
  <c r="N590"/>
  <c r="M590"/>
  <c r="L590"/>
  <c r="J590"/>
  <c r="I590"/>
  <c r="H590"/>
  <c r="E590"/>
  <c r="U589"/>
  <c r="T589"/>
  <c r="S589"/>
  <c r="R589"/>
  <c r="Q589"/>
  <c r="P589"/>
  <c r="N589"/>
  <c r="M589"/>
  <c r="L589"/>
  <c r="K589"/>
  <c r="J589"/>
  <c r="I589"/>
  <c r="H589"/>
  <c r="G589"/>
  <c r="E589"/>
  <c r="Y589" s="1"/>
  <c r="U586"/>
  <c r="T586"/>
  <c r="S586"/>
  <c r="R586"/>
  <c r="Q586"/>
  <c r="P586"/>
  <c r="X586" s="1"/>
  <c r="N586"/>
  <c r="M586"/>
  <c r="L586"/>
  <c r="K586"/>
  <c r="J586"/>
  <c r="I586"/>
  <c r="H586"/>
  <c r="G586"/>
  <c r="E586"/>
  <c r="U585"/>
  <c r="T585"/>
  <c r="S585"/>
  <c r="R585"/>
  <c r="Q585"/>
  <c r="P585"/>
  <c r="N585"/>
  <c r="M585"/>
  <c r="L585"/>
  <c r="K585"/>
  <c r="J585"/>
  <c r="I585"/>
  <c r="H585"/>
  <c r="G585"/>
  <c r="E585"/>
  <c r="Y585" s="1"/>
  <c r="U584"/>
  <c r="T584"/>
  <c r="S584"/>
  <c r="R584"/>
  <c r="Q584"/>
  <c r="P584"/>
  <c r="X584" s="1"/>
  <c r="N584"/>
  <c r="M584"/>
  <c r="L584"/>
  <c r="K584"/>
  <c r="J584"/>
  <c r="I584"/>
  <c r="H584"/>
  <c r="G584"/>
  <c r="E584"/>
  <c r="U583"/>
  <c r="T583"/>
  <c r="S583"/>
  <c r="R583"/>
  <c r="Q583"/>
  <c r="P583"/>
  <c r="N583"/>
  <c r="M583"/>
  <c r="L583"/>
  <c r="K583"/>
  <c r="J583"/>
  <c r="I583"/>
  <c r="H583"/>
  <c r="G583"/>
  <c r="E583"/>
  <c r="Y583" s="1"/>
  <c r="U582"/>
  <c r="T582"/>
  <c r="S582"/>
  <c r="R582"/>
  <c r="Q582"/>
  <c r="P582"/>
  <c r="X582" s="1"/>
  <c r="N582"/>
  <c r="M582"/>
  <c r="L582"/>
  <c r="K582"/>
  <c r="J582"/>
  <c r="I582"/>
  <c r="H582"/>
  <c r="G582"/>
  <c r="E582"/>
  <c r="U581"/>
  <c r="T581"/>
  <c r="S581"/>
  <c r="R581"/>
  <c r="Q581"/>
  <c r="P581"/>
  <c r="N581"/>
  <c r="M581"/>
  <c r="L581"/>
  <c r="K581"/>
  <c r="J581"/>
  <c r="I581"/>
  <c r="H581"/>
  <c r="G581"/>
  <c r="E581"/>
  <c r="Y581" s="1"/>
  <c r="U580"/>
  <c r="T580"/>
  <c r="S580"/>
  <c r="R580"/>
  <c r="Q580"/>
  <c r="P580"/>
  <c r="X580" s="1"/>
  <c r="N580"/>
  <c r="M580"/>
  <c r="L580"/>
  <c r="K580"/>
  <c r="J580"/>
  <c r="I580"/>
  <c r="H580"/>
  <c r="G580"/>
  <c r="E580"/>
  <c r="U577"/>
  <c r="T577"/>
  <c r="S577"/>
  <c r="R577"/>
  <c r="Q577"/>
  <c r="P577"/>
  <c r="N577"/>
  <c r="M577"/>
  <c r="L577"/>
  <c r="K577"/>
  <c r="J577"/>
  <c r="I577"/>
  <c r="H577"/>
  <c r="G577"/>
  <c r="E577"/>
  <c r="Y577" s="1"/>
  <c r="U576"/>
  <c r="T576"/>
  <c r="S576"/>
  <c r="R576"/>
  <c r="Q576"/>
  <c r="P576"/>
  <c r="X576" s="1"/>
  <c r="N576"/>
  <c r="M576"/>
  <c r="L576"/>
  <c r="K576"/>
  <c r="J576"/>
  <c r="I576"/>
  <c r="H576"/>
  <c r="G576"/>
  <c r="E576"/>
  <c r="U575"/>
  <c r="T575"/>
  <c r="S575"/>
  <c r="R575"/>
  <c r="Q575"/>
  <c r="P575"/>
  <c r="N575"/>
  <c r="M575"/>
  <c r="L575"/>
  <c r="K575"/>
  <c r="J575"/>
  <c r="I575"/>
  <c r="H575"/>
  <c r="G575"/>
  <c r="E575"/>
  <c r="Y575" s="1"/>
  <c r="U574"/>
  <c r="T574"/>
  <c r="S574"/>
  <c r="R574"/>
  <c r="Q574"/>
  <c r="P574"/>
  <c r="X574" s="1"/>
  <c r="N574"/>
  <c r="M574"/>
  <c r="L574"/>
  <c r="K574"/>
  <c r="J574"/>
  <c r="I574"/>
  <c r="H574"/>
  <c r="G574"/>
  <c r="E574"/>
  <c r="U573"/>
  <c r="T573"/>
  <c r="S573"/>
  <c r="R573"/>
  <c r="Q573"/>
  <c r="P573"/>
  <c r="N573"/>
  <c r="M573"/>
  <c r="L573"/>
  <c r="K573"/>
  <c r="J573"/>
  <c r="I573"/>
  <c r="H573"/>
  <c r="G573"/>
  <c r="E573"/>
  <c r="Y573" s="1"/>
  <c r="U572"/>
  <c r="T572"/>
  <c r="S572"/>
  <c r="R572"/>
  <c r="Q572"/>
  <c r="P572"/>
  <c r="X572" s="1"/>
  <c r="N572"/>
  <c r="M572"/>
  <c r="L572"/>
  <c r="K572"/>
  <c r="J572"/>
  <c r="I572"/>
  <c r="H572"/>
  <c r="G572"/>
  <c r="E572"/>
  <c r="U571"/>
  <c r="T571"/>
  <c r="S571"/>
  <c r="R571"/>
  <c r="Q571"/>
  <c r="P571"/>
  <c r="N571"/>
  <c r="M571"/>
  <c r="L571"/>
  <c r="K571"/>
  <c r="J571"/>
  <c r="I571"/>
  <c r="H571"/>
  <c r="G571"/>
  <c r="E571"/>
  <c r="Y571" s="1"/>
  <c r="U568"/>
  <c r="T568"/>
  <c r="S568"/>
  <c r="R568"/>
  <c r="Q568"/>
  <c r="P568"/>
  <c r="X568" s="1"/>
  <c r="N568"/>
  <c r="M568"/>
  <c r="L568"/>
  <c r="K568"/>
  <c r="J568"/>
  <c r="I568"/>
  <c r="H568"/>
  <c r="G568"/>
  <c r="E568"/>
  <c r="U567"/>
  <c r="T567"/>
  <c r="S567"/>
  <c r="R567"/>
  <c r="Q567"/>
  <c r="P567"/>
  <c r="N567"/>
  <c r="M567"/>
  <c r="L567"/>
  <c r="K567"/>
  <c r="J567"/>
  <c r="I567"/>
  <c r="H567"/>
  <c r="G567"/>
  <c r="E567"/>
  <c r="Y567" s="1"/>
  <c r="U566"/>
  <c r="T566"/>
  <c r="S566"/>
  <c r="R566"/>
  <c r="Q566"/>
  <c r="P566"/>
  <c r="X566" s="1"/>
  <c r="N566"/>
  <c r="M566"/>
  <c r="L566"/>
  <c r="K566"/>
  <c r="J566"/>
  <c r="I566"/>
  <c r="H566"/>
  <c r="G566"/>
  <c r="E566"/>
  <c r="U565"/>
  <c r="T565"/>
  <c r="S565"/>
  <c r="R565"/>
  <c r="Q565"/>
  <c r="P565"/>
  <c r="N565"/>
  <c r="M565"/>
  <c r="L565"/>
  <c r="K565"/>
  <c r="J565"/>
  <c r="I565"/>
  <c r="H565"/>
  <c r="G565"/>
  <c r="E565"/>
  <c r="Y565" s="1"/>
  <c r="U564"/>
  <c r="T564"/>
  <c r="S564"/>
  <c r="R564"/>
  <c r="Q564"/>
  <c r="P564"/>
  <c r="X564" s="1"/>
  <c r="N564"/>
  <c r="M564"/>
  <c r="L564"/>
  <c r="K564"/>
  <c r="J564"/>
  <c r="I564"/>
  <c r="H564"/>
  <c r="G564"/>
  <c r="E564"/>
  <c r="U563"/>
  <c r="T563"/>
  <c r="S563"/>
  <c r="R563"/>
  <c r="Q563"/>
  <c r="P563"/>
  <c r="N563"/>
  <c r="M563"/>
  <c r="L563"/>
  <c r="K563"/>
  <c r="J563"/>
  <c r="I563"/>
  <c r="H563"/>
  <c r="E563"/>
  <c r="U562"/>
  <c r="T562"/>
  <c r="S562"/>
  <c r="R562"/>
  <c r="Q562"/>
  <c r="N562"/>
  <c r="M562"/>
  <c r="L562"/>
  <c r="I562"/>
  <c r="H562"/>
  <c r="G562"/>
  <c r="E562"/>
  <c r="U559"/>
  <c r="S559"/>
  <c r="R559"/>
  <c r="Q559"/>
  <c r="P559"/>
  <c r="N559"/>
  <c r="L559"/>
  <c r="K559"/>
  <c r="J559"/>
  <c r="I559"/>
  <c r="H559"/>
  <c r="G559"/>
  <c r="E559"/>
  <c r="U558"/>
  <c r="T558"/>
  <c r="S558"/>
  <c r="R558"/>
  <c r="Q558"/>
  <c r="P558"/>
  <c r="X558" s="1"/>
  <c r="N558"/>
  <c r="M558"/>
  <c r="L558"/>
  <c r="K558"/>
  <c r="J558"/>
  <c r="I558"/>
  <c r="H558"/>
  <c r="G558"/>
  <c r="E558"/>
  <c r="U557"/>
  <c r="T557"/>
  <c r="R557"/>
  <c r="Q557"/>
  <c r="P557"/>
  <c r="N557"/>
  <c r="M557"/>
  <c r="L557"/>
  <c r="K557"/>
  <c r="J557"/>
  <c r="I557"/>
  <c r="H557"/>
  <c r="G557"/>
  <c r="E557"/>
  <c r="U556"/>
  <c r="T556"/>
  <c r="S556"/>
  <c r="R556"/>
  <c r="Q556"/>
  <c r="P556"/>
  <c r="N556"/>
  <c r="M556"/>
  <c r="L556"/>
  <c r="K556"/>
  <c r="J556"/>
  <c r="I556"/>
  <c r="H556"/>
  <c r="G556"/>
  <c r="E556"/>
  <c r="Y556" s="1"/>
  <c r="U555"/>
  <c r="T555"/>
  <c r="S555"/>
  <c r="R555"/>
  <c r="Q555"/>
  <c r="P555"/>
  <c r="X555" s="1"/>
  <c r="N555"/>
  <c r="M555"/>
  <c r="L555"/>
  <c r="K555"/>
  <c r="J555"/>
  <c r="I555"/>
  <c r="H555"/>
  <c r="G555"/>
  <c r="E555"/>
  <c r="U554"/>
  <c r="T554"/>
  <c r="R554"/>
  <c r="Q554"/>
  <c r="P554"/>
  <c r="N554"/>
  <c r="M554"/>
  <c r="L554"/>
  <c r="K554"/>
  <c r="J554"/>
  <c r="I554"/>
  <c r="H554"/>
  <c r="E554"/>
  <c r="U553"/>
  <c r="T553"/>
  <c r="S553"/>
  <c r="R553"/>
  <c r="Q553"/>
  <c r="P553"/>
  <c r="X553" s="1"/>
  <c r="N553"/>
  <c r="M553"/>
  <c r="L553"/>
  <c r="K553"/>
  <c r="I553"/>
  <c r="H553"/>
  <c r="G553"/>
  <c r="E553"/>
  <c r="U550"/>
  <c r="T550"/>
  <c r="S550"/>
  <c r="R550"/>
  <c r="Q550"/>
  <c r="P550"/>
  <c r="X550" s="1"/>
  <c r="N550"/>
  <c r="M550"/>
  <c r="L550"/>
  <c r="K550"/>
  <c r="J550"/>
  <c r="I550"/>
  <c r="H550"/>
  <c r="G550"/>
  <c r="E550"/>
  <c r="U549"/>
  <c r="T549"/>
  <c r="S549"/>
  <c r="R549"/>
  <c r="Q549"/>
  <c r="P549"/>
  <c r="N549"/>
  <c r="M549"/>
  <c r="L549"/>
  <c r="K549"/>
  <c r="J549"/>
  <c r="I549"/>
  <c r="H549"/>
  <c r="G549"/>
  <c r="E549"/>
  <c r="Y549" s="1"/>
  <c r="U548"/>
  <c r="T548"/>
  <c r="S548"/>
  <c r="R548"/>
  <c r="Q548"/>
  <c r="P548"/>
  <c r="X548" s="1"/>
  <c r="N548"/>
  <c r="M548"/>
  <c r="L548"/>
  <c r="K548"/>
  <c r="J548"/>
  <c r="I548"/>
  <c r="H548"/>
  <c r="G548"/>
  <c r="E548"/>
  <c r="U547"/>
  <c r="T547"/>
  <c r="S547"/>
  <c r="R547"/>
  <c r="Q547"/>
  <c r="P547"/>
  <c r="N547"/>
  <c r="M547"/>
  <c r="L547"/>
  <c r="K547"/>
  <c r="J547"/>
  <c r="I547"/>
  <c r="H547"/>
  <c r="G547"/>
  <c r="E547"/>
  <c r="Y547" s="1"/>
  <c r="U546"/>
  <c r="T546"/>
  <c r="S546"/>
  <c r="R546"/>
  <c r="Q546"/>
  <c r="P546"/>
  <c r="X546" s="1"/>
  <c r="N546"/>
  <c r="M546"/>
  <c r="L546"/>
  <c r="K546"/>
  <c r="J546"/>
  <c r="I546"/>
  <c r="H546"/>
  <c r="G546"/>
  <c r="E546"/>
  <c r="U545"/>
  <c r="T545"/>
  <c r="S545"/>
  <c r="R545"/>
  <c r="Q545"/>
  <c r="P545"/>
  <c r="N545"/>
  <c r="M545"/>
  <c r="L545"/>
  <c r="K545"/>
  <c r="J545"/>
  <c r="I545"/>
  <c r="H545"/>
  <c r="G545"/>
  <c r="E545"/>
  <c r="Y545" s="1"/>
  <c r="U544"/>
  <c r="T544"/>
  <c r="S544"/>
  <c r="R544"/>
  <c r="Q544"/>
  <c r="P544"/>
  <c r="X544" s="1"/>
  <c r="N544"/>
  <c r="M544"/>
  <c r="L544"/>
  <c r="K544"/>
  <c r="J544"/>
  <c r="I544"/>
  <c r="H544"/>
  <c r="G544"/>
  <c r="E544"/>
  <c r="U541"/>
  <c r="T541"/>
  <c r="S541"/>
  <c r="R541"/>
  <c r="Q541"/>
  <c r="P541"/>
  <c r="N541"/>
  <c r="M541"/>
  <c r="L541"/>
  <c r="K541"/>
  <c r="J541"/>
  <c r="I541"/>
  <c r="H541"/>
  <c r="G541"/>
  <c r="E541"/>
  <c r="Y541" s="1"/>
  <c r="U540"/>
  <c r="T540"/>
  <c r="S540"/>
  <c r="R540"/>
  <c r="Q540"/>
  <c r="P540"/>
  <c r="X540" s="1"/>
  <c r="N540"/>
  <c r="M540"/>
  <c r="L540"/>
  <c r="K540"/>
  <c r="J540"/>
  <c r="I540"/>
  <c r="H540"/>
  <c r="G540"/>
  <c r="E540"/>
  <c r="U539"/>
  <c r="T539"/>
  <c r="S539"/>
  <c r="R539"/>
  <c r="Q539"/>
  <c r="P539"/>
  <c r="N539"/>
  <c r="M539"/>
  <c r="L539"/>
  <c r="K539"/>
  <c r="J539"/>
  <c r="I539"/>
  <c r="H539"/>
  <c r="G539"/>
  <c r="E539"/>
  <c r="Y539" s="1"/>
  <c r="U538"/>
  <c r="T538"/>
  <c r="S538"/>
  <c r="R538"/>
  <c r="Q538"/>
  <c r="P538"/>
  <c r="X538" s="1"/>
  <c r="N538"/>
  <c r="M538"/>
  <c r="L538"/>
  <c r="K538"/>
  <c r="J538"/>
  <c r="I538"/>
  <c r="H538"/>
  <c r="G538"/>
  <c r="E538"/>
  <c r="U537"/>
  <c r="T537"/>
  <c r="S537"/>
  <c r="R537"/>
  <c r="Q537"/>
  <c r="P537"/>
  <c r="N537"/>
  <c r="M537"/>
  <c r="L537"/>
  <c r="K537"/>
  <c r="J537"/>
  <c r="I537"/>
  <c r="H537"/>
  <c r="G537"/>
  <c r="E537"/>
  <c r="Y537" s="1"/>
  <c r="U536"/>
  <c r="T536"/>
  <c r="S536"/>
  <c r="R536"/>
  <c r="Q536"/>
  <c r="P536"/>
  <c r="X536" s="1"/>
  <c r="N536"/>
  <c r="M536"/>
  <c r="L536"/>
  <c r="K536"/>
  <c r="J536"/>
  <c r="I536"/>
  <c r="H536"/>
  <c r="E536"/>
  <c r="U535"/>
  <c r="T535"/>
  <c r="S535"/>
  <c r="R535"/>
  <c r="Q535"/>
  <c r="P535"/>
  <c r="X535" s="1"/>
  <c r="N535"/>
  <c r="M535"/>
  <c r="L535"/>
  <c r="K535"/>
  <c r="J535"/>
  <c r="I535"/>
  <c r="H535"/>
  <c r="G535"/>
  <c r="E535"/>
  <c r="U532"/>
  <c r="S532"/>
  <c r="R532"/>
  <c r="Q532"/>
  <c r="P532"/>
  <c r="N532"/>
  <c r="L532"/>
  <c r="K532"/>
  <c r="J532"/>
  <c r="I532"/>
  <c r="H532"/>
  <c r="G532"/>
  <c r="E532"/>
  <c r="U531"/>
  <c r="T531"/>
  <c r="S531"/>
  <c r="R531"/>
  <c r="Q531"/>
  <c r="P531"/>
  <c r="X531" s="1"/>
  <c r="N531"/>
  <c r="M531"/>
  <c r="L531"/>
  <c r="K531"/>
  <c r="J531"/>
  <c r="I531"/>
  <c r="H531"/>
  <c r="G531"/>
  <c r="E531"/>
  <c r="U530"/>
  <c r="T530"/>
  <c r="S530"/>
  <c r="R530"/>
  <c r="Q530"/>
  <c r="P530"/>
  <c r="N530"/>
  <c r="M530"/>
  <c r="L530"/>
  <c r="K530"/>
  <c r="J530"/>
  <c r="I530"/>
  <c r="H530"/>
  <c r="G530"/>
  <c r="E530"/>
  <c r="Y530" s="1"/>
  <c r="U529"/>
  <c r="T529"/>
  <c r="S529"/>
  <c r="R529"/>
  <c r="Q529"/>
  <c r="P529"/>
  <c r="X529" s="1"/>
  <c r="N529"/>
  <c r="M529"/>
  <c r="L529"/>
  <c r="K529"/>
  <c r="J529"/>
  <c r="I529"/>
  <c r="H529"/>
  <c r="G529"/>
  <c r="E529"/>
  <c r="U528"/>
  <c r="T528"/>
  <c r="S528"/>
  <c r="R528"/>
  <c r="Q528"/>
  <c r="P528"/>
  <c r="N528"/>
  <c r="M528"/>
  <c r="L528"/>
  <c r="K528"/>
  <c r="J528"/>
  <c r="I528"/>
  <c r="H528"/>
  <c r="G528"/>
  <c r="E528"/>
  <c r="Y528" s="1"/>
  <c r="U527"/>
  <c r="T527"/>
  <c r="R527"/>
  <c r="Q527"/>
  <c r="P527"/>
  <c r="N527"/>
  <c r="M527"/>
  <c r="L527"/>
  <c r="K527"/>
  <c r="J527"/>
  <c r="I527"/>
  <c r="H527"/>
  <c r="E527"/>
  <c r="U526"/>
  <c r="T526"/>
  <c r="S526"/>
  <c r="R526"/>
  <c r="Q526"/>
  <c r="P526"/>
  <c r="N526"/>
  <c r="M526"/>
  <c r="L526"/>
  <c r="K526"/>
  <c r="J526"/>
  <c r="I526"/>
  <c r="H526"/>
  <c r="G526"/>
  <c r="E526"/>
  <c r="Y526" s="1"/>
  <c r="U523"/>
  <c r="S523"/>
  <c r="R523"/>
  <c r="Q523"/>
  <c r="P523"/>
  <c r="N523"/>
  <c r="L523"/>
  <c r="K523"/>
  <c r="J523"/>
  <c r="I523"/>
  <c r="H523"/>
  <c r="G523"/>
  <c r="E523"/>
  <c r="U522"/>
  <c r="T522"/>
  <c r="S522"/>
  <c r="R522"/>
  <c r="Q522"/>
  <c r="P522"/>
  <c r="N522"/>
  <c r="M522"/>
  <c r="L522"/>
  <c r="K522"/>
  <c r="J522"/>
  <c r="I522"/>
  <c r="H522"/>
  <c r="G522"/>
  <c r="E522"/>
  <c r="Y522" s="1"/>
  <c r="U521"/>
  <c r="T521"/>
  <c r="S521"/>
  <c r="R521"/>
  <c r="Q521"/>
  <c r="P521"/>
  <c r="X521" s="1"/>
  <c r="N521"/>
  <c r="L521"/>
  <c r="K521"/>
  <c r="J521"/>
  <c r="I521"/>
  <c r="H521"/>
  <c r="G521"/>
  <c r="E521"/>
  <c r="U520"/>
  <c r="T520"/>
  <c r="S520"/>
  <c r="R520"/>
  <c r="Q520"/>
  <c r="P520"/>
  <c r="X520" s="1"/>
  <c r="N520"/>
  <c r="M520"/>
  <c r="L520"/>
  <c r="K520"/>
  <c r="J520"/>
  <c r="I520"/>
  <c r="H520"/>
  <c r="G520"/>
  <c r="E520"/>
  <c r="U519"/>
  <c r="T519"/>
  <c r="S519"/>
  <c r="R519"/>
  <c r="Q519"/>
  <c r="P519"/>
  <c r="N519"/>
  <c r="M519"/>
  <c r="L519"/>
  <c r="K519"/>
  <c r="J519"/>
  <c r="I519"/>
  <c r="H519"/>
  <c r="G519"/>
  <c r="E519"/>
  <c r="Y519" s="1"/>
  <c r="U518"/>
  <c r="T518"/>
  <c r="R518"/>
  <c r="Q518"/>
  <c r="P518"/>
  <c r="N518"/>
  <c r="M518"/>
  <c r="L518"/>
  <c r="K518"/>
  <c r="J518"/>
  <c r="I518"/>
  <c r="H518"/>
  <c r="E518"/>
  <c r="U517"/>
  <c r="T517"/>
  <c r="S517"/>
  <c r="R517"/>
  <c r="Q517"/>
  <c r="P517"/>
  <c r="N517"/>
  <c r="M517"/>
  <c r="L517"/>
  <c r="K517"/>
  <c r="I517"/>
  <c r="H517"/>
  <c r="G517"/>
  <c r="E517"/>
  <c r="U514"/>
  <c r="T514"/>
  <c r="S514"/>
  <c r="R514"/>
  <c r="Q514"/>
  <c r="P514"/>
  <c r="N514"/>
  <c r="M514"/>
  <c r="L514"/>
  <c r="K514"/>
  <c r="J514"/>
  <c r="I514"/>
  <c r="H514"/>
  <c r="G514"/>
  <c r="E514"/>
  <c r="Y514" s="1"/>
  <c r="U513"/>
  <c r="T513"/>
  <c r="S513"/>
  <c r="R513"/>
  <c r="Q513"/>
  <c r="P513"/>
  <c r="X513" s="1"/>
  <c r="N513"/>
  <c r="M513"/>
  <c r="L513"/>
  <c r="K513"/>
  <c r="J513"/>
  <c r="I513"/>
  <c r="H513"/>
  <c r="G513"/>
  <c r="E513"/>
  <c r="U512"/>
  <c r="T512"/>
  <c r="S512"/>
  <c r="R512"/>
  <c r="Q512"/>
  <c r="P512"/>
  <c r="N512"/>
  <c r="M512"/>
  <c r="L512"/>
  <c r="K512"/>
  <c r="J512"/>
  <c r="I512"/>
  <c r="H512"/>
  <c r="G512"/>
  <c r="E512"/>
  <c r="Y512" s="1"/>
  <c r="U511"/>
  <c r="T511"/>
  <c r="S511"/>
  <c r="R511"/>
  <c r="Q511"/>
  <c r="P511"/>
  <c r="X511" s="1"/>
  <c r="N511"/>
  <c r="M511"/>
  <c r="L511"/>
  <c r="K511"/>
  <c r="J511"/>
  <c r="I511"/>
  <c r="H511"/>
  <c r="G511"/>
  <c r="E511"/>
  <c r="U510"/>
  <c r="T510"/>
  <c r="S510"/>
  <c r="R510"/>
  <c r="Q510"/>
  <c r="P510"/>
  <c r="N510"/>
  <c r="M510"/>
  <c r="L510"/>
  <c r="K510"/>
  <c r="J510"/>
  <c r="I510"/>
  <c r="H510"/>
  <c r="G510"/>
  <c r="E510"/>
  <c r="Y510" s="1"/>
  <c r="T509"/>
  <c r="S509"/>
  <c r="R509"/>
  <c r="Q509"/>
  <c r="P509"/>
  <c r="N509"/>
  <c r="M509"/>
  <c r="L509"/>
  <c r="K509"/>
  <c r="J509"/>
  <c r="I509"/>
  <c r="H509"/>
  <c r="E509"/>
  <c r="U508"/>
  <c r="T508"/>
  <c r="S508"/>
  <c r="R508"/>
  <c r="P508"/>
  <c r="N508"/>
  <c r="M508"/>
  <c r="L508"/>
  <c r="J508"/>
  <c r="I508"/>
  <c r="H508"/>
  <c r="G508"/>
  <c r="E508"/>
  <c r="U505"/>
  <c r="T505"/>
  <c r="S505"/>
  <c r="R505"/>
  <c r="Q505"/>
  <c r="P505"/>
  <c r="X505" s="1"/>
  <c r="N505"/>
  <c r="M505"/>
  <c r="L505"/>
  <c r="K505"/>
  <c r="J505"/>
  <c r="I505"/>
  <c r="H505"/>
  <c r="G505"/>
  <c r="E505"/>
  <c r="U504"/>
  <c r="T504"/>
  <c r="S504"/>
  <c r="R504"/>
  <c r="Q504"/>
  <c r="P504"/>
  <c r="N504"/>
  <c r="M504"/>
  <c r="L504"/>
  <c r="K504"/>
  <c r="J504"/>
  <c r="I504"/>
  <c r="H504"/>
  <c r="G504"/>
  <c r="E504"/>
  <c r="Y504" s="1"/>
  <c r="U503"/>
  <c r="T503"/>
  <c r="S503"/>
  <c r="R503"/>
  <c r="Q503"/>
  <c r="P503"/>
  <c r="X503" s="1"/>
  <c r="N503"/>
  <c r="M503"/>
  <c r="L503"/>
  <c r="K503"/>
  <c r="J503"/>
  <c r="I503"/>
  <c r="H503"/>
  <c r="G503"/>
  <c r="E503"/>
  <c r="U502"/>
  <c r="T502"/>
  <c r="S502"/>
  <c r="R502"/>
  <c r="Q502"/>
  <c r="P502"/>
  <c r="N502"/>
  <c r="M502"/>
  <c r="L502"/>
  <c r="K502"/>
  <c r="J502"/>
  <c r="I502"/>
  <c r="H502"/>
  <c r="G502"/>
  <c r="E502"/>
  <c r="Y502" s="1"/>
  <c r="U501"/>
  <c r="T501"/>
  <c r="S501"/>
  <c r="R501"/>
  <c r="Q501"/>
  <c r="P501"/>
  <c r="X501" s="1"/>
  <c r="N501"/>
  <c r="M501"/>
  <c r="L501"/>
  <c r="K501"/>
  <c r="J501"/>
  <c r="I501"/>
  <c r="H501"/>
  <c r="G501"/>
  <c r="E501"/>
  <c r="U500"/>
  <c r="T500"/>
  <c r="S500"/>
  <c r="R500"/>
  <c r="Q500"/>
  <c r="P500"/>
  <c r="N500"/>
  <c r="M500"/>
  <c r="L500"/>
  <c r="K500"/>
  <c r="J500"/>
  <c r="I500"/>
  <c r="H500"/>
  <c r="G500"/>
  <c r="E500"/>
  <c r="Y500" s="1"/>
  <c r="U499"/>
  <c r="T499"/>
  <c r="S499"/>
  <c r="R499"/>
  <c r="Q499"/>
  <c r="P499"/>
  <c r="X499" s="1"/>
  <c r="N499"/>
  <c r="M499"/>
  <c r="L499"/>
  <c r="K499"/>
  <c r="J499"/>
  <c r="I499"/>
  <c r="H499"/>
  <c r="G499"/>
  <c r="E499"/>
  <c r="U496"/>
  <c r="S496"/>
  <c r="R496"/>
  <c r="Q496"/>
  <c r="P496"/>
  <c r="N496"/>
  <c r="L496"/>
  <c r="K496"/>
  <c r="J496"/>
  <c r="I496"/>
  <c r="H496"/>
  <c r="G496"/>
  <c r="E496"/>
  <c r="U495"/>
  <c r="T495"/>
  <c r="S495"/>
  <c r="R495"/>
  <c r="Q495"/>
  <c r="P495"/>
  <c r="X495" s="1"/>
  <c r="N495"/>
  <c r="M495"/>
  <c r="L495"/>
  <c r="K495"/>
  <c r="J495"/>
  <c r="I495"/>
  <c r="H495"/>
  <c r="G495"/>
  <c r="E495"/>
  <c r="U494"/>
  <c r="T494"/>
  <c r="R494"/>
  <c r="Q494"/>
  <c r="P494"/>
  <c r="N494"/>
  <c r="M494"/>
  <c r="L494"/>
  <c r="K494"/>
  <c r="J494"/>
  <c r="I494"/>
  <c r="H494"/>
  <c r="G494"/>
  <c r="E494"/>
  <c r="U493"/>
  <c r="T493"/>
  <c r="S493"/>
  <c r="R493"/>
  <c r="Q493"/>
  <c r="P493"/>
  <c r="N493"/>
  <c r="M493"/>
  <c r="L493"/>
  <c r="K493"/>
  <c r="J493"/>
  <c r="I493"/>
  <c r="H493"/>
  <c r="G493"/>
  <c r="E493"/>
  <c r="Y493" s="1"/>
  <c r="U492"/>
  <c r="T492"/>
  <c r="S492"/>
  <c r="R492"/>
  <c r="Q492"/>
  <c r="P492"/>
  <c r="X492" s="1"/>
  <c r="N492"/>
  <c r="M492"/>
  <c r="L492"/>
  <c r="J492"/>
  <c r="H492"/>
  <c r="G492"/>
  <c r="E492"/>
  <c r="U491"/>
  <c r="T491"/>
  <c r="R491"/>
  <c r="Q491"/>
  <c r="P491"/>
  <c r="N491"/>
  <c r="M491"/>
  <c r="L491"/>
  <c r="K491"/>
  <c r="J491"/>
  <c r="I491"/>
  <c r="H491"/>
  <c r="E491"/>
  <c r="U490"/>
  <c r="T490"/>
  <c r="S490"/>
  <c r="R490"/>
  <c r="Q490"/>
  <c r="P490"/>
  <c r="X490" s="1"/>
  <c r="N490"/>
  <c r="M490"/>
  <c r="L490"/>
  <c r="K490"/>
  <c r="I490"/>
  <c r="H490"/>
  <c r="G490"/>
  <c r="E490"/>
  <c r="U487"/>
  <c r="T487"/>
  <c r="S487"/>
  <c r="R487"/>
  <c r="Q487"/>
  <c r="P487"/>
  <c r="X487" s="1"/>
  <c r="N487"/>
  <c r="M487"/>
  <c r="L487"/>
  <c r="K487"/>
  <c r="J487"/>
  <c r="I487"/>
  <c r="H487"/>
  <c r="G487"/>
  <c r="E487"/>
  <c r="U486"/>
  <c r="T486"/>
  <c r="S486"/>
  <c r="R486"/>
  <c r="Q486"/>
  <c r="P486"/>
  <c r="N486"/>
  <c r="M486"/>
  <c r="L486"/>
  <c r="K486"/>
  <c r="J486"/>
  <c r="I486"/>
  <c r="H486"/>
  <c r="G486"/>
  <c r="E486"/>
  <c r="Y486" s="1"/>
  <c r="U485"/>
  <c r="T485"/>
  <c r="S485"/>
  <c r="R485"/>
  <c r="Q485"/>
  <c r="P485"/>
  <c r="X485" s="1"/>
  <c r="N485"/>
  <c r="M485"/>
  <c r="L485"/>
  <c r="K485"/>
  <c r="J485"/>
  <c r="I485"/>
  <c r="H485"/>
  <c r="G485"/>
  <c r="E485"/>
  <c r="U484"/>
  <c r="T484"/>
  <c r="S484"/>
  <c r="R484"/>
  <c r="Q484"/>
  <c r="P484"/>
  <c r="N484"/>
  <c r="M484"/>
  <c r="L484"/>
  <c r="K484"/>
  <c r="J484"/>
  <c r="I484"/>
  <c r="H484"/>
  <c r="G484"/>
  <c r="E484"/>
  <c r="Y484" s="1"/>
  <c r="U483"/>
  <c r="T483"/>
  <c r="S483"/>
  <c r="R483"/>
  <c r="Q483"/>
  <c r="P483"/>
  <c r="X483" s="1"/>
  <c r="N483"/>
  <c r="M483"/>
  <c r="L483"/>
  <c r="K483"/>
  <c r="J483"/>
  <c r="I483"/>
  <c r="H483"/>
  <c r="G483"/>
  <c r="E483"/>
  <c r="U482"/>
  <c r="T482"/>
  <c r="S482"/>
  <c r="R482"/>
  <c r="Q482"/>
  <c r="P482"/>
  <c r="N482"/>
  <c r="M482"/>
  <c r="L482"/>
  <c r="K482"/>
  <c r="J482"/>
  <c r="I482"/>
  <c r="H482"/>
  <c r="G482"/>
  <c r="E482"/>
  <c r="Y482" s="1"/>
  <c r="U481"/>
  <c r="T481"/>
  <c r="S481"/>
  <c r="R481"/>
  <c r="Q481"/>
  <c r="P481"/>
  <c r="X481" s="1"/>
  <c r="N481"/>
  <c r="M481"/>
  <c r="L481"/>
  <c r="K481"/>
  <c r="J481"/>
  <c r="I481"/>
  <c r="H481"/>
  <c r="G481"/>
  <c r="E481"/>
  <c r="U478"/>
  <c r="S478"/>
  <c r="R478"/>
  <c r="Q478"/>
  <c r="P478"/>
  <c r="N478"/>
  <c r="L478"/>
  <c r="K478"/>
  <c r="J478"/>
  <c r="I478"/>
  <c r="H478"/>
  <c r="G478"/>
  <c r="E478"/>
  <c r="U477"/>
  <c r="T477"/>
  <c r="S477"/>
  <c r="R477"/>
  <c r="Q477"/>
  <c r="P477"/>
  <c r="X477" s="1"/>
  <c r="N477"/>
  <c r="M477"/>
  <c r="L477"/>
  <c r="K477"/>
  <c r="J477"/>
  <c r="I477"/>
  <c r="H477"/>
  <c r="G477"/>
  <c r="E477"/>
  <c r="U476"/>
  <c r="T476"/>
  <c r="S476"/>
  <c r="R476"/>
  <c r="Q476"/>
  <c r="P476"/>
  <c r="N476"/>
  <c r="M476"/>
  <c r="L476"/>
  <c r="K476"/>
  <c r="J476"/>
  <c r="I476"/>
  <c r="H476"/>
  <c r="G476"/>
  <c r="E476"/>
  <c r="Y476" s="1"/>
  <c r="U475"/>
  <c r="T475"/>
  <c r="S475"/>
  <c r="R475"/>
  <c r="Q475"/>
  <c r="P475"/>
  <c r="X475" s="1"/>
  <c r="N475"/>
  <c r="M475"/>
  <c r="L475"/>
  <c r="K475"/>
  <c r="J475"/>
  <c r="I475"/>
  <c r="H475"/>
  <c r="G475"/>
  <c r="E475"/>
  <c r="U474"/>
  <c r="T474"/>
  <c r="S474"/>
  <c r="R474"/>
  <c r="Q474"/>
  <c r="P474"/>
  <c r="N474"/>
  <c r="M474"/>
  <c r="L474"/>
  <c r="K474"/>
  <c r="J474"/>
  <c r="I474"/>
  <c r="H474"/>
  <c r="G474"/>
  <c r="E474"/>
  <c r="Y474" s="1"/>
  <c r="U473"/>
  <c r="T473"/>
  <c r="R473"/>
  <c r="Q473"/>
  <c r="P473"/>
  <c r="N473"/>
  <c r="M473"/>
  <c r="L473"/>
  <c r="K473"/>
  <c r="J473"/>
  <c r="I473"/>
  <c r="H473"/>
  <c r="E473"/>
  <c r="U472"/>
  <c r="T472"/>
  <c r="S472"/>
  <c r="R472"/>
  <c r="Q472"/>
  <c r="P472"/>
  <c r="N472"/>
  <c r="M472"/>
  <c r="L472"/>
  <c r="K472"/>
  <c r="J472"/>
  <c r="I472"/>
  <c r="H472"/>
  <c r="G472"/>
  <c r="E472"/>
  <c r="Y472" s="1"/>
  <c r="G463"/>
  <c r="H463"/>
  <c r="I463"/>
  <c r="K463"/>
  <c r="L463"/>
  <c r="M463"/>
  <c r="N463"/>
  <c r="P463"/>
  <c r="Q463"/>
  <c r="R463"/>
  <c r="S463"/>
  <c r="T463"/>
  <c r="U463"/>
  <c r="H464"/>
  <c r="I464"/>
  <c r="J464"/>
  <c r="K464"/>
  <c r="L464"/>
  <c r="M464"/>
  <c r="N464"/>
  <c r="P464"/>
  <c r="Q464"/>
  <c r="R464"/>
  <c r="T464"/>
  <c r="U464"/>
  <c r="G465"/>
  <c r="H465"/>
  <c r="I465"/>
  <c r="J465"/>
  <c r="K465"/>
  <c r="L465"/>
  <c r="M465"/>
  <c r="N465"/>
  <c r="P465"/>
  <c r="Q465"/>
  <c r="R465"/>
  <c r="S465"/>
  <c r="T465"/>
  <c r="U465"/>
  <c r="H466"/>
  <c r="I466"/>
  <c r="J466"/>
  <c r="K466"/>
  <c r="L466"/>
  <c r="M466"/>
  <c r="N466"/>
  <c r="P466"/>
  <c r="Q466"/>
  <c r="R466"/>
  <c r="S466"/>
  <c r="T466"/>
  <c r="U466"/>
  <c r="H467"/>
  <c r="I467"/>
  <c r="J467"/>
  <c r="K467"/>
  <c r="L467"/>
  <c r="M467"/>
  <c r="N467"/>
  <c r="P467"/>
  <c r="Q467"/>
  <c r="R467"/>
  <c r="S467"/>
  <c r="T467"/>
  <c r="U467"/>
  <c r="G468"/>
  <c r="H468"/>
  <c r="I468"/>
  <c r="J468"/>
  <c r="K468"/>
  <c r="L468"/>
  <c r="M468"/>
  <c r="N468"/>
  <c r="P468"/>
  <c r="Q468"/>
  <c r="R468"/>
  <c r="S468"/>
  <c r="T468"/>
  <c r="U468"/>
  <c r="G469"/>
  <c r="H469"/>
  <c r="I469"/>
  <c r="J469"/>
  <c r="K469"/>
  <c r="L469"/>
  <c r="N469"/>
  <c r="P469"/>
  <c r="Q469"/>
  <c r="R469"/>
  <c r="S469"/>
  <c r="U469"/>
  <c r="E469"/>
  <c r="E468"/>
  <c r="E467"/>
  <c r="E466"/>
  <c r="E465"/>
  <c r="Y465" s="1"/>
  <c r="E464"/>
  <c r="E463"/>
  <c r="U460"/>
  <c r="T460"/>
  <c r="S460"/>
  <c r="R460"/>
  <c r="Q460"/>
  <c r="P460"/>
  <c r="X460" s="1"/>
  <c r="N460"/>
  <c r="M460"/>
  <c r="L460"/>
  <c r="K460"/>
  <c r="J460"/>
  <c r="I460"/>
  <c r="H460"/>
  <c r="G460"/>
  <c r="E460"/>
  <c r="U459"/>
  <c r="T459"/>
  <c r="S459"/>
  <c r="R459"/>
  <c r="Q459"/>
  <c r="P459"/>
  <c r="N459"/>
  <c r="M459"/>
  <c r="L459"/>
  <c r="K459"/>
  <c r="J459"/>
  <c r="I459"/>
  <c r="H459"/>
  <c r="G459"/>
  <c r="E459"/>
  <c r="Y459" s="1"/>
  <c r="U458"/>
  <c r="T458"/>
  <c r="S458"/>
  <c r="R458"/>
  <c r="Q458"/>
  <c r="P458"/>
  <c r="X458" s="1"/>
  <c r="N458"/>
  <c r="M458"/>
  <c r="L458"/>
  <c r="K458"/>
  <c r="J458"/>
  <c r="I458"/>
  <c r="H458"/>
  <c r="G458"/>
  <c r="E458"/>
  <c r="U457"/>
  <c r="T457"/>
  <c r="S457"/>
  <c r="R457"/>
  <c r="Q457"/>
  <c r="P457"/>
  <c r="N457"/>
  <c r="M457"/>
  <c r="L457"/>
  <c r="K457"/>
  <c r="J457"/>
  <c r="I457"/>
  <c r="H457"/>
  <c r="G457"/>
  <c r="E457"/>
  <c r="Y457" s="1"/>
  <c r="U456"/>
  <c r="T456"/>
  <c r="S456"/>
  <c r="R456"/>
  <c r="Q456"/>
  <c r="P456"/>
  <c r="X456" s="1"/>
  <c r="N456"/>
  <c r="M456"/>
  <c r="L456"/>
  <c r="K456"/>
  <c r="J456"/>
  <c r="I456"/>
  <c r="H456"/>
  <c r="G456"/>
  <c r="E456"/>
  <c r="U455"/>
  <c r="T455"/>
  <c r="S455"/>
  <c r="Q455"/>
  <c r="P455"/>
  <c r="N455"/>
  <c r="M455"/>
  <c r="L455"/>
  <c r="K455"/>
  <c r="J455"/>
  <c r="I455"/>
  <c r="H455"/>
  <c r="E455"/>
  <c r="U454"/>
  <c r="T454"/>
  <c r="S454"/>
  <c r="R454"/>
  <c r="Q454"/>
  <c r="P454"/>
  <c r="X454" s="1"/>
  <c r="N454"/>
  <c r="M454"/>
  <c r="L454"/>
  <c r="J454"/>
  <c r="I454"/>
  <c r="H454"/>
  <c r="G454"/>
  <c r="E454"/>
  <c r="U451"/>
  <c r="T451"/>
  <c r="S451"/>
  <c r="R451"/>
  <c r="Q451"/>
  <c r="P451"/>
  <c r="X451" s="1"/>
  <c r="N451"/>
  <c r="M451"/>
  <c r="L451"/>
  <c r="K451"/>
  <c r="J451"/>
  <c r="I451"/>
  <c r="H451"/>
  <c r="G451"/>
  <c r="E451"/>
  <c r="U450"/>
  <c r="T450"/>
  <c r="S450"/>
  <c r="R450"/>
  <c r="Q450"/>
  <c r="P450"/>
  <c r="N450"/>
  <c r="M450"/>
  <c r="L450"/>
  <c r="K450"/>
  <c r="J450"/>
  <c r="I450"/>
  <c r="H450"/>
  <c r="G450"/>
  <c r="E450"/>
  <c r="Y450" s="1"/>
  <c r="U449"/>
  <c r="T449"/>
  <c r="S449"/>
  <c r="R449"/>
  <c r="Q449"/>
  <c r="P449"/>
  <c r="X449" s="1"/>
  <c r="N449"/>
  <c r="M449"/>
  <c r="L449"/>
  <c r="K449"/>
  <c r="J449"/>
  <c r="I449"/>
  <c r="H449"/>
  <c r="G449"/>
  <c r="E449"/>
  <c r="U448"/>
  <c r="T448"/>
  <c r="S448"/>
  <c r="R448"/>
  <c r="Q448"/>
  <c r="P448"/>
  <c r="N448"/>
  <c r="M448"/>
  <c r="L448"/>
  <c r="K448"/>
  <c r="J448"/>
  <c r="I448"/>
  <c r="H448"/>
  <c r="G448"/>
  <c r="E448"/>
  <c r="Y448" s="1"/>
  <c r="U447"/>
  <c r="T447"/>
  <c r="S447"/>
  <c r="R447"/>
  <c r="Q447"/>
  <c r="P447"/>
  <c r="X447" s="1"/>
  <c r="N447"/>
  <c r="M447"/>
  <c r="L447"/>
  <c r="K447"/>
  <c r="J447"/>
  <c r="I447"/>
  <c r="H447"/>
  <c r="G447"/>
  <c r="E447"/>
  <c r="U446"/>
  <c r="T446"/>
  <c r="S446"/>
  <c r="R446"/>
  <c r="Q446"/>
  <c r="P446"/>
  <c r="N446"/>
  <c r="M446"/>
  <c r="L446"/>
  <c r="K446"/>
  <c r="J446"/>
  <c r="I446"/>
  <c r="H446"/>
  <c r="G446"/>
  <c r="E446"/>
  <c r="Y446" s="1"/>
  <c r="U445"/>
  <c r="T445"/>
  <c r="S445"/>
  <c r="R445"/>
  <c r="Q445"/>
  <c r="P445"/>
  <c r="X445" s="1"/>
  <c r="N445"/>
  <c r="M445"/>
  <c r="L445"/>
  <c r="K445"/>
  <c r="J445"/>
  <c r="I445"/>
  <c r="H445"/>
  <c r="G445"/>
  <c r="E445"/>
  <c r="U442"/>
  <c r="T442"/>
  <c r="S442"/>
  <c r="R442"/>
  <c r="Q442"/>
  <c r="P442"/>
  <c r="N442"/>
  <c r="M442"/>
  <c r="L442"/>
  <c r="K442"/>
  <c r="J442"/>
  <c r="I442"/>
  <c r="H442"/>
  <c r="G442"/>
  <c r="E442"/>
  <c r="Y442" s="1"/>
  <c r="U441"/>
  <c r="T441"/>
  <c r="S441"/>
  <c r="R441"/>
  <c r="Q441"/>
  <c r="P441"/>
  <c r="X441" s="1"/>
  <c r="N441"/>
  <c r="M441"/>
  <c r="L441"/>
  <c r="K441"/>
  <c r="J441"/>
  <c r="I441"/>
  <c r="H441"/>
  <c r="G441"/>
  <c r="E441"/>
  <c r="U440"/>
  <c r="T440"/>
  <c r="S440"/>
  <c r="R440"/>
  <c r="Q440"/>
  <c r="P440"/>
  <c r="N440"/>
  <c r="M440"/>
  <c r="L440"/>
  <c r="K440"/>
  <c r="J440"/>
  <c r="I440"/>
  <c r="H440"/>
  <c r="G440"/>
  <c r="E440"/>
  <c r="Y440" s="1"/>
  <c r="U439"/>
  <c r="T439"/>
  <c r="S439"/>
  <c r="R439"/>
  <c r="Q439"/>
  <c r="P439"/>
  <c r="X439" s="1"/>
  <c r="N439"/>
  <c r="M439"/>
  <c r="L439"/>
  <c r="K439"/>
  <c r="J439"/>
  <c r="I439"/>
  <c r="H439"/>
  <c r="G439"/>
  <c r="E439"/>
  <c r="U438"/>
  <c r="T438"/>
  <c r="S438"/>
  <c r="R438"/>
  <c r="Q438"/>
  <c r="P438"/>
  <c r="N438"/>
  <c r="M438"/>
  <c r="L438"/>
  <c r="K438"/>
  <c r="J438"/>
  <c r="I438"/>
  <c r="H438"/>
  <c r="G438"/>
  <c r="E438"/>
  <c r="Y438" s="1"/>
  <c r="U437"/>
  <c r="T437"/>
  <c r="S437"/>
  <c r="R437"/>
  <c r="Q437"/>
  <c r="P437"/>
  <c r="X437" s="1"/>
  <c r="N437"/>
  <c r="M437"/>
  <c r="L437"/>
  <c r="K437"/>
  <c r="J437"/>
  <c r="I437"/>
  <c r="H437"/>
  <c r="G437"/>
  <c r="E437"/>
  <c r="U436"/>
  <c r="T436"/>
  <c r="S436"/>
  <c r="R436"/>
  <c r="Q436"/>
  <c r="P436"/>
  <c r="N436"/>
  <c r="M436"/>
  <c r="L436"/>
  <c r="K436"/>
  <c r="J436"/>
  <c r="I436"/>
  <c r="H436"/>
  <c r="G436"/>
  <c r="E436"/>
  <c r="Y436" s="1"/>
  <c r="U433"/>
  <c r="T433"/>
  <c r="S433"/>
  <c r="R433"/>
  <c r="Q433"/>
  <c r="P433"/>
  <c r="X433" s="1"/>
  <c r="N433"/>
  <c r="M433"/>
  <c r="L433"/>
  <c r="K433"/>
  <c r="J433"/>
  <c r="I433"/>
  <c r="H433"/>
  <c r="G433"/>
  <c r="E433"/>
  <c r="U432"/>
  <c r="T432"/>
  <c r="S432"/>
  <c r="R432"/>
  <c r="Q432"/>
  <c r="P432"/>
  <c r="N432"/>
  <c r="M432"/>
  <c r="L432"/>
  <c r="K432"/>
  <c r="J432"/>
  <c r="I432"/>
  <c r="H432"/>
  <c r="G432"/>
  <c r="E432"/>
  <c r="Y432" s="1"/>
  <c r="U431"/>
  <c r="T431"/>
  <c r="S431"/>
  <c r="R431"/>
  <c r="Q431"/>
  <c r="P431"/>
  <c r="X431" s="1"/>
  <c r="N431"/>
  <c r="M431"/>
  <c r="L431"/>
  <c r="K431"/>
  <c r="J431"/>
  <c r="I431"/>
  <c r="H431"/>
  <c r="G431"/>
  <c r="E431"/>
  <c r="U430"/>
  <c r="T430"/>
  <c r="S430"/>
  <c r="R430"/>
  <c r="Q430"/>
  <c r="P430"/>
  <c r="N430"/>
  <c r="M430"/>
  <c r="L430"/>
  <c r="K430"/>
  <c r="J430"/>
  <c r="I430"/>
  <c r="H430"/>
  <c r="G430"/>
  <c r="E430"/>
  <c r="Y430" s="1"/>
  <c r="U429"/>
  <c r="T429"/>
  <c r="S429"/>
  <c r="R429"/>
  <c r="Q429"/>
  <c r="P429"/>
  <c r="X429" s="1"/>
  <c r="N429"/>
  <c r="M429"/>
  <c r="L429"/>
  <c r="K429"/>
  <c r="J429"/>
  <c r="I429"/>
  <c r="H429"/>
  <c r="G429"/>
  <c r="E429"/>
  <c r="U428"/>
  <c r="S428"/>
  <c r="R428"/>
  <c r="Q428"/>
  <c r="P428"/>
  <c r="N428"/>
  <c r="M428"/>
  <c r="L428"/>
  <c r="K428"/>
  <c r="J428"/>
  <c r="I428"/>
  <c r="H428"/>
  <c r="E428"/>
  <c r="U427"/>
  <c r="T427"/>
  <c r="S427"/>
  <c r="R427"/>
  <c r="Q427"/>
  <c r="P427"/>
  <c r="X427" s="1"/>
  <c r="N427"/>
  <c r="M427"/>
  <c r="L427"/>
  <c r="K427"/>
  <c r="J427"/>
  <c r="I427"/>
  <c r="H427"/>
  <c r="G427"/>
  <c r="E427"/>
  <c r="U424"/>
  <c r="T424"/>
  <c r="S424"/>
  <c r="R424"/>
  <c r="Q424"/>
  <c r="P424"/>
  <c r="N424"/>
  <c r="M424"/>
  <c r="L424"/>
  <c r="K424"/>
  <c r="J424"/>
  <c r="I424"/>
  <c r="H424"/>
  <c r="G424"/>
  <c r="E424"/>
  <c r="Y424" s="1"/>
  <c r="U423"/>
  <c r="T423"/>
  <c r="S423"/>
  <c r="R423"/>
  <c r="Q423"/>
  <c r="P423"/>
  <c r="X423" s="1"/>
  <c r="N423"/>
  <c r="M423"/>
  <c r="L423"/>
  <c r="K423"/>
  <c r="J423"/>
  <c r="I423"/>
  <c r="H423"/>
  <c r="G423"/>
  <c r="E423"/>
  <c r="U422"/>
  <c r="T422"/>
  <c r="S422"/>
  <c r="R422"/>
  <c r="Q422"/>
  <c r="P422"/>
  <c r="N422"/>
  <c r="M422"/>
  <c r="L422"/>
  <c r="K422"/>
  <c r="J422"/>
  <c r="I422"/>
  <c r="H422"/>
  <c r="G422"/>
  <c r="E422"/>
  <c r="Y422" s="1"/>
  <c r="U421"/>
  <c r="T421"/>
  <c r="S421"/>
  <c r="R421"/>
  <c r="Q421"/>
  <c r="P421"/>
  <c r="X421" s="1"/>
  <c r="N421"/>
  <c r="M421"/>
  <c r="L421"/>
  <c r="K421"/>
  <c r="J421"/>
  <c r="I421"/>
  <c r="H421"/>
  <c r="G421"/>
  <c r="E421"/>
  <c r="U420"/>
  <c r="T420"/>
  <c r="S420"/>
  <c r="R420"/>
  <c r="Q420"/>
  <c r="P420"/>
  <c r="N420"/>
  <c r="M420"/>
  <c r="L420"/>
  <c r="K420"/>
  <c r="J420"/>
  <c r="I420"/>
  <c r="H420"/>
  <c r="G420"/>
  <c r="E420"/>
  <c r="Y420" s="1"/>
  <c r="U419"/>
  <c r="T419"/>
  <c r="S419"/>
  <c r="R419"/>
  <c r="Q419"/>
  <c r="P419"/>
  <c r="X419" s="1"/>
  <c r="N419"/>
  <c r="M419"/>
  <c r="L419"/>
  <c r="K419"/>
  <c r="J419"/>
  <c r="I419"/>
  <c r="H419"/>
  <c r="E419"/>
  <c r="U418"/>
  <c r="T418"/>
  <c r="S418"/>
  <c r="R418"/>
  <c r="Q418"/>
  <c r="P418"/>
  <c r="X418" s="1"/>
  <c r="N418"/>
  <c r="M418"/>
  <c r="L418"/>
  <c r="K418"/>
  <c r="J418"/>
  <c r="I418"/>
  <c r="H418"/>
  <c r="G418"/>
  <c r="E418"/>
  <c r="U415"/>
  <c r="T415"/>
  <c r="S415"/>
  <c r="R415"/>
  <c r="Q415"/>
  <c r="P415"/>
  <c r="N415"/>
  <c r="M415"/>
  <c r="L415"/>
  <c r="K415"/>
  <c r="J415"/>
  <c r="I415"/>
  <c r="H415"/>
  <c r="G415"/>
  <c r="E415"/>
  <c r="Y415" s="1"/>
  <c r="U414"/>
  <c r="T414"/>
  <c r="S414"/>
  <c r="R414"/>
  <c r="Q414"/>
  <c r="P414"/>
  <c r="X414" s="1"/>
  <c r="N414"/>
  <c r="M414"/>
  <c r="L414"/>
  <c r="K414"/>
  <c r="J414"/>
  <c r="I414"/>
  <c r="H414"/>
  <c r="G414"/>
  <c r="E414"/>
  <c r="U413"/>
  <c r="T413"/>
  <c r="S413"/>
  <c r="R413"/>
  <c r="Q413"/>
  <c r="P413"/>
  <c r="N413"/>
  <c r="M413"/>
  <c r="L413"/>
  <c r="K413"/>
  <c r="J413"/>
  <c r="I413"/>
  <c r="H413"/>
  <c r="G413"/>
  <c r="E413"/>
  <c r="Y413" s="1"/>
  <c r="U412"/>
  <c r="T412"/>
  <c r="S412"/>
  <c r="R412"/>
  <c r="Q412"/>
  <c r="P412"/>
  <c r="X412" s="1"/>
  <c r="N412"/>
  <c r="M412"/>
  <c r="L412"/>
  <c r="K412"/>
  <c r="J412"/>
  <c r="I412"/>
  <c r="H412"/>
  <c r="G412"/>
  <c r="E412"/>
  <c r="U411"/>
  <c r="T411"/>
  <c r="S411"/>
  <c r="R411"/>
  <c r="Q411"/>
  <c r="P411"/>
  <c r="N411"/>
  <c r="M411"/>
  <c r="L411"/>
  <c r="K411"/>
  <c r="J411"/>
  <c r="I411"/>
  <c r="H411"/>
  <c r="G411"/>
  <c r="E411"/>
  <c r="Y411" s="1"/>
  <c r="U410"/>
  <c r="T410"/>
  <c r="S410"/>
  <c r="R410"/>
  <c r="Q410"/>
  <c r="P410"/>
  <c r="X410" s="1"/>
  <c r="N410"/>
  <c r="M410"/>
  <c r="L410"/>
  <c r="K410"/>
  <c r="J410"/>
  <c r="I410"/>
  <c r="H410"/>
  <c r="G410"/>
  <c r="E410"/>
  <c r="U409"/>
  <c r="T409"/>
  <c r="S409"/>
  <c r="R409"/>
  <c r="Q409"/>
  <c r="P409"/>
  <c r="N409"/>
  <c r="M409"/>
  <c r="L409"/>
  <c r="K409"/>
  <c r="J409"/>
  <c r="I409"/>
  <c r="H409"/>
  <c r="G409"/>
  <c r="E409"/>
  <c r="Y409" s="1"/>
  <c r="U406"/>
  <c r="T406"/>
  <c r="S406"/>
  <c r="R406"/>
  <c r="Q406"/>
  <c r="P406"/>
  <c r="X406" s="1"/>
  <c r="N406"/>
  <c r="M406"/>
  <c r="L406"/>
  <c r="K406"/>
  <c r="J406"/>
  <c r="I406"/>
  <c r="H406"/>
  <c r="G406"/>
  <c r="E406"/>
  <c r="U405"/>
  <c r="T405"/>
  <c r="S405"/>
  <c r="R405"/>
  <c r="Q405"/>
  <c r="P405"/>
  <c r="N405"/>
  <c r="M405"/>
  <c r="L405"/>
  <c r="K405"/>
  <c r="J405"/>
  <c r="I405"/>
  <c r="H405"/>
  <c r="G405"/>
  <c r="E405"/>
  <c r="Y405" s="1"/>
  <c r="U404"/>
  <c r="T404"/>
  <c r="S404"/>
  <c r="R404"/>
  <c r="Q404"/>
  <c r="P404"/>
  <c r="X404" s="1"/>
  <c r="N404"/>
  <c r="M404"/>
  <c r="L404"/>
  <c r="K404"/>
  <c r="J404"/>
  <c r="I404"/>
  <c r="H404"/>
  <c r="G404"/>
  <c r="E404"/>
  <c r="U403"/>
  <c r="T403"/>
  <c r="S403"/>
  <c r="R403"/>
  <c r="Q403"/>
  <c r="P403"/>
  <c r="N403"/>
  <c r="M403"/>
  <c r="L403"/>
  <c r="K403"/>
  <c r="J403"/>
  <c r="I403"/>
  <c r="H403"/>
  <c r="G403"/>
  <c r="E403"/>
  <c r="Y403" s="1"/>
  <c r="U402"/>
  <c r="T402"/>
  <c r="S402"/>
  <c r="R402"/>
  <c r="Q402"/>
  <c r="P402"/>
  <c r="X402" s="1"/>
  <c r="N402"/>
  <c r="M402"/>
  <c r="L402"/>
  <c r="K402"/>
  <c r="J402"/>
  <c r="I402"/>
  <c r="H402"/>
  <c r="G402"/>
  <c r="E402"/>
  <c r="U401"/>
  <c r="T401"/>
  <c r="S401"/>
  <c r="R401"/>
  <c r="Q401"/>
  <c r="P401"/>
  <c r="N401"/>
  <c r="M401"/>
  <c r="L401"/>
  <c r="K401"/>
  <c r="J401"/>
  <c r="I401"/>
  <c r="H401"/>
  <c r="G401"/>
  <c r="E401"/>
  <c r="Y401" s="1"/>
  <c r="U400"/>
  <c r="T400"/>
  <c r="S400"/>
  <c r="R400"/>
  <c r="Q400"/>
  <c r="P400"/>
  <c r="X400" s="1"/>
  <c r="N400"/>
  <c r="M400"/>
  <c r="L400"/>
  <c r="K400"/>
  <c r="J400"/>
  <c r="I400"/>
  <c r="H400"/>
  <c r="G400"/>
  <c r="E400"/>
  <c r="G391"/>
  <c r="H391"/>
  <c r="I391"/>
  <c r="J391"/>
  <c r="K391"/>
  <c r="L391"/>
  <c r="M391"/>
  <c r="N391"/>
  <c r="P391"/>
  <c r="Q391"/>
  <c r="R391"/>
  <c r="S391"/>
  <c r="T391"/>
  <c r="U391"/>
  <c r="G393"/>
  <c r="H393"/>
  <c r="I393"/>
  <c r="J393"/>
  <c r="K393"/>
  <c r="L393"/>
  <c r="M393"/>
  <c r="N393"/>
  <c r="P393"/>
  <c r="Q393"/>
  <c r="R393"/>
  <c r="S393"/>
  <c r="T393"/>
  <c r="U393"/>
  <c r="G394"/>
  <c r="H394"/>
  <c r="I394"/>
  <c r="J394"/>
  <c r="K394"/>
  <c r="L394"/>
  <c r="M394"/>
  <c r="N394"/>
  <c r="P394"/>
  <c r="Q394"/>
  <c r="R394"/>
  <c r="S394"/>
  <c r="T394"/>
  <c r="U394"/>
  <c r="G395"/>
  <c r="H395"/>
  <c r="I395"/>
  <c r="J395"/>
  <c r="K395"/>
  <c r="L395"/>
  <c r="M395"/>
  <c r="N395"/>
  <c r="P395"/>
  <c r="Q395"/>
  <c r="R395"/>
  <c r="S395"/>
  <c r="T395"/>
  <c r="U395"/>
  <c r="G396"/>
  <c r="H396"/>
  <c r="I396"/>
  <c r="J396"/>
  <c r="K396"/>
  <c r="L396"/>
  <c r="M396"/>
  <c r="N396"/>
  <c r="P396"/>
  <c r="Q396"/>
  <c r="R396"/>
  <c r="S396"/>
  <c r="T396"/>
  <c r="U396"/>
  <c r="G397"/>
  <c r="H397"/>
  <c r="I397"/>
  <c r="J397"/>
  <c r="K397"/>
  <c r="L397"/>
  <c r="N397"/>
  <c r="P397"/>
  <c r="Q397"/>
  <c r="R397"/>
  <c r="S397"/>
  <c r="U397"/>
  <c r="E397"/>
  <c r="E396"/>
  <c r="E395"/>
  <c r="Y395" s="1"/>
  <c r="E394"/>
  <c r="E393"/>
  <c r="Y393" s="1"/>
  <c r="E392"/>
  <c r="E391"/>
  <c r="Y391" s="1"/>
  <c r="G382"/>
  <c r="H382"/>
  <c r="I382"/>
  <c r="J382"/>
  <c r="K382"/>
  <c r="L382"/>
  <c r="M382"/>
  <c r="N382"/>
  <c r="P382"/>
  <c r="Q382"/>
  <c r="R382"/>
  <c r="S382"/>
  <c r="T382"/>
  <c r="U382"/>
  <c r="G383"/>
  <c r="H383"/>
  <c r="I383"/>
  <c r="J383"/>
  <c r="K383"/>
  <c r="L383"/>
  <c r="M383"/>
  <c r="N383"/>
  <c r="P383"/>
  <c r="Q383"/>
  <c r="R383"/>
  <c r="S383"/>
  <c r="T383"/>
  <c r="U383"/>
  <c r="G384"/>
  <c r="H384"/>
  <c r="I384"/>
  <c r="J384"/>
  <c r="K384"/>
  <c r="L384"/>
  <c r="M384"/>
  <c r="N384"/>
  <c r="P384"/>
  <c r="Q384"/>
  <c r="R384"/>
  <c r="S384"/>
  <c r="T384"/>
  <c r="U384"/>
  <c r="G385"/>
  <c r="H385"/>
  <c r="I385"/>
  <c r="J385"/>
  <c r="K385"/>
  <c r="L385"/>
  <c r="M385"/>
  <c r="N385"/>
  <c r="P385"/>
  <c r="Q385"/>
  <c r="R385"/>
  <c r="S385"/>
  <c r="T385"/>
  <c r="U385"/>
  <c r="H386"/>
  <c r="I386"/>
  <c r="J386"/>
  <c r="K386"/>
  <c r="L386"/>
  <c r="M386"/>
  <c r="N386"/>
  <c r="P386"/>
  <c r="Q386"/>
  <c r="R386"/>
  <c r="S386"/>
  <c r="T386"/>
  <c r="U386"/>
  <c r="G387"/>
  <c r="H387"/>
  <c r="I387"/>
  <c r="J387"/>
  <c r="K387"/>
  <c r="L387"/>
  <c r="M387"/>
  <c r="N387"/>
  <c r="P387"/>
  <c r="Q387"/>
  <c r="R387"/>
  <c r="S387"/>
  <c r="T387"/>
  <c r="U387"/>
  <c r="G388"/>
  <c r="H388"/>
  <c r="I388"/>
  <c r="J388"/>
  <c r="K388"/>
  <c r="L388"/>
  <c r="M388"/>
  <c r="N388"/>
  <c r="P388"/>
  <c r="Q388"/>
  <c r="R388"/>
  <c r="S388"/>
  <c r="T388"/>
  <c r="U388"/>
  <c r="E388"/>
  <c r="Y388" s="1"/>
  <c r="E387"/>
  <c r="E386"/>
  <c r="Y386" s="1"/>
  <c r="E385"/>
  <c r="E384"/>
  <c r="Y384" s="1"/>
  <c r="E383"/>
  <c r="E382"/>
  <c r="Y382" s="1"/>
  <c r="G373"/>
  <c r="H373"/>
  <c r="I373"/>
  <c r="J373"/>
  <c r="K373"/>
  <c r="L373"/>
  <c r="M373"/>
  <c r="N373"/>
  <c r="P373"/>
  <c r="Q373"/>
  <c r="R373"/>
  <c r="S373"/>
  <c r="T373"/>
  <c r="U373"/>
  <c r="G374"/>
  <c r="H374"/>
  <c r="I374"/>
  <c r="J374"/>
  <c r="K374"/>
  <c r="L374"/>
  <c r="M374"/>
  <c r="N374"/>
  <c r="P374"/>
  <c r="Q374"/>
  <c r="R374"/>
  <c r="S374"/>
  <c r="T374"/>
  <c r="U374"/>
  <c r="G375"/>
  <c r="H375"/>
  <c r="I375"/>
  <c r="J375"/>
  <c r="K375"/>
  <c r="L375"/>
  <c r="M375"/>
  <c r="N375"/>
  <c r="P375"/>
  <c r="Q375"/>
  <c r="R375"/>
  <c r="S375"/>
  <c r="T375"/>
  <c r="U375"/>
  <c r="G376"/>
  <c r="H376"/>
  <c r="I376"/>
  <c r="J376"/>
  <c r="K376"/>
  <c r="L376"/>
  <c r="M376"/>
  <c r="N376"/>
  <c r="P376"/>
  <c r="Q376"/>
  <c r="R376"/>
  <c r="S376"/>
  <c r="T376"/>
  <c r="U376"/>
  <c r="G377"/>
  <c r="H377"/>
  <c r="I377"/>
  <c r="J377"/>
  <c r="K377"/>
  <c r="L377"/>
  <c r="M377"/>
  <c r="N377"/>
  <c r="P377"/>
  <c r="Q377"/>
  <c r="R377"/>
  <c r="S377"/>
  <c r="T377"/>
  <c r="U377"/>
  <c r="G378"/>
  <c r="H378"/>
  <c r="I378"/>
  <c r="J378"/>
  <c r="K378"/>
  <c r="L378"/>
  <c r="M378"/>
  <c r="N378"/>
  <c r="P378"/>
  <c r="Q378"/>
  <c r="R378"/>
  <c r="S378"/>
  <c r="T378"/>
  <c r="U378"/>
  <c r="G379"/>
  <c r="H379"/>
  <c r="I379"/>
  <c r="J379"/>
  <c r="K379"/>
  <c r="L379"/>
  <c r="M379"/>
  <c r="N379"/>
  <c r="P379"/>
  <c r="Q379"/>
  <c r="R379"/>
  <c r="S379"/>
  <c r="T379"/>
  <c r="U379"/>
  <c r="E379"/>
  <c r="E378"/>
  <c r="Y378" s="1"/>
  <c r="E377"/>
  <c r="E376"/>
  <c r="Y376" s="1"/>
  <c r="E375"/>
  <c r="E374"/>
  <c r="Y374" s="1"/>
  <c r="E373"/>
  <c r="G364"/>
  <c r="H364"/>
  <c r="I364"/>
  <c r="J364"/>
  <c r="K364"/>
  <c r="L364"/>
  <c r="M364"/>
  <c r="N364"/>
  <c r="P364"/>
  <c r="Q364"/>
  <c r="R364"/>
  <c r="S364"/>
  <c r="T364"/>
  <c r="U364"/>
  <c r="H365"/>
  <c r="I365"/>
  <c r="J365"/>
  <c r="K365"/>
  <c r="L365"/>
  <c r="M365"/>
  <c r="N365"/>
  <c r="P365"/>
  <c r="Q365"/>
  <c r="R365"/>
  <c r="T365"/>
  <c r="U365"/>
  <c r="G366"/>
  <c r="H366"/>
  <c r="I366"/>
  <c r="J366"/>
  <c r="K366"/>
  <c r="L366"/>
  <c r="M366"/>
  <c r="N366"/>
  <c r="P366"/>
  <c r="Q366"/>
  <c r="R366"/>
  <c r="S366"/>
  <c r="T366"/>
  <c r="U366"/>
  <c r="H367"/>
  <c r="I367"/>
  <c r="J367"/>
  <c r="K367"/>
  <c r="L367"/>
  <c r="M367"/>
  <c r="N367"/>
  <c r="P367"/>
  <c r="Q367"/>
  <c r="R367"/>
  <c r="S367"/>
  <c r="T367"/>
  <c r="U367"/>
  <c r="G368"/>
  <c r="H368"/>
  <c r="I368"/>
  <c r="J368"/>
  <c r="K368"/>
  <c r="L368"/>
  <c r="M368"/>
  <c r="N368"/>
  <c r="P368"/>
  <c r="Q368"/>
  <c r="R368"/>
  <c r="S368"/>
  <c r="T368"/>
  <c r="U368"/>
  <c r="G369"/>
  <c r="H369"/>
  <c r="I369"/>
  <c r="J369"/>
  <c r="K369"/>
  <c r="L369"/>
  <c r="M369"/>
  <c r="N369"/>
  <c r="P369"/>
  <c r="Q369"/>
  <c r="R369"/>
  <c r="S369"/>
  <c r="T369"/>
  <c r="U369"/>
  <c r="G370"/>
  <c r="H370"/>
  <c r="I370"/>
  <c r="J370"/>
  <c r="K370"/>
  <c r="L370"/>
  <c r="M370"/>
  <c r="P370"/>
  <c r="Q370"/>
  <c r="R370"/>
  <c r="S370"/>
  <c r="U370"/>
  <c r="E370"/>
  <c r="E369"/>
  <c r="Y369" s="1"/>
  <c r="E368"/>
  <c r="E367"/>
  <c r="E366"/>
  <c r="E365"/>
  <c r="E364"/>
  <c r="H355"/>
  <c r="I355"/>
  <c r="J355"/>
  <c r="K355"/>
  <c r="L355"/>
  <c r="M355"/>
  <c r="N355"/>
  <c r="P355"/>
  <c r="Q355"/>
  <c r="R355"/>
  <c r="S355"/>
  <c r="T355"/>
  <c r="U355"/>
  <c r="H356"/>
  <c r="I356"/>
  <c r="J356"/>
  <c r="L356"/>
  <c r="M356"/>
  <c r="N356"/>
  <c r="P356"/>
  <c r="Q356"/>
  <c r="R356"/>
  <c r="T356"/>
  <c r="U356"/>
  <c r="H357"/>
  <c r="I357"/>
  <c r="J357"/>
  <c r="K357"/>
  <c r="L357"/>
  <c r="M357"/>
  <c r="N357"/>
  <c r="P357"/>
  <c r="Q357"/>
  <c r="R357"/>
  <c r="S357"/>
  <c r="T357"/>
  <c r="U357"/>
  <c r="H358"/>
  <c r="I358"/>
  <c r="J358"/>
  <c r="K358"/>
  <c r="L358"/>
  <c r="M358"/>
  <c r="N358"/>
  <c r="P358"/>
  <c r="Q358"/>
  <c r="R358"/>
  <c r="S358"/>
  <c r="T358"/>
  <c r="U358"/>
  <c r="H359"/>
  <c r="I359"/>
  <c r="J359"/>
  <c r="K359"/>
  <c r="L359"/>
  <c r="M359"/>
  <c r="N359"/>
  <c r="P359"/>
  <c r="Q359"/>
  <c r="R359"/>
  <c r="S359"/>
  <c r="T359"/>
  <c r="U359"/>
  <c r="H360"/>
  <c r="I360"/>
  <c r="J360"/>
  <c r="K360"/>
  <c r="L360"/>
  <c r="M360"/>
  <c r="N360"/>
  <c r="P360"/>
  <c r="Q360"/>
  <c r="R360"/>
  <c r="S360"/>
  <c r="T360"/>
  <c r="U360"/>
  <c r="H361"/>
  <c r="I361"/>
  <c r="J361"/>
  <c r="K361"/>
  <c r="L361"/>
  <c r="N361"/>
  <c r="P361"/>
  <c r="Q361"/>
  <c r="R361"/>
  <c r="S361"/>
  <c r="U361"/>
  <c r="G355"/>
  <c r="G357"/>
  <c r="G359"/>
  <c r="G360"/>
  <c r="G361"/>
  <c r="E361"/>
  <c r="E360"/>
  <c r="E359"/>
  <c r="Y359" s="1"/>
  <c r="E358"/>
  <c r="E357"/>
  <c r="Y357" s="1"/>
  <c r="E356"/>
  <c r="E355"/>
  <c r="Y355" s="1"/>
  <c r="G346"/>
  <c r="H346"/>
  <c r="I346"/>
  <c r="J346"/>
  <c r="K346"/>
  <c r="L346"/>
  <c r="M346"/>
  <c r="N346"/>
  <c r="P346"/>
  <c r="Q346"/>
  <c r="R346"/>
  <c r="S346"/>
  <c r="T346"/>
  <c r="U346"/>
  <c r="H347"/>
  <c r="I347"/>
  <c r="J347"/>
  <c r="K347"/>
  <c r="L347"/>
  <c r="M347"/>
  <c r="N347"/>
  <c r="P347"/>
  <c r="Q347"/>
  <c r="R347"/>
  <c r="S347"/>
  <c r="T347"/>
  <c r="U347"/>
  <c r="H348"/>
  <c r="I348"/>
  <c r="J348"/>
  <c r="K348"/>
  <c r="L348"/>
  <c r="M348"/>
  <c r="N348"/>
  <c r="P348"/>
  <c r="Q348"/>
  <c r="R348"/>
  <c r="S348"/>
  <c r="T348"/>
  <c r="U348"/>
  <c r="H349"/>
  <c r="I349"/>
  <c r="J349"/>
  <c r="K349"/>
  <c r="L349"/>
  <c r="M349"/>
  <c r="N349"/>
  <c r="P349"/>
  <c r="Q349"/>
  <c r="R349"/>
  <c r="S349"/>
  <c r="T349"/>
  <c r="U349"/>
  <c r="G350"/>
  <c r="H350"/>
  <c r="I350"/>
  <c r="J350"/>
  <c r="K350"/>
  <c r="L350"/>
  <c r="M350"/>
  <c r="N350"/>
  <c r="P350"/>
  <c r="Q350"/>
  <c r="R350"/>
  <c r="S350"/>
  <c r="T350"/>
  <c r="U350"/>
  <c r="G351"/>
  <c r="H351"/>
  <c r="I351"/>
  <c r="J351"/>
  <c r="K351"/>
  <c r="L351"/>
  <c r="M351"/>
  <c r="N351"/>
  <c r="P351"/>
  <c r="Q351"/>
  <c r="R351"/>
  <c r="S351"/>
  <c r="T351"/>
  <c r="U351"/>
  <c r="G352"/>
  <c r="H352"/>
  <c r="I352"/>
  <c r="J352"/>
  <c r="K352"/>
  <c r="L352"/>
  <c r="M352"/>
  <c r="N352"/>
  <c r="P352"/>
  <c r="Q352"/>
  <c r="R352"/>
  <c r="S352"/>
  <c r="T352"/>
  <c r="U352"/>
  <c r="E352"/>
  <c r="Y352" s="1"/>
  <c r="E351"/>
  <c r="E350"/>
  <c r="Y350" s="1"/>
  <c r="E349"/>
  <c r="E348"/>
  <c r="E347"/>
  <c r="E346"/>
  <c r="Y346" s="1"/>
  <c r="G337"/>
  <c r="H337"/>
  <c r="I337"/>
  <c r="J337"/>
  <c r="K337"/>
  <c r="L337"/>
  <c r="M337"/>
  <c r="N337"/>
  <c r="P337"/>
  <c r="Q337"/>
  <c r="R337"/>
  <c r="S337"/>
  <c r="T337"/>
  <c r="U337"/>
  <c r="G338"/>
  <c r="H338"/>
  <c r="I338"/>
  <c r="J338"/>
  <c r="K338"/>
  <c r="L338"/>
  <c r="M338"/>
  <c r="N338"/>
  <c r="P338"/>
  <c r="Q338"/>
  <c r="R338"/>
  <c r="S338"/>
  <c r="T338"/>
  <c r="U338"/>
  <c r="G339"/>
  <c r="H339"/>
  <c r="I339"/>
  <c r="J339"/>
  <c r="K339"/>
  <c r="L339"/>
  <c r="M339"/>
  <c r="N339"/>
  <c r="P339"/>
  <c r="Q339"/>
  <c r="R339"/>
  <c r="S339"/>
  <c r="T339"/>
  <c r="U339"/>
  <c r="G340"/>
  <c r="H340"/>
  <c r="I340"/>
  <c r="J340"/>
  <c r="K340"/>
  <c r="L340"/>
  <c r="M340"/>
  <c r="N340"/>
  <c r="P340"/>
  <c r="Q340"/>
  <c r="R340"/>
  <c r="S340"/>
  <c r="T340"/>
  <c r="U340"/>
  <c r="G341"/>
  <c r="H341"/>
  <c r="I341"/>
  <c r="J341"/>
  <c r="K341"/>
  <c r="L341"/>
  <c r="M341"/>
  <c r="N341"/>
  <c r="P341"/>
  <c r="Q341"/>
  <c r="R341"/>
  <c r="S341"/>
  <c r="T341"/>
  <c r="U341"/>
  <c r="G342"/>
  <c r="H342"/>
  <c r="I342"/>
  <c r="J342"/>
  <c r="K342"/>
  <c r="L342"/>
  <c r="M342"/>
  <c r="N342"/>
  <c r="P342"/>
  <c r="Q342"/>
  <c r="R342"/>
  <c r="S342"/>
  <c r="T342"/>
  <c r="U342"/>
  <c r="G343"/>
  <c r="H343"/>
  <c r="I343"/>
  <c r="J343"/>
  <c r="K343"/>
  <c r="L343"/>
  <c r="M343"/>
  <c r="N343"/>
  <c r="P343"/>
  <c r="Q343"/>
  <c r="R343"/>
  <c r="S343"/>
  <c r="T343"/>
  <c r="U343"/>
  <c r="E343"/>
  <c r="E342"/>
  <c r="Y342" s="1"/>
  <c r="E341"/>
  <c r="E340"/>
  <c r="Y340" s="1"/>
  <c r="E339"/>
  <c r="E338"/>
  <c r="Y338" s="1"/>
  <c r="E337"/>
  <c r="G328"/>
  <c r="H328"/>
  <c r="I328"/>
  <c r="J328"/>
  <c r="K328"/>
  <c r="L328"/>
  <c r="M328"/>
  <c r="N328"/>
  <c r="P328"/>
  <c r="Q328"/>
  <c r="R328"/>
  <c r="S328"/>
  <c r="T328"/>
  <c r="U328"/>
  <c r="H329"/>
  <c r="I329"/>
  <c r="J329"/>
  <c r="K329"/>
  <c r="L329"/>
  <c r="M329"/>
  <c r="N329"/>
  <c r="P329"/>
  <c r="Q329"/>
  <c r="R329"/>
  <c r="T329"/>
  <c r="U329"/>
  <c r="G330"/>
  <c r="H330"/>
  <c r="J330"/>
  <c r="K330"/>
  <c r="L330"/>
  <c r="M330"/>
  <c r="N330"/>
  <c r="P330"/>
  <c r="Q330"/>
  <c r="R330"/>
  <c r="S330"/>
  <c r="T330"/>
  <c r="U330"/>
  <c r="H331"/>
  <c r="I331"/>
  <c r="J331"/>
  <c r="K331"/>
  <c r="L331"/>
  <c r="M331"/>
  <c r="N331"/>
  <c r="P331"/>
  <c r="Q331"/>
  <c r="R331"/>
  <c r="S331"/>
  <c r="T331"/>
  <c r="U331"/>
  <c r="G332"/>
  <c r="H332"/>
  <c r="I332"/>
  <c r="J332"/>
  <c r="K332"/>
  <c r="L332"/>
  <c r="M332"/>
  <c r="N332"/>
  <c r="P332"/>
  <c r="Q332"/>
  <c r="R332"/>
  <c r="S332"/>
  <c r="T332"/>
  <c r="U332"/>
  <c r="G333"/>
  <c r="H333"/>
  <c r="I333"/>
  <c r="J333"/>
  <c r="K333"/>
  <c r="L333"/>
  <c r="M333"/>
  <c r="N333"/>
  <c r="P333"/>
  <c r="Q333"/>
  <c r="R333"/>
  <c r="S333"/>
  <c r="T333"/>
  <c r="U333"/>
  <c r="G334"/>
  <c r="H334"/>
  <c r="I334"/>
  <c r="J334"/>
  <c r="K334"/>
  <c r="L334"/>
  <c r="N334"/>
  <c r="P334"/>
  <c r="Q334"/>
  <c r="R334"/>
  <c r="S334"/>
  <c r="U334"/>
  <c r="E334"/>
  <c r="E333"/>
  <c r="E332"/>
  <c r="Y332" s="1"/>
  <c r="E331"/>
  <c r="E330"/>
  <c r="E329"/>
  <c r="E328"/>
  <c r="Y328" s="1"/>
  <c r="G319"/>
  <c r="H319"/>
  <c r="I319"/>
  <c r="J319"/>
  <c r="K319"/>
  <c r="L319"/>
  <c r="M319"/>
  <c r="N319"/>
  <c r="P319"/>
  <c r="Q319"/>
  <c r="R319"/>
  <c r="S319"/>
  <c r="T319"/>
  <c r="U319"/>
  <c r="H320"/>
  <c r="I320"/>
  <c r="J320"/>
  <c r="K320"/>
  <c r="L320"/>
  <c r="M320"/>
  <c r="N320"/>
  <c r="P320"/>
  <c r="Q320"/>
  <c r="R320"/>
  <c r="S320"/>
  <c r="T320"/>
  <c r="U320"/>
  <c r="G321"/>
  <c r="H321"/>
  <c r="I321"/>
  <c r="J321"/>
  <c r="K321"/>
  <c r="L321"/>
  <c r="M321"/>
  <c r="N321"/>
  <c r="P321"/>
  <c r="Q321"/>
  <c r="R321"/>
  <c r="S321"/>
  <c r="T321"/>
  <c r="U321"/>
  <c r="H322"/>
  <c r="I322"/>
  <c r="J322"/>
  <c r="K322"/>
  <c r="L322"/>
  <c r="M322"/>
  <c r="N322"/>
  <c r="P322"/>
  <c r="Q322"/>
  <c r="R322"/>
  <c r="S322"/>
  <c r="T322"/>
  <c r="U322"/>
  <c r="G323"/>
  <c r="H323"/>
  <c r="I323"/>
  <c r="J323"/>
  <c r="K323"/>
  <c r="L323"/>
  <c r="M323"/>
  <c r="N323"/>
  <c r="P323"/>
  <c r="Q323"/>
  <c r="R323"/>
  <c r="S323"/>
  <c r="T323"/>
  <c r="U323"/>
  <c r="G324"/>
  <c r="H324"/>
  <c r="I324"/>
  <c r="J324"/>
  <c r="K324"/>
  <c r="L324"/>
  <c r="M324"/>
  <c r="N324"/>
  <c r="P324"/>
  <c r="Q324"/>
  <c r="R324"/>
  <c r="S324"/>
  <c r="T324"/>
  <c r="U324"/>
  <c r="G325"/>
  <c r="H325"/>
  <c r="I325"/>
  <c r="J325"/>
  <c r="K325"/>
  <c r="L325"/>
  <c r="M325"/>
  <c r="N325"/>
  <c r="P325"/>
  <c r="Q325"/>
  <c r="R325"/>
  <c r="S325"/>
  <c r="U325"/>
  <c r="E325"/>
  <c r="E324"/>
  <c r="E323"/>
  <c r="Y323" s="1"/>
  <c r="E322"/>
  <c r="E321"/>
  <c r="Y321" s="1"/>
  <c r="E320"/>
  <c r="E319"/>
  <c r="Y319" s="1"/>
  <c r="G310"/>
  <c r="H310"/>
  <c r="I310"/>
  <c r="J310"/>
  <c r="K310"/>
  <c r="L310"/>
  <c r="M310"/>
  <c r="N310"/>
  <c r="P310"/>
  <c r="Q310"/>
  <c r="R310"/>
  <c r="S310"/>
  <c r="T310"/>
  <c r="U310"/>
  <c r="H311"/>
  <c r="I311"/>
  <c r="J311"/>
  <c r="K311"/>
  <c r="L311"/>
  <c r="M311"/>
  <c r="N311"/>
  <c r="P311"/>
  <c r="Q311"/>
  <c r="R311"/>
  <c r="T311"/>
  <c r="U311"/>
  <c r="G312"/>
  <c r="H312"/>
  <c r="I312"/>
  <c r="J312"/>
  <c r="K312"/>
  <c r="L312"/>
  <c r="M312"/>
  <c r="N312"/>
  <c r="P312"/>
  <c r="Q312"/>
  <c r="R312"/>
  <c r="T312"/>
  <c r="U312"/>
  <c r="H313"/>
  <c r="I313"/>
  <c r="J313"/>
  <c r="K313"/>
  <c r="L313"/>
  <c r="M313"/>
  <c r="N313"/>
  <c r="P313"/>
  <c r="Q313"/>
  <c r="R313"/>
  <c r="S313"/>
  <c r="T313"/>
  <c r="U313"/>
  <c r="G314"/>
  <c r="H314"/>
  <c r="I314"/>
  <c r="J314"/>
  <c r="K314"/>
  <c r="L314"/>
  <c r="M314"/>
  <c r="N314"/>
  <c r="P314"/>
  <c r="Q314"/>
  <c r="R314"/>
  <c r="S314"/>
  <c r="T314"/>
  <c r="U314"/>
  <c r="G315"/>
  <c r="H315"/>
  <c r="I315"/>
  <c r="J315"/>
  <c r="K315"/>
  <c r="L315"/>
  <c r="M315"/>
  <c r="N315"/>
  <c r="P315"/>
  <c r="Q315"/>
  <c r="R315"/>
  <c r="S315"/>
  <c r="T315"/>
  <c r="U315"/>
  <c r="G316"/>
  <c r="H316"/>
  <c r="I316"/>
  <c r="J316"/>
  <c r="K316"/>
  <c r="L316"/>
  <c r="N316"/>
  <c r="P316"/>
  <c r="Q316"/>
  <c r="R316"/>
  <c r="S316"/>
  <c r="U316"/>
  <c r="E316"/>
  <c r="E315"/>
  <c r="Y315" s="1"/>
  <c r="E314"/>
  <c r="E313"/>
  <c r="E312"/>
  <c r="E311"/>
  <c r="E310"/>
  <c r="G301"/>
  <c r="H301"/>
  <c r="I301"/>
  <c r="J301"/>
  <c r="K301"/>
  <c r="L301"/>
  <c r="M301"/>
  <c r="N301"/>
  <c r="P301"/>
  <c r="Q301"/>
  <c r="R301"/>
  <c r="S301"/>
  <c r="T301"/>
  <c r="U301"/>
  <c r="H302"/>
  <c r="I302"/>
  <c r="J302"/>
  <c r="L302"/>
  <c r="M302"/>
  <c r="N302"/>
  <c r="P302"/>
  <c r="Q302"/>
  <c r="T302"/>
  <c r="U302"/>
  <c r="G303"/>
  <c r="H303"/>
  <c r="I303"/>
  <c r="J303"/>
  <c r="K303"/>
  <c r="L303"/>
  <c r="M303"/>
  <c r="N303"/>
  <c r="P303"/>
  <c r="Q303"/>
  <c r="R303"/>
  <c r="S303"/>
  <c r="T303"/>
  <c r="U303"/>
  <c r="H304"/>
  <c r="I304"/>
  <c r="J304"/>
  <c r="K304"/>
  <c r="L304"/>
  <c r="M304"/>
  <c r="N304"/>
  <c r="P304"/>
  <c r="Q304"/>
  <c r="R304"/>
  <c r="S304"/>
  <c r="T304"/>
  <c r="U304"/>
  <c r="G305"/>
  <c r="H305"/>
  <c r="I305"/>
  <c r="J305"/>
  <c r="K305"/>
  <c r="L305"/>
  <c r="M305"/>
  <c r="N305"/>
  <c r="P305"/>
  <c r="Q305"/>
  <c r="R305"/>
  <c r="S305"/>
  <c r="T305"/>
  <c r="U305"/>
  <c r="G306"/>
  <c r="H306"/>
  <c r="I306"/>
  <c r="J306"/>
  <c r="K306"/>
  <c r="L306"/>
  <c r="M306"/>
  <c r="N306"/>
  <c r="P306"/>
  <c r="Q306"/>
  <c r="R306"/>
  <c r="S306"/>
  <c r="T306"/>
  <c r="U306"/>
  <c r="G307"/>
  <c r="H307"/>
  <c r="I307"/>
  <c r="J307"/>
  <c r="K307"/>
  <c r="L307"/>
  <c r="N307"/>
  <c r="P307"/>
  <c r="Q307"/>
  <c r="R307"/>
  <c r="S307"/>
  <c r="U307"/>
  <c r="E307"/>
  <c r="E306"/>
  <c r="Y306" s="1"/>
  <c r="E305"/>
  <c r="E304"/>
  <c r="E303"/>
  <c r="E302"/>
  <c r="E301"/>
  <c r="G292"/>
  <c r="H292"/>
  <c r="I292"/>
  <c r="J292"/>
  <c r="K292"/>
  <c r="L292"/>
  <c r="M292"/>
  <c r="N292"/>
  <c r="P292"/>
  <c r="Q292"/>
  <c r="R292"/>
  <c r="S292"/>
  <c r="U292"/>
  <c r="H293"/>
  <c r="I293"/>
  <c r="J293"/>
  <c r="K293"/>
  <c r="L293"/>
  <c r="M293"/>
  <c r="N293"/>
  <c r="P293"/>
  <c r="Q293"/>
  <c r="R293"/>
  <c r="T293"/>
  <c r="U293"/>
  <c r="G294"/>
  <c r="H294"/>
  <c r="I294"/>
  <c r="J294"/>
  <c r="L294"/>
  <c r="M294"/>
  <c r="N294"/>
  <c r="P294"/>
  <c r="Q294"/>
  <c r="R294"/>
  <c r="S294"/>
  <c r="T294"/>
  <c r="U294"/>
  <c r="H295"/>
  <c r="I295"/>
  <c r="J295"/>
  <c r="K295"/>
  <c r="L295"/>
  <c r="M295"/>
  <c r="N295"/>
  <c r="P295"/>
  <c r="Q295"/>
  <c r="R295"/>
  <c r="S295"/>
  <c r="T295"/>
  <c r="U295"/>
  <c r="G296"/>
  <c r="H296"/>
  <c r="I296"/>
  <c r="J296"/>
  <c r="K296"/>
  <c r="L296"/>
  <c r="M296"/>
  <c r="N296"/>
  <c r="P296"/>
  <c r="Q296"/>
  <c r="R296"/>
  <c r="S296"/>
  <c r="T296"/>
  <c r="U296"/>
  <c r="G297"/>
  <c r="H297"/>
  <c r="I297"/>
  <c r="J297"/>
  <c r="K297"/>
  <c r="L297"/>
  <c r="M297"/>
  <c r="N297"/>
  <c r="P297"/>
  <c r="Q297"/>
  <c r="R297"/>
  <c r="S297"/>
  <c r="T297"/>
  <c r="U297"/>
  <c r="G298"/>
  <c r="H298"/>
  <c r="I298"/>
  <c r="J298"/>
  <c r="K298"/>
  <c r="L298"/>
  <c r="N298"/>
  <c r="P298"/>
  <c r="Q298"/>
  <c r="R298"/>
  <c r="S298"/>
  <c r="U298"/>
  <c r="E293"/>
  <c r="E294"/>
  <c r="E295"/>
  <c r="E296"/>
  <c r="Y296" s="1"/>
  <c r="E297"/>
  <c r="E298"/>
  <c r="E292"/>
  <c r="G283"/>
  <c r="H283"/>
  <c r="I283"/>
  <c r="J283"/>
  <c r="K283"/>
  <c r="L283"/>
  <c r="M283"/>
  <c r="N283"/>
  <c r="P283"/>
  <c r="Q283"/>
  <c r="R283"/>
  <c r="S283"/>
  <c r="T283"/>
  <c r="U283"/>
  <c r="H284"/>
  <c r="I284"/>
  <c r="J284"/>
  <c r="L284"/>
  <c r="M284"/>
  <c r="N284"/>
  <c r="P284"/>
  <c r="Q284"/>
  <c r="R284"/>
  <c r="S284"/>
  <c r="T284"/>
  <c r="U284"/>
  <c r="H285"/>
  <c r="J285"/>
  <c r="K285"/>
  <c r="L285"/>
  <c r="M285"/>
  <c r="N285"/>
  <c r="P285"/>
  <c r="Q285"/>
  <c r="R285"/>
  <c r="S285"/>
  <c r="T285"/>
  <c r="U285"/>
  <c r="H286"/>
  <c r="I286"/>
  <c r="J286"/>
  <c r="K286"/>
  <c r="L286"/>
  <c r="M286"/>
  <c r="N286"/>
  <c r="P286"/>
  <c r="Q286"/>
  <c r="R286"/>
  <c r="S286"/>
  <c r="T286"/>
  <c r="U286"/>
  <c r="G287"/>
  <c r="H287"/>
  <c r="I287"/>
  <c r="J287"/>
  <c r="K287"/>
  <c r="L287"/>
  <c r="M287"/>
  <c r="N287"/>
  <c r="P287"/>
  <c r="Q287"/>
  <c r="R287"/>
  <c r="S287"/>
  <c r="T287"/>
  <c r="U287"/>
  <c r="G288"/>
  <c r="H288"/>
  <c r="I288"/>
  <c r="J288"/>
  <c r="K288"/>
  <c r="L288"/>
  <c r="M288"/>
  <c r="N288"/>
  <c r="P288"/>
  <c r="Q288"/>
  <c r="R288"/>
  <c r="S288"/>
  <c r="T288"/>
  <c r="U288"/>
  <c r="G289"/>
  <c r="H289"/>
  <c r="I289"/>
  <c r="J289"/>
  <c r="K289"/>
  <c r="L289"/>
  <c r="M289"/>
  <c r="N289"/>
  <c r="P289"/>
  <c r="Q289"/>
  <c r="R289"/>
  <c r="S289"/>
  <c r="U289"/>
  <c r="E289"/>
  <c r="E288"/>
  <c r="E287"/>
  <c r="Y287" s="1"/>
  <c r="E286"/>
  <c r="E285"/>
  <c r="E284"/>
  <c r="E283"/>
  <c r="Y283" s="1"/>
  <c r="G274"/>
  <c r="H274"/>
  <c r="I274"/>
  <c r="J274"/>
  <c r="K274"/>
  <c r="L274"/>
  <c r="M274"/>
  <c r="N274"/>
  <c r="P274"/>
  <c r="Q274"/>
  <c r="R274"/>
  <c r="S274"/>
  <c r="T274"/>
  <c r="U274"/>
  <c r="H275"/>
  <c r="I275"/>
  <c r="J275"/>
  <c r="K275"/>
  <c r="L275"/>
  <c r="M275"/>
  <c r="N275"/>
  <c r="P275"/>
  <c r="Q275"/>
  <c r="R275"/>
  <c r="S275"/>
  <c r="U275"/>
  <c r="H276"/>
  <c r="I276"/>
  <c r="J276"/>
  <c r="K276"/>
  <c r="L276"/>
  <c r="M276"/>
  <c r="N276"/>
  <c r="P276"/>
  <c r="Q276"/>
  <c r="R276"/>
  <c r="S276"/>
  <c r="T276"/>
  <c r="U276"/>
  <c r="H277"/>
  <c r="I277"/>
  <c r="J277"/>
  <c r="K277"/>
  <c r="L277"/>
  <c r="M277"/>
  <c r="N277"/>
  <c r="P277"/>
  <c r="Q277"/>
  <c r="R277"/>
  <c r="S277"/>
  <c r="T277"/>
  <c r="U277"/>
  <c r="G278"/>
  <c r="H278"/>
  <c r="I278"/>
  <c r="J278"/>
  <c r="K278"/>
  <c r="L278"/>
  <c r="M278"/>
  <c r="N278"/>
  <c r="P278"/>
  <c r="Q278"/>
  <c r="R278"/>
  <c r="S278"/>
  <c r="T278"/>
  <c r="U278"/>
  <c r="G279"/>
  <c r="H279"/>
  <c r="I279"/>
  <c r="J279"/>
  <c r="K279"/>
  <c r="L279"/>
  <c r="M279"/>
  <c r="N279"/>
  <c r="P279"/>
  <c r="Q279"/>
  <c r="R279"/>
  <c r="S279"/>
  <c r="T279"/>
  <c r="U279"/>
  <c r="G280"/>
  <c r="H280"/>
  <c r="I280"/>
  <c r="J280"/>
  <c r="K280"/>
  <c r="L280"/>
  <c r="M280"/>
  <c r="N280"/>
  <c r="P280"/>
  <c r="Q280"/>
  <c r="R280"/>
  <c r="S280"/>
  <c r="T280"/>
  <c r="U280"/>
  <c r="E280"/>
  <c r="E279"/>
  <c r="Y279" s="1"/>
  <c r="E278"/>
  <c r="E277"/>
  <c r="E276"/>
  <c r="E275"/>
  <c r="E274"/>
  <c r="G265"/>
  <c r="H265"/>
  <c r="I265"/>
  <c r="J265"/>
  <c r="K265"/>
  <c r="L265"/>
  <c r="M265"/>
  <c r="N265"/>
  <c r="P265"/>
  <c r="Q265"/>
  <c r="R265"/>
  <c r="S265"/>
  <c r="U265"/>
  <c r="H266"/>
  <c r="I266"/>
  <c r="J266"/>
  <c r="K266"/>
  <c r="L266"/>
  <c r="M266"/>
  <c r="N266"/>
  <c r="P266"/>
  <c r="Q266"/>
  <c r="R266"/>
  <c r="T266"/>
  <c r="U266"/>
  <c r="G267"/>
  <c r="H267"/>
  <c r="I267"/>
  <c r="J267"/>
  <c r="K267"/>
  <c r="L267"/>
  <c r="M267"/>
  <c r="N267"/>
  <c r="P267"/>
  <c r="Q267"/>
  <c r="R267"/>
  <c r="S267"/>
  <c r="T267"/>
  <c r="U267"/>
  <c r="H268"/>
  <c r="I268"/>
  <c r="J268"/>
  <c r="K268"/>
  <c r="L268"/>
  <c r="M268"/>
  <c r="N268"/>
  <c r="P268"/>
  <c r="Q268"/>
  <c r="R268"/>
  <c r="S268"/>
  <c r="T268"/>
  <c r="U268"/>
  <c r="G269"/>
  <c r="H269"/>
  <c r="I269"/>
  <c r="J269"/>
  <c r="K269"/>
  <c r="L269"/>
  <c r="M269"/>
  <c r="N269"/>
  <c r="P269"/>
  <c r="Q269"/>
  <c r="R269"/>
  <c r="S269"/>
  <c r="T269"/>
  <c r="U269"/>
  <c r="G270"/>
  <c r="H270"/>
  <c r="I270"/>
  <c r="J270"/>
  <c r="K270"/>
  <c r="L270"/>
  <c r="M270"/>
  <c r="N270"/>
  <c r="P270"/>
  <c r="Q270"/>
  <c r="R270"/>
  <c r="S270"/>
  <c r="T270"/>
  <c r="U270"/>
  <c r="G271"/>
  <c r="H271"/>
  <c r="I271"/>
  <c r="J271"/>
  <c r="K271"/>
  <c r="L271"/>
  <c r="N271"/>
  <c r="P271"/>
  <c r="Q271"/>
  <c r="R271"/>
  <c r="S271"/>
  <c r="U271"/>
  <c r="E266"/>
  <c r="E267"/>
  <c r="E268"/>
  <c r="E269"/>
  <c r="E270"/>
  <c r="Y270" s="1"/>
  <c r="E271"/>
  <c r="E265"/>
  <c r="G256"/>
  <c r="H256"/>
  <c r="I256"/>
  <c r="J256"/>
  <c r="K256"/>
  <c r="L256"/>
  <c r="M256"/>
  <c r="N256"/>
  <c r="P256"/>
  <c r="Q256"/>
  <c r="R256"/>
  <c r="S256"/>
  <c r="T256"/>
  <c r="U256"/>
  <c r="H257"/>
  <c r="I257"/>
  <c r="J257"/>
  <c r="K257"/>
  <c r="L257"/>
  <c r="M257"/>
  <c r="N257"/>
  <c r="P257"/>
  <c r="Q257"/>
  <c r="R257"/>
  <c r="S257"/>
  <c r="U257"/>
  <c r="G258"/>
  <c r="H258"/>
  <c r="I258"/>
  <c r="J258"/>
  <c r="L258"/>
  <c r="N258"/>
  <c r="P258"/>
  <c r="Q258"/>
  <c r="R258"/>
  <c r="S258"/>
  <c r="T258"/>
  <c r="U258"/>
  <c r="H259"/>
  <c r="I259"/>
  <c r="J259"/>
  <c r="K259"/>
  <c r="L259"/>
  <c r="M259"/>
  <c r="N259"/>
  <c r="P259"/>
  <c r="Q259"/>
  <c r="R259"/>
  <c r="S259"/>
  <c r="T259"/>
  <c r="U259"/>
  <c r="H260"/>
  <c r="I260"/>
  <c r="J260"/>
  <c r="K260"/>
  <c r="L260"/>
  <c r="M260"/>
  <c r="N260"/>
  <c r="P260"/>
  <c r="Q260"/>
  <c r="R260"/>
  <c r="S260"/>
  <c r="U260"/>
  <c r="G261"/>
  <c r="H261"/>
  <c r="I261"/>
  <c r="J261"/>
  <c r="K261"/>
  <c r="L261"/>
  <c r="M261"/>
  <c r="N261"/>
  <c r="P261"/>
  <c r="Q261"/>
  <c r="R261"/>
  <c r="S261"/>
  <c r="T261"/>
  <c r="U261"/>
  <c r="G262"/>
  <c r="H262"/>
  <c r="I262"/>
  <c r="J262"/>
  <c r="K262"/>
  <c r="L262"/>
  <c r="M262"/>
  <c r="N262"/>
  <c r="P262"/>
  <c r="Q262"/>
  <c r="R262"/>
  <c r="S262"/>
  <c r="T262"/>
  <c r="U262"/>
  <c r="E257"/>
  <c r="E258"/>
  <c r="E259"/>
  <c r="E260"/>
  <c r="E261"/>
  <c r="Y261" s="1"/>
  <c r="E262"/>
  <c r="E256"/>
  <c r="Y256" s="1"/>
  <c r="G247"/>
  <c r="H247"/>
  <c r="I247"/>
  <c r="J247"/>
  <c r="K247"/>
  <c r="L247"/>
  <c r="M247"/>
  <c r="N247"/>
  <c r="P247"/>
  <c r="Q247"/>
  <c r="R247"/>
  <c r="S247"/>
  <c r="T247"/>
  <c r="U247"/>
  <c r="G248"/>
  <c r="H248"/>
  <c r="I248"/>
  <c r="J248"/>
  <c r="K248"/>
  <c r="L248"/>
  <c r="M248"/>
  <c r="N248"/>
  <c r="P248"/>
  <c r="Q248"/>
  <c r="R248"/>
  <c r="S248"/>
  <c r="T248"/>
  <c r="U248"/>
  <c r="G249"/>
  <c r="H249"/>
  <c r="I249"/>
  <c r="J249"/>
  <c r="K249"/>
  <c r="L249"/>
  <c r="M249"/>
  <c r="N249"/>
  <c r="P249"/>
  <c r="Q249"/>
  <c r="R249"/>
  <c r="S249"/>
  <c r="T249"/>
  <c r="U249"/>
  <c r="G250"/>
  <c r="H250"/>
  <c r="I250"/>
  <c r="J250"/>
  <c r="K250"/>
  <c r="L250"/>
  <c r="M250"/>
  <c r="N250"/>
  <c r="P250"/>
  <c r="Q250"/>
  <c r="R250"/>
  <c r="S250"/>
  <c r="T250"/>
  <c r="U250"/>
  <c r="G251"/>
  <c r="H251"/>
  <c r="I251"/>
  <c r="J251"/>
  <c r="K251"/>
  <c r="L251"/>
  <c r="M251"/>
  <c r="N251"/>
  <c r="P251"/>
  <c r="Q251"/>
  <c r="R251"/>
  <c r="S251"/>
  <c r="T251"/>
  <c r="U251"/>
  <c r="G252"/>
  <c r="H252"/>
  <c r="I252"/>
  <c r="J252"/>
  <c r="K252"/>
  <c r="L252"/>
  <c r="M252"/>
  <c r="N252"/>
  <c r="P252"/>
  <c r="Q252"/>
  <c r="R252"/>
  <c r="S252"/>
  <c r="T252"/>
  <c r="U252"/>
  <c r="G253"/>
  <c r="H253"/>
  <c r="I253"/>
  <c r="J253"/>
  <c r="K253"/>
  <c r="L253"/>
  <c r="M253"/>
  <c r="N253"/>
  <c r="P253"/>
  <c r="Q253"/>
  <c r="R253"/>
  <c r="S253"/>
  <c r="T253"/>
  <c r="U253"/>
  <c r="E248"/>
  <c r="E249"/>
  <c r="Y249" s="1"/>
  <c r="E250"/>
  <c r="E251"/>
  <c r="Y251" s="1"/>
  <c r="E252"/>
  <c r="E253"/>
  <c r="Y253" s="1"/>
  <c r="E247"/>
  <c r="G238"/>
  <c r="H238"/>
  <c r="I238"/>
  <c r="J238"/>
  <c r="K238"/>
  <c r="L238"/>
  <c r="M238"/>
  <c r="N238"/>
  <c r="P238"/>
  <c r="Q238"/>
  <c r="R238"/>
  <c r="S238"/>
  <c r="T238"/>
  <c r="U238"/>
  <c r="G239"/>
  <c r="H239"/>
  <c r="I239"/>
  <c r="J239"/>
  <c r="K239"/>
  <c r="L239"/>
  <c r="M239"/>
  <c r="N239"/>
  <c r="P239"/>
  <c r="Q239"/>
  <c r="R239"/>
  <c r="S239"/>
  <c r="T239"/>
  <c r="U239"/>
  <c r="G240"/>
  <c r="H240"/>
  <c r="I240"/>
  <c r="J240"/>
  <c r="K240"/>
  <c r="L240"/>
  <c r="M240"/>
  <c r="N240"/>
  <c r="P240"/>
  <c r="Q240"/>
  <c r="R240"/>
  <c r="S240"/>
  <c r="T240"/>
  <c r="U240"/>
  <c r="G241"/>
  <c r="H241"/>
  <c r="I241"/>
  <c r="J241"/>
  <c r="K241"/>
  <c r="L241"/>
  <c r="M241"/>
  <c r="N241"/>
  <c r="P241"/>
  <c r="Q241"/>
  <c r="R241"/>
  <c r="S241"/>
  <c r="T241"/>
  <c r="U241"/>
  <c r="G242"/>
  <c r="H242"/>
  <c r="I242"/>
  <c r="J242"/>
  <c r="K242"/>
  <c r="L242"/>
  <c r="M242"/>
  <c r="N242"/>
  <c r="P242"/>
  <c r="Q242"/>
  <c r="R242"/>
  <c r="S242"/>
  <c r="T242"/>
  <c r="U242"/>
  <c r="G243"/>
  <c r="H243"/>
  <c r="I243"/>
  <c r="J243"/>
  <c r="K243"/>
  <c r="L243"/>
  <c r="M243"/>
  <c r="N243"/>
  <c r="P243"/>
  <c r="Q243"/>
  <c r="R243"/>
  <c r="S243"/>
  <c r="T243"/>
  <c r="U243"/>
  <c r="G244"/>
  <c r="H244"/>
  <c r="I244"/>
  <c r="J244"/>
  <c r="K244"/>
  <c r="L244"/>
  <c r="M244"/>
  <c r="N244"/>
  <c r="P244"/>
  <c r="Q244"/>
  <c r="R244"/>
  <c r="S244"/>
  <c r="T244"/>
  <c r="U244"/>
  <c r="E239"/>
  <c r="Y239" s="1"/>
  <c r="E240"/>
  <c r="E241"/>
  <c r="Y241" s="1"/>
  <c r="E242"/>
  <c r="E243"/>
  <c r="Y243" s="1"/>
  <c r="E244"/>
  <c r="E238"/>
  <c r="Y238" s="1"/>
  <c r="G229"/>
  <c r="H229"/>
  <c r="I229"/>
  <c r="J229"/>
  <c r="K229"/>
  <c r="L229"/>
  <c r="M229"/>
  <c r="N229"/>
  <c r="P229"/>
  <c r="Q229"/>
  <c r="R229"/>
  <c r="S229"/>
  <c r="T229"/>
  <c r="U229"/>
  <c r="G230"/>
  <c r="H230"/>
  <c r="I230"/>
  <c r="J230"/>
  <c r="K230"/>
  <c r="L230"/>
  <c r="M230"/>
  <c r="N230"/>
  <c r="P230"/>
  <c r="Q230"/>
  <c r="R230"/>
  <c r="S230"/>
  <c r="T230"/>
  <c r="U230"/>
  <c r="G231"/>
  <c r="H231"/>
  <c r="I231"/>
  <c r="J231"/>
  <c r="K231"/>
  <c r="L231"/>
  <c r="M231"/>
  <c r="N231"/>
  <c r="P231"/>
  <c r="Q231"/>
  <c r="R231"/>
  <c r="S231"/>
  <c r="T231"/>
  <c r="U231"/>
  <c r="G232"/>
  <c r="H232"/>
  <c r="I232"/>
  <c r="J232"/>
  <c r="K232"/>
  <c r="L232"/>
  <c r="M232"/>
  <c r="N232"/>
  <c r="P232"/>
  <c r="Q232"/>
  <c r="R232"/>
  <c r="S232"/>
  <c r="T232"/>
  <c r="U232"/>
  <c r="G233"/>
  <c r="H233"/>
  <c r="I233"/>
  <c r="J233"/>
  <c r="K233"/>
  <c r="L233"/>
  <c r="M233"/>
  <c r="N233"/>
  <c r="P233"/>
  <c r="Q233"/>
  <c r="R233"/>
  <c r="S233"/>
  <c r="T233"/>
  <c r="U233"/>
  <c r="G234"/>
  <c r="H234"/>
  <c r="I234"/>
  <c r="J234"/>
  <c r="K234"/>
  <c r="L234"/>
  <c r="M234"/>
  <c r="N234"/>
  <c r="P234"/>
  <c r="Q234"/>
  <c r="R234"/>
  <c r="S234"/>
  <c r="T234"/>
  <c r="U234"/>
  <c r="G235"/>
  <c r="H235"/>
  <c r="I235"/>
  <c r="J235"/>
  <c r="K235"/>
  <c r="L235"/>
  <c r="M235"/>
  <c r="N235"/>
  <c r="P235"/>
  <c r="Q235"/>
  <c r="R235"/>
  <c r="S235"/>
  <c r="T235"/>
  <c r="U235"/>
  <c r="E230"/>
  <c r="E231"/>
  <c r="Y231" s="1"/>
  <c r="E232"/>
  <c r="E233"/>
  <c r="Y233" s="1"/>
  <c r="E234"/>
  <c r="E235"/>
  <c r="Y235" s="1"/>
  <c r="E229"/>
  <c r="G220"/>
  <c r="H220"/>
  <c r="I220"/>
  <c r="J220"/>
  <c r="K220"/>
  <c r="L220"/>
  <c r="M220"/>
  <c r="N220"/>
  <c r="P220"/>
  <c r="Q220"/>
  <c r="R220"/>
  <c r="S220"/>
  <c r="T220"/>
  <c r="U220"/>
  <c r="G221"/>
  <c r="H221"/>
  <c r="I221"/>
  <c r="J221"/>
  <c r="K221"/>
  <c r="L221"/>
  <c r="M221"/>
  <c r="N221"/>
  <c r="P221"/>
  <c r="Q221"/>
  <c r="R221"/>
  <c r="S221"/>
  <c r="T221"/>
  <c r="U221"/>
  <c r="G222"/>
  <c r="H222"/>
  <c r="I222"/>
  <c r="J222"/>
  <c r="K222"/>
  <c r="L222"/>
  <c r="M222"/>
  <c r="N222"/>
  <c r="P222"/>
  <c r="Q222"/>
  <c r="R222"/>
  <c r="S222"/>
  <c r="T222"/>
  <c r="U222"/>
  <c r="G223"/>
  <c r="H223"/>
  <c r="I223"/>
  <c r="J223"/>
  <c r="K223"/>
  <c r="L223"/>
  <c r="M223"/>
  <c r="N223"/>
  <c r="P223"/>
  <c r="Q223"/>
  <c r="R223"/>
  <c r="S223"/>
  <c r="T223"/>
  <c r="U223"/>
  <c r="G224"/>
  <c r="H224"/>
  <c r="I224"/>
  <c r="J224"/>
  <c r="K224"/>
  <c r="L224"/>
  <c r="M224"/>
  <c r="N224"/>
  <c r="P224"/>
  <c r="Q224"/>
  <c r="R224"/>
  <c r="S224"/>
  <c r="T224"/>
  <c r="U224"/>
  <c r="G225"/>
  <c r="H225"/>
  <c r="I225"/>
  <c r="J225"/>
  <c r="K225"/>
  <c r="L225"/>
  <c r="M225"/>
  <c r="N225"/>
  <c r="P225"/>
  <c r="Q225"/>
  <c r="R225"/>
  <c r="S225"/>
  <c r="T225"/>
  <c r="U225"/>
  <c r="G226"/>
  <c r="H226"/>
  <c r="I226"/>
  <c r="J226"/>
  <c r="K226"/>
  <c r="L226"/>
  <c r="M226"/>
  <c r="N226"/>
  <c r="P226"/>
  <c r="Q226"/>
  <c r="R226"/>
  <c r="S226"/>
  <c r="T226"/>
  <c r="U226"/>
  <c r="E226"/>
  <c r="Y226" s="1"/>
  <c r="E221"/>
  <c r="E222"/>
  <c r="Y222" s="1"/>
  <c r="E223"/>
  <c r="E224"/>
  <c r="Y224" s="1"/>
  <c r="E225"/>
  <c r="E220"/>
  <c r="Y220" s="1"/>
  <c r="G211"/>
  <c r="H211"/>
  <c r="I211"/>
  <c r="J211"/>
  <c r="K211"/>
  <c r="L211"/>
  <c r="M211"/>
  <c r="N211"/>
  <c r="P211"/>
  <c r="Q211"/>
  <c r="R211"/>
  <c r="S211"/>
  <c r="T211"/>
  <c r="U211"/>
  <c r="H212"/>
  <c r="I212"/>
  <c r="J212"/>
  <c r="K212"/>
  <c r="L212"/>
  <c r="M212"/>
  <c r="N212"/>
  <c r="P212"/>
  <c r="Q212"/>
  <c r="R212"/>
  <c r="S212"/>
  <c r="T212"/>
  <c r="U212"/>
  <c r="G213"/>
  <c r="H213"/>
  <c r="I213"/>
  <c r="J213"/>
  <c r="K213"/>
  <c r="L213"/>
  <c r="M213"/>
  <c r="N213"/>
  <c r="P213"/>
  <c r="Q213"/>
  <c r="R213"/>
  <c r="S213"/>
  <c r="T213"/>
  <c r="U213"/>
  <c r="H214"/>
  <c r="I214"/>
  <c r="J214"/>
  <c r="K214"/>
  <c r="L214"/>
  <c r="M214"/>
  <c r="N214"/>
  <c r="P214"/>
  <c r="Q214"/>
  <c r="R214"/>
  <c r="S214"/>
  <c r="T214"/>
  <c r="U214"/>
  <c r="G215"/>
  <c r="H215"/>
  <c r="I215"/>
  <c r="J215"/>
  <c r="K215"/>
  <c r="L215"/>
  <c r="M215"/>
  <c r="N215"/>
  <c r="P215"/>
  <c r="Q215"/>
  <c r="R215"/>
  <c r="S215"/>
  <c r="T215"/>
  <c r="U215"/>
  <c r="G216"/>
  <c r="H216"/>
  <c r="I216"/>
  <c r="J216"/>
  <c r="K216"/>
  <c r="L216"/>
  <c r="M216"/>
  <c r="N216"/>
  <c r="P216"/>
  <c r="Q216"/>
  <c r="R216"/>
  <c r="S216"/>
  <c r="T216"/>
  <c r="U216"/>
  <c r="G217"/>
  <c r="H217"/>
  <c r="I217"/>
  <c r="J217"/>
  <c r="K217"/>
  <c r="L217"/>
  <c r="M217"/>
  <c r="N217"/>
  <c r="P217"/>
  <c r="Q217"/>
  <c r="R217"/>
  <c r="S217"/>
  <c r="U217"/>
  <c r="E212"/>
  <c r="E213"/>
  <c r="E214"/>
  <c r="E215"/>
  <c r="E216"/>
  <c r="Y216" s="1"/>
  <c r="E217"/>
  <c r="E211"/>
  <c r="Y211" s="1"/>
  <c r="G202"/>
  <c r="H202"/>
  <c r="I202"/>
  <c r="J202"/>
  <c r="K202"/>
  <c r="L202"/>
  <c r="M202"/>
  <c r="N202"/>
  <c r="P202"/>
  <c r="Q202"/>
  <c r="R202"/>
  <c r="S202"/>
  <c r="T202"/>
  <c r="U202"/>
  <c r="G203"/>
  <c r="H203"/>
  <c r="I203"/>
  <c r="J203"/>
  <c r="K203"/>
  <c r="L203"/>
  <c r="M203"/>
  <c r="N203"/>
  <c r="P203"/>
  <c r="Q203"/>
  <c r="R203"/>
  <c r="S203"/>
  <c r="T203"/>
  <c r="U203"/>
  <c r="G204"/>
  <c r="H204"/>
  <c r="I204"/>
  <c r="J204"/>
  <c r="K204"/>
  <c r="L204"/>
  <c r="M204"/>
  <c r="N204"/>
  <c r="P204"/>
  <c r="Q204"/>
  <c r="R204"/>
  <c r="S204"/>
  <c r="T204"/>
  <c r="U204"/>
  <c r="G205"/>
  <c r="H205"/>
  <c r="I205"/>
  <c r="J205"/>
  <c r="K205"/>
  <c r="L205"/>
  <c r="M205"/>
  <c r="N205"/>
  <c r="P205"/>
  <c r="Q205"/>
  <c r="R205"/>
  <c r="S205"/>
  <c r="T205"/>
  <c r="U205"/>
  <c r="G206"/>
  <c r="H206"/>
  <c r="I206"/>
  <c r="J206"/>
  <c r="K206"/>
  <c r="L206"/>
  <c r="M206"/>
  <c r="N206"/>
  <c r="P206"/>
  <c r="Q206"/>
  <c r="R206"/>
  <c r="S206"/>
  <c r="T206"/>
  <c r="U206"/>
  <c r="G207"/>
  <c r="H207"/>
  <c r="I207"/>
  <c r="J207"/>
  <c r="K207"/>
  <c r="L207"/>
  <c r="M207"/>
  <c r="N207"/>
  <c r="P207"/>
  <c r="Q207"/>
  <c r="R207"/>
  <c r="S207"/>
  <c r="T207"/>
  <c r="U207"/>
  <c r="G208"/>
  <c r="H208"/>
  <c r="I208"/>
  <c r="J208"/>
  <c r="K208"/>
  <c r="L208"/>
  <c r="M208"/>
  <c r="N208"/>
  <c r="P208"/>
  <c r="Q208"/>
  <c r="R208"/>
  <c r="S208"/>
  <c r="T208"/>
  <c r="U208"/>
  <c r="E203"/>
  <c r="E204"/>
  <c r="Y204" s="1"/>
  <c r="E205"/>
  <c r="E206"/>
  <c r="Y206" s="1"/>
  <c r="E207"/>
  <c r="E208"/>
  <c r="Y208" s="1"/>
  <c r="E202"/>
  <c r="G193"/>
  <c r="H193"/>
  <c r="I193"/>
  <c r="J193"/>
  <c r="K193"/>
  <c r="L193"/>
  <c r="M193"/>
  <c r="N193"/>
  <c r="P193"/>
  <c r="Q193"/>
  <c r="R193"/>
  <c r="S193"/>
  <c r="T193"/>
  <c r="U193"/>
  <c r="G194"/>
  <c r="H194"/>
  <c r="I194"/>
  <c r="J194"/>
  <c r="K194"/>
  <c r="L194"/>
  <c r="M194"/>
  <c r="N194"/>
  <c r="P194"/>
  <c r="Q194"/>
  <c r="R194"/>
  <c r="S194"/>
  <c r="T194"/>
  <c r="U194"/>
  <c r="G195"/>
  <c r="H195"/>
  <c r="I195"/>
  <c r="J195"/>
  <c r="K195"/>
  <c r="L195"/>
  <c r="M195"/>
  <c r="N195"/>
  <c r="P195"/>
  <c r="Q195"/>
  <c r="R195"/>
  <c r="S195"/>
  <c r="T195"/>
  <c r="U195"/>
  <c r="G196"/>
  <c r="H196"/>
  <c r="I196"/>
  <c r="J196"/>
  <c r="K196"/>
  <c r="L196"/>
  <c r="M196"/>
  <c r="N196"/>
  <c r="P196"/>
  <c r="Q196"/>
  <c r="R196"/>
  <c r="S196"/>
  <c r="T196"/>
  <c r="U196"/>
  <c r="G197"/>
  <c r="H197"/>
  <c r="I197"/>
  <c r="J197"/>
  <c r="K197"/>
  <c r="L197"/>
  <c r="M197"/>
  <c r="N197"/>
  <c r="P197"/>
  <c r="Q197"/>
  <c r="R197"/>
  <c r="S197"/>
  <c r="T197"/>
  <c r="U197"/>
  <c r="G198"/>
  <c r="H198"/>
  <c r="I198"/>
  <c r="J198"/>
  <c r="K198"/>
  <c r="L198"/>
  <c r="M198"/>
  <c r="N198"/>
  <c r="P198"/>
  <c r="Q198"/>
  <c r="R198"/>
  <c r="S198"/>
  <c r="T198"/>
  <c r="U198"/>
  <c r="G199"/>
  <c r="H199"/>
  <c r="I199"/>
  <c r="J199"/>
  <c r="K199"/>
  <c r="L199"/>
  <c r="M199"/>
  <c r="N199"/>
  <c r="P199"/>
  <c r="Q199"/>
  <c r="R199"/>
  <c r="S199"/>
  <c r="T199"/>
  <c r="U199"/>
  <c r="E194"/>
  <c r="Y194" s="1"/>
  <c r="E195"/>
  <c r="E196"/>
  <c r="Y196" s="1"/>
  <c r="E197"/>
  <c r="E198"/>
  <c r="Y198" s="1"/>
  <c r="E199"/>
  <c r="E193"/>
  <c r="Y193" s="1"/>
  <c r="G184"/>
  <c r="H184"/>
  <c r="I184"/>
  <c r="J184"/>
  <c r="K184"/>
  <c r="L184"/>
  <c r="M184"/>
  <c r="N184"/>
  <c r="P184"/>
  <c r="Q184"/>
  <c r="R184"/>
  <c r="S184"/>
  <c r="T184"/>
  <c r="U184"/>
  <c r="G185"/>
  <c r="H185"/>
  <c r="I185"/>
  <c r="J185"/>
  <c r="K185"/>
  <c r="L185"/>
  <c r="M185"/>
  <c r="N185"/>
  <c r="P185"/>
  <c r="Q185"/>
  <c r="R185"/>
  <c r="S185"/>
  <c r="T185"/>
  <c r="U185"/>
  <c r="G186"/>
  <c r="H186"/>
  <c r="I186"/>
  <c r="J186"/>
  <c r="K186"/>
  <c r="L186"/>
  <c r="M186"/>
  <c r="N186"/>
  <c r="P186"/>
  <c r="Q186"/>
  <c r="R186"/>
  <c r="S186"/>
  <c r="T186"/>
  <c r="U186"/>
  <c r="G187"/>
  <c r="H187"/>
  <c r="I187"/>
  <c r="J187"/>
  <c r="K187"/>
  <c r="L187"/>
  <c r="M187"/>
  <c r="N187"/>
  <c r="P187"/>
  <c r="Q187"/>
  <c r="R187"/>
  <c r="S187"/>
  <c r="T187"/>
  <c r="U187"/>
  <c r="G188"/>
  <c r="H188"/>
  <c r="I188"/>
  <c r="J188"/>
  <c r="K188"/>
  <c r="L188"/>
  <c r="M188"/>
  <c r="N188"/>
  <c r="P188"/>
  <c r="Q188"/>
  <c r="R188"/>
  <c r="S188"/>
  <c r="T188"/>
  <c r="U188"/>
  <c r="G189"/>
  <c r="H189"/>
  <c r="I189"/>
  <c r="J189"/>
  <c r="K189"/>
  <c r="L189"/>
  <c r="M189"/>
  <c r="N189"/>
  <c r="P189"/>
  <c r="Q189"/>
  <c r="R189"/>
  <c r="S189"/>
  <c r="T189"/>
  <c r="U189"/>
  <c r="G190"/>
  <c r="H190"/>
  <c r="I190"/>
  <c r="J190"/>
  <c r="K190"/>
  <c r="L190"/>
  <c r="M190"/>
  <c r="N190"/>
  <c r="P190"/>
  <c r="Q190"/>
  <c r="R190"/>
  <c r="S190"/>
  <c r="T190"/>
  <c r="U190"/>
  <c r="E185"/>
  <c r="E186"/>
  <c r="Y186" s="1"/>
  <c r="E187"/>
  <c r="E188"/>
  <c r="Y188" s="1"/>
  <c r="E189"/>
  <c r="E190"/>
  <c r="Y190" s="1"/>
  <c r="E184"/>
  <c r="H175"/>
  <c r="I175"/>
  <c r="J175"/>
  <c r="K175"/>
  <c r="L175"/>
  <c r="M175"/>
  <c r="N175"/>
  <c r="P175"/>
  <c r="Q175"/>
  <c r="R175"/>
  <c r="S175"/>
  <c r="T175"/>
  <c r="U175"/>
  <c r="H176"/>
  <c r="I176"/>
  <c r="J176"/>
  <c r="K176"/>
  <c r="L176"/>
  <c r="M176"/>
  <c r="N176"/>
  <c r="P176"/>
  <c r="Q176"/>
  <c r="R176"/>
  <c r="S176"/>
  <c r="T176"/>
  <c r="U176"/>
  <c r="H177"/>
  <c r="I177"/>
  <c r="J177"/>
  <c r="K177"/>
  <c r="L177"/>
  <c r="M177"/>
  <c r="N177"/>
  <c r="P177"/>
  <c r="Q177"/>
  <c r="R177"/>
  <c r="S177"/>
  <c r="T177"/>
  <c r="U177"/>
  <c r="H178"/>
  <c r="I178"/>
  <c r="J178"/>
  <c r="K178"/>
  <c r="L178"/>
  <c r="M178"/>
  <c r="N178"/>
  <c r="P178"/>
  <c r="Q178"/>
  <c r="R178"/>
  <c r="S178"/>
  <c r="T178"/>
  <c r="U178"/>
  <c r="H179"/>
  <c r="I179"/>
  <c r="J179"/>
  <c r="K179"/>
  <c r="L179"/>
  <c r="M179"/>
  <c r="N179"/>
  <c r="P179"/>
  <c r="Q179"/>
  <c r="R179"/>
  <c r="S179"/>
  <c r="T179"/>
  <c r="U179"/>
  <c r="H180"/>
  <c r="I180"/>
  <c r="J180"/>
  <c r="K180"/>
  <c r="L180"/>
  <c r="M180"/>
  <c r="N180"/>
  <c r="P180"/>
  <c r="Q180"/>
  <c r="R180"/>
  <c r="S180"/>
  <c r="T180"/>
  <c r="U180"/>
  <c r="H181"/>
  <c r="I181"/>
  <c r="J181"/>
  <c r="K181"/>
  <c r="L181"/>
  <c r="M181"/>
  <c r="N181"/>
  <c r="P181"/>
  <c r="Q181"/>
  <c r="R181"/>
  <c r="S181"/>
  <c r="T181"/>
  <c r="U181"/>
  <c r="G175"/>
  <c r="G176"/>
  <c r="G177"/>
  <c r="G178"/>
  <c r="G179"/>
  <c r="G180"/>
  <c r="G181"/>
  <c r="E176"/>
  <c r="Y176" s="1"/>
  <c r="E177"/>
  <c r="E178"/>
  <c r="Y178" s="1"/>
  <c r="E179"/>
  <c r="E180"/>
  <c r="Y180" s="1"/>
  <c r="E181"/>
  <c r="E175"/>
  <c r="Y175" s="1"/>
  <c r="G166"/>
  <c r="H166"/>
  <c r="I166"/>
  <c r="J166"/>
  <c r="K166"/>
  <c r="L166"/>
  <c r="M166"/>
  <c r="N166"/>
  <c r="P166"/>
  <c r="Q166"/>
  <c r="R166"/>
  <c r="S166"/>
  <c r="T166"/>
  <c r="U166"/>
  <c r="G167"/>
  <c r="H167"/>
  <c r="I167"/>
  <c r="J167"/>
  <c r="K167"/>
  <c r="L167"/>
  <c r="M167"/>
  <c r="N167"/>
  <c r="P167"/>
  <c r="Q167"/>
  <c r="R167"/>
  <c r="S167"/>
  <c r="T167"/>
  <c r="U167"/>
  <c r="G168"/>
  <c r="H168"/>
  <c r="I168"/>
  <c r="J168"/>
  <c r="K168"/>
  <c r="L168"/>
  <c r="M168"/>
  <c r="N168"/>
  <c r="P168"/>
  <c r="Q168"/>
  <c r="R168"/>
  <c r="S168"/>
  <c r="T168"/>
  <c r="U168"/>
  <c r="G169"/>
  <c r="H169"/>
  <c r="I169"/>
  <c r="J169"/>
  <c r="K169"/>
  <c r="L169"/>
  <c r="M169"/>
  <c r="N169"/>
  <c r="P169"/>
  <c r="Q169"/>
  <c r="R169"/>
  <c r="S169"/>
  <c r="T169"/>
  <c r="U169"/>
  <c r="G170"/>
  <c r="H170"/>
  <c r="I170"/>
  <c r="J170"/>
  <c r="K170"/>
  <c r="L170"/>
  <c r="M170"/>
  <c r="N170"/>
  <c r="P170"/>
  <c r="Q170"/>
  <c r="R170"/>
  <c r="S170"/>
  <c r="T170"/>
  <c r="U170"/>
  <c r="G171"/>
  <c r="H171"/>
  <c r="I171"/>
  <c r="J171"/>
  <c r="K171"/>
  <c r="L171"/>
  <c r="M171"/>
  <c r="N171"/>
  <c r="P171"/>
  <c r="Q171"/>
  <c r="R171"/>
  <c r="S171"/>
  <c r="T171"/>
  <c r="U171"/>
  <c r="G172"/>
  <c r="H172"/>
  <c r="I172"/>
  <c r="J172"/>
  <c r="K172"/>
  <c r="L172"/>
  <c r="M172"/>
  <c r="N172"/>
  <c r="P172"/>
  <c r="Q172"/>
  <c r="R172"/>
  <c r="S172"/>
  <c r="T172"/>
  <c r="U172"/>
  <c r="E167"/>
  <c r="E168"/>
  <c r="Y168" s="1"/>
  <c r="E169"/>
  <c r="E170"/>
  <c r="Y170" s="1"/>
  <c r="E171"/>
  <c r="E172"/>
  <c r="Y172" s="1"/>
  <c r="E166"/>
  <c r="G157"/>
  <c r="H157"/>
  <c r="I157"/>
  <c r="J157"/>
  <c r="K157"/>
  <c r="L157"/>
  <c r="M157"/>
  <c r="N157"/>
  <c r="P157"/>
  <c r="Q157"/>
  <c r="R157"/>
  <c r="S157"/>
  <c r="T157"/>
  <c r="U157"/>
  <c r="G158"/>
  <c r="H158"/>
  <c r="I158"/>
  <c r="J158"/>
  <c r="K158"/>
  <c r="L158"/>
  <c r="M158"/>
  <c r="N158"/>
  <c r="P158"/>
  <c r="Q158"/>
  <c r="R158"/>
  <c r="S158"/>
  <c r="T158"/>
  <c r="U158"/>
  <c r="G159"/>
  <c r="H159"/>
  <c r="I159"/>
  <c r="J159"/>
  <c r="K159"/>
  <c r="L159"/>
  <c r="M159"/>
  <c r="N159"/>
  <c r="P159"/>
  <c r="Q159"/>
  <c r="R159"/>
  <c r="S159"/>
  <c r="T159"/>
  <c r="U159"/>
  <c r="G160"/>
  <c r="H160"/>
  <c r="I160"/>
  <c r="J160"/>
  <c r="K160"/>
  <c r="L160"/>
  <c r="M160"/>
  <c r="N160"/>
  <c r="P160"/>
  <c r="Q160"/>
  <c r="R160"/>
  <c r="S160"/>
  <c r="T160"/>
  <c r="U160"/>
  <c r="G161"/>
  <c r="H161"/>
  <c r="I161"/>
  <c r="J161"/>
  <c r="K161"/>
  <c r="L161"/>
  <c r="M161"/>
  <c r="N161"/>
  <c r="P161"/>
  <c r="Q161"/>
  <c r="R161"/>
  <c r="S161"/>
  <c r="T161"/>
  <c r="U161"/>
  <c r="G162"/>
  <c r="H162"/>
  <c r="I162"/>
  <c r="J162"/>
  <c r="K162"/>
  <c r="L162"/>
  <c r="M162"/>
  <c r="N162"/>
  <c r="P162"/>
  <c r="Q162"/>
  <c r="R162"/>
  <c r="S162"/>
  <c r="T162"/>
  <c r="U162"/>
  <c r="G163"/>
  <c r="H163"/>
  <c r="I163"/>
  <c r="J163"/>
  <c r="K163"/>
  <c r="L163"/>
  <c r="M163"/>
  <c r="N163"/>
  <c r="P163"/>
  <c r="Q163"/>
  <c r="R163"/>
  <c r="S163"/>
  <c r="T163"/>
  <c r="U163"/>
  <c r="E158"/>
  <c r="Y158" s="1"/>
  <c r="E159"/>
  <c r="E160"/>
  <c r="Y160" s="1"/>
  <c r="E161"/>
  <c r="E162"/>
  <c r="Y162" s="1"/>
  <c r="E163"/>
  <c r="E157"/>
  <c r="Y157" s="1"/>
  <c r="J148"/>
  <c r="G26" i="26" s="1"/>
  <c r="K148" i="19"/>
  <c r="L148"/>
  <c r="M148"/>
  <c r="N148"/>
  <c r="P148"/>
  <c r="S148"/>
  <c r="T148"/>
  <c r="U148"/>
  <c r="J149"/>
  <c r="L149"/>
  <c r="N149"/>
  <c r="P149"/>
  <c r="T149"/>
  <c r="U149"/>
  <c r="J150"/>
  <c r="K150"/>
  <c r="L150"/>
  <c r="M150"/>
  <c r="N150"/>
  <c r="P150"/>
  <c r="Q150"/>
  <c r="R150"/>
  <c r="S150"/>
  <c r="T150"/>
  <c r="U150"/>
  <c r="J151"/>
  <c r="K151"/>
  <c r="L151"/>
  <c r="M151"/>
  <c r="N151"/>
  <c r="P151"/>
  <c r="Q151"/>
  <c r="R151"/>
  <c r="S151"/>
  <c r="T151"/>
  <c r="U151"/>
  <c r="J152"/>
  <c r="K152"/>
  <c r="L152"/>
  <c r="M152"/>
  <c r="N152"/>
  <c r="P152"/>
  <c r="Q152"/>
  <c r="R152"/>
  <c r="T152"/>
  <c r="U152"/>
  <c r="J153"/>
  <c r="K153"/>
  <c r="L153"/>
  <c r="M153"/>
  <c r="N153"/>
  <c r="P153"/>
  <c r="Q153"/>
  <c r="R153"/>
  <c r="S153"/>
  <c r="T153"/>
  <c r="U153"/>
  <c r="J154"/>
  <c r="K154"/>
  <c r="L154"/>
  <c r="N154"/>
  <c r="P154"/>
  <c r="Q154"/>
  <c r="R154"/>
  <c r="S154"/>
  <c r="U154"/>
  <c r="E149"/>
  <c r="E150"/>
  <c r="E151"/>
  <c r="E152"/>
  <c r="E153"/>
  <c r="E154"/>
  <c r="E148"/>
  <c r="G139"/>
  <c r="H139"/>
  <c r="I139"/>
  <c r="J139"/>
  <c r="K139"/>
  <c r="L139"/>
  <c r="M139"/>
  <c r="N139"/>
  <c r="P139"/>
  <c r="Q139"/>
  <c r="R139"/>
  <c r="S139"/>
  <c r="T139"/>
  <c r="U139"/>
  <c r="G140"/>
  <c r="H140"/>
  <c r="I140"/>
  <c r="J140"/>
  <c r="K140"/>
  <c r="L140"/>
  <c r="M140"/>
  <c r="N140"/>
  <c r="P140"/>
  <c r="Q140"/>
  <c r="R140"/>
  <c r="S140"/>
  <c r="T140"/>
  <c r="U140"/>
  <c r="G141"/>
  <c r="H141"/>
  <c r="I141"/>
  <c r="J141"/>
  <c r="K141"/>
  <c r="L141"/>
  <c r="M141"/>
  <c r="N141"/>
  <c r="P141"/>
  <c r="Q141"/>
  <c r="R141"/>
  <c r="S141"/>
  <c r="T141"/>
  <c r="U141"/>
  <c r="G142"/>
  <c r="H142"/>
  <c r="I142"/>
  <c r="J142"/>
  <c r="K142"/>
  <c r="L142"/>
  <c r="M142"/>
  <c r="N142"/>
  <c r="P142"/>
  <c r="Q142"/>
  <c r="R142"/>
  <c r="S142"/>
  <c r="T142"/>
  <c r="U142"/>
  <c r="G143"/>
  <c r="H143"/>
  <c r="I143"/>
  <c r="J143"/>
  <c r="K143"/>
  <c r="L143"/>
  <c r="M143"/>
  <c r="N143"/>
  <c r="P143"/>
  <c r="Q143"/>
  <c r="R143"/>
  <c r="S143"/>
  <c r="T143"/>
  <c r="U143"/>
  <c r="G144"/>
  <c r="H144"/>
  <c r="I144"/>
  <c r="J144"/>
  <c r="K144"/>
  <c r="L144"/>
  <c r="M144"/>
  <c r="N144"/>
  <c r="P144"/>
  <c r="Q144"/>
  <c r="R144"/>
  <c r="S144"/>
  <c r="T144"/>
  <c r="U144"/>
  <c r="G145"/>
  <c r="H145"/>
  <c r="I145"/>
  <c r="J145"/>
  <c r="K145"/>
  <c r="L145"/>
  <c r="M145"/>
  <c r="N145"/>
  <c r="P145"/>
  <c r="Q145"/>
  <c r="R145"/>
  <c r="S145"/>
  <c r="T145"/>
  <c r="U145"/>
  <c r="E140"/>
  <c r="E141"/>
  <c r="Y141" s="1"/>
  <c r="E142"/>
  <c r="E143"/>
  <c r="Y143" s="1"/>
  <c r="E144"/>
  <c r="E145"/>
  <c r="Y145" s="1"/>
  <c r="E139"/>
  <c r="G130"/>
  <c r="H130"/>
  <c r="I130"/>
  <c r="J130"/>
  <c r="K130"/>
  <c r="L130"/>
  <c r="M130"/>
  <c r="N130"/>
  <c r="P130"/>
  <c r="Q130"/>
  <c r="R130"/>
  <c r="S130"/>
  <c r="T130"/>
  <c r="U130"/>
  <c r="G131"/>
  <c r="H131"/>
  <c r="I131"/>
  <c r="J131"/>
  <c r="K131"/>
  <c r="L131"/>
  <c r="M131"/>
  <c r="N131"/>
  <c r="P131"/>
  <c r="Q131"/>
  <c r="R131"/>
  <c r="S131"/>
  <c r="T131"/>
  <c r="U131"/>
  <c r="G132"/>
  <c r="H132"/>
  <c r="I132"/>
  <c r="J132"/>
  <c r="K132"/>
  <c r="L132"/>
  <c r="M132"/>
  <c r="N132"/>
  <c r="P132"/>
  <c r="Q132"/>
  <c r="R132"/>
  <c r="S132"/>
  <c r="T132"/>
  <c r="U132"/>
  <c r="G133"/>
  <c r="H133"/>
  <c r="I133"/>
  <c r="J133"/>
  <c r="K133"/>
  <c r="L133"/>
  <c r="M133"/>
  <c r="N133"/>
  <c r="P133"/>
  <c r="Q133"/>
  <c r="R133"/>
  <c r="S133"/>
  <c r="T133"/>
  <c r="U133"/>
  <c r="G134"/>
  <c r="H134"/>
  <c r="I134"/>
  <c r="J134"/>
  <c r="K134"/>
  <c r="L134"/>
  <c r="M134"/>
  <c r="N134"/>
  <c r="P134"/>
  <c r="Q134"/>
  <c r="R134"/>
  <c r="S134"/>
  <c r="T134"/>
  <c r="U134"/>
  <c r="G135"/>
  <c r="H135"/>
  <c r="I135"/>
  <c r="J135"/>
  <c r="K135"/>
  <c r="L135"/>
  <c r="M135"/>
  <c r="N135"/>
  <c r="P135"/>
  <c r="Q135"/>
  <c r="R135"/>
  <c r="S135"/>
  <c r="T135"/>
  <c r="U135"/>
  <c r="G136"/>
  <c r="H136"/>
  <c r="I136"/>
  <c r="J136"/>
  <c r="K136"/>
  <c r="L136"/>
  <c r="M136"/>
  <c r="N136"/>
  <c r="P136"/>
  <c r="Q136"/>
  <c r="R136"/>
  <c r="S136"/>
  <c r="T136"/>
  <c r="U136"/>
  <c r="E131"/>
  <c r="Y131" s="1"/>
  <c r="E132"/>
  <c r="E133"/>
  <c r="Y133" s="1"/>
  <c r="E134"/>
  <c r="E135"/>
  <c r="Y135" s="1"/>
  <c r="E136"/>
  <c r="E130"/>
  <c r="Y130" s="1"/>
  <c r="G121"/>
  <c r="H121"/>
  <c r="I121"/>
  <c r="J121"/>
  <c r="L121"/>
  <c r="M121"/>
  <c r="Q121"/>
  <c r="S121"/>
  <c r="U121"/>
  <c r="H122"/>
  <c r="I122"/>
  <c r="J122"/>
  <c r="L122"/>
  <c r="M122"/>
  <c r="P122"/>
  <c r="Q122"/>
  <c r="S122"/>
  <c r="T122"/>
  <c r="U122"/>
  <c r="G123"/>
  <c r="H123"/>
  <c r="J123"/>
  <c r="L123"/>
  <c r="M123"/>
  <c r="Q123"/>
  <c r="U123"/>
  <c r="G124"/>
  <c r="H124"/>
  <c r="I124"/>
  <c r="J124"/>
  <c r="K124"/>
  <c r="L124"/>
  <c r="M124"/>
  <c r="Q124"/>
  <c r="S124"/>
  <c r="T124"/>
  <c r="U124"/>
  <c r="G125"/>
  <c r="H125"/>
  <c r="I125"/>
  <c r="J125"/>
  <c r="K125"/>
  <c r="L125"/>
  <c r="M125"/>
  <c r="Q125"/>
  <c r="S125"/>
  <c r="T125"/>
  <c r="U125"/>
  <c r="G126"/>
  <c r="H126"/>
  <c r="J126"/>
  <c r="L126"/>
  <c r="N126"/>
  <c r="P126"/>
  <c r="Q126"/>
  <c r="R126"/>
  <c r="S126"/>
  <c r="T126"/>
  <c r="U126"/>
  <c r="G127"/>
  <c r="H127"/>
  <c r="I127"/>
  <c r="J127"/>
  <c r="K127"/>
  <c r="L127"/>
  <c r="M127"/>
  <c r="N127"/>
  <c r="P127"/>
  <c r="Q127"/>
  <c r="R127"/>
  <c r="S127"/>
  <c r="U127"/>
  <c r="E122"/>
  <c r="E123"/>
  <c r="E124"/>
  <c r="E125"/>
  <c r="E126"/>
  <c r="E127"/>
  <c r="E121"/>
  <c r="I112"/>
  <c r="J112"/>
  <c r="L112"/>
  <c r="M112"/>
  <c r="N112"/>
  <c r="P112"/>
  <c r="Q112"/>
  <c r="R112"/>
  <c r="S112"/>
  <c r="T112"/>
  <c r="U112"/>
  <c r="I113"/>
  <c r="J113"/>
  <c r="K113"/>
  <c r="L113"/>
  <c r="M113"/>
  <c r="N113"/>
  <c r="P113"/>
  <c r="Q113"/>
  <c r="R113"/>
  <c r="T113"/>
  <c r="U113"/>
  <c r="I114"/>
  <c r="J114"/>
  <c r="L114"/>
  <c r="M114"/>
  <c r="N114"/>
  <c r="P114"/>
  <c r="Q114"/>
  <c r="R114"/>
  <c r="S114"/>
  <c r="T114"/>
  <c r="U114"/>
  <c r="I115"/>
  <c r="J115"/>
  <c r="K115"/>
  <c r="L115"/>
  <c r="M115"/>
  <c r="N115"/>
  <c r="P115"/>
  <c r="Q115"/>
  <c r="R115"/>
  <c r="S115"/>
  <c r="T115"/>
  <c r="U115"/>
  <c r="I116"/>
  <c r="J116"/>
  <c r="K116"/>
  <c r="L116"/>
  <c r="M116"/>
  <c r="N116"/>
  <c r="P116"/>
  <c r="Q116"/>
  <c r="R116"/>
  <c r="S116"/>
  <c r="T116"/>
  <c r="U116"/>
  <c r="I117"/>
  <c r="J117"/>
  <c r="K117"/>
  <c r="L117"/>
  <c r="M117"/>
  <c r="N117"/>
  <c r="P117"/>
  <c r="Q117"/>
  <c r="R117"/>
  <c r="S117"/>
  <c r="T117"/>
  <c r="U117"/>
  <c r="I118"/>
  <c r="J118"/>
  <c r="K118"/>
  <c r="L118"/>
  <c r="N118"/>
  <c r="P118"/>
  <c r="Q118"/>
  <c r="R118"/>
  <c r="S118"/>
  <c r="U118"/>
  <c r="G112"/>
  <c r="H112"/>
  <c r="H113"/>
  <c r="G115"/>
  <c r="H115"/>
  <c r="G117"/>
  <c r="H117"/>
  <c r="G118"/>
  <c r="H118"/>
  <c r="E113"/>
  <c r="E114"/>
  <c r="E115"/>
  <c r="Y115" s="1"/>
  <c r="E116"/>
  <c r="E117"/>
  <c r="Y117" s="1"/>
  <c r="E118"/>
  <c r="E112"/>
  <c r="G103"/>
  <c r="H103"/>
  <c r="I103"/>
  <c r="J103"/>
  <c r="K103"/>
  <c r="L103"/>
  <c r="M103"/>
  <c r="N103"/>
  <c r="P103"/>
  <c r="Q103"/>
  <c r="S103"/>
  <c r="T103"/>
  <c r="U103"/>
  <c r="I104"/>
  <c r="J104"/>
  <c r="L104"/>
  <c r="M104"/>
  <c r="N104"/>
  <c r="P104"/>
  <c r="Q104"/>
  <c r="R104"/>
  <c r="T104"/>
  <c r="G105"/>
  <c r="H105"/>
  <c r="I105"/>
  <c r="J105"/>
  <c r="K105"/>
  <c r="L105"/>
  <c r="M105"/>
  <c r="N105"/>
  <c r="P105"/>
  <c r="Q105"/>
  <c r="S105"/>
  <c r="T105"/>
  <c r="U105"/>
  <c r="G106"/>
  <c r="H106"/>
  <c r="I106"/>
  <c r="J106"/>
  <c r="K106"/>
  <c r="L106"/>
  <c r="M106"/>
  <c r="N106"/>
  <c r="P106"/>
  <c r="Q106"/>
  <c r="R106"/>
  <c r="S106"/>
  <c r="T106"/>
  <c r="U106"/>
  <c r="G107"/>
  <c r="H107"/>
  <c r="I107"/>
  <c r="J107"/>
  <c r="K107"/>
  <c r="L107"/>
  <c r="M107"/>
  <c r="N107"/>
  <c r="P107"/>
  <c r="Q107"/>
  <c r="R107"/>
  <c r="S107"/>
  <c r="T107"/>
  <c r="U107"/>
  <c r="G108"/>
  <c r="H108"/>
  <c r="I108"/>
  <c r="J108"/>
  <c r="K108"/>
  <c r="L108"/>
  <c r="M108"/>
  <c r="N108"/>
  <c r="P108"/>
  <c r="Q108"/>
  <c r="R108"/>
  <c r="S108"/>
  <c r="T108"/>
  <c r="U108"/>
  <c r="G109"/>
  <c r="H109"/>
  <c r="I109"/>
  <c r="J109"/>
  <c r="K109"/>
  <c r="L109"/>
  <c r="N109"/>
  <c r="P109"/>
  <c r="Q109"/>
  <c r="R109"/>
  <c r="S109"/>
  <c r="U109"/>
  <c r="E104"/>
  <c r="E105"/>
  <c r="E106"/>
  <c r="Y106" s="1"/>
  <c r="E107"/>
  <c r="E108"/>
  <c r="Y108" s="1"/>
  <c r="E109"/>
  <c r="E103"/>
  <c r="G94"/>
  <c r="H94"/>
  <c r="I94"/>
  <c r="K94"/>
  <c r="L94"/>
  <c r="M94"/>
  <c r="N94"/>
  <c r="P94"/>
  <c r="Q94"/>
  <c r="R94"/>
  <c r="S94"/>
  <c r="T94"/>
  <c r="U94"/>
  <c r="H95"/>
  <c r="I95"/>
  <c r="J95"/>
  <c r="L95"/>
  <c r="M95"/>
  <c r="N95"/>
  <c r="P95"/>
  <c r="Q95"/>
  <c r="R95"/>
  <c r="S95"/>
  <c r="T95"/>
  <c r="H96"/>
  <c r="I96"/>
  <c r="K96"/>
  <c r="L96"/>
  <c r="M96"/>
  <c r="N96"/>
  <c r="P96"/>
  <c r="Q96"/>
  <c r="R96"/>
  <c r="S96"/>
  <c r="T96"/>
  <c r="U96"/>
  <c r="G97"/>
  <c r="H97"/>
  <c r="I97"/>
  <c r="J97"/>
  <c r="K97"/>
  <c r="L97"/>
  <c r="M97"/>
  <c r="N97"/>
  <c r="P97"/>
  <c r="Q97"/>
  <c r="R97"/>
  <c r="S97"/>
  <c r="T97"/>
  <c r="U97"/>
  <c r="G98"/>
  <c r="H98"/>
  <c r="I98"/>
  <c r="J98"/>
  <c r="K98"/>
  <c r="L98"/>
  <c r="M98"/>
  <c r="N98"/>
  <c r="P98"/>
  <c r="Q98"/>
  <c r="R98"/>
  <c r="S98"/>
  <c r="T98"/>
  <c r="U98"/>
  <c r="G99"/>
  <c r="H99"/>
  <c r="I99"/>
  <c r="J99"/>
  <c r="K99"/>
  <c r="L99"/>
  <c r="M99"/>
  <c r="N99"/>
  <c r="P99"/>
  <c r="Q99"/>
  <c r="R99"/>
  <c r="S99"/>
  <c r="T99"/>
  <c r="U99"/>
  <c r="G100"/>
  <c r="H100"/>
  <c r="I100"/>
  <c r="J100"/>
  <c r="K100"/>
  <c r="L100"/>
  <c r="M100"/>
  <c r="N100"/>
  <c r="P100"/>
  <c r="Q100"/>
  <c r="R100"/>
  <c r="S100"/>
  <c r="T100"/>
  <c r="U100"/>
  <c r="E98"/>
  <c r="E99"/>
  <c r="Y99" s="1"/>
  <c r="E100"/>
  <c r="E97"/>
  <c r="Y97" s="1"/>
  <c r="E96"/>
  <c r="E95"/>
  <c r="E94"/>
  <c r="G85"/>
  <c r="H85"/>
  <c r="I85"/>
  <c r="J85"/>
  <c r="K85"/>
  <c r="L85"/>
  <c r="M85"/>
  <c r="N85"/>
  <c r="P85"/>
  <c r="Q85"/>
  <c r="R85"/>
  <c r="S85"/>
  <c r="T85"/>
  <c r="U85"/>
  <c r="J86"/>
  <c r="L86"/>
  <c r="M86"/>
  <c r="N86"/>
  <c r="P86"/>
  <c r="Q86"/>
  <c r="S86"/>
  <c r="T86"/>
  <c r="U86"/>
  <c r="I87"/>
  <c r="J87"/>
  <c r="K87"/>
  <c r="M87"/>
  <c r="N87"/>
  <c r="P87"/>
  <c r="Q87"/>
  <c r="R87"/>
  <c r="S87"/>
  <c r="T87"/>
  <c r="U87"/>
  <c r="H88"/>
  <c r="I88"/>
  <c r="J88"/>
  <c r="K88"/>
  <c r="L88"/>
  <c r="M88"/>
  <c r="N88"/>
  <c r="P88"/>
  <c r="Q88"/>
  <c r="R88"/>
  <c r="S88"/>
  <c r="T88"/>
  <c r="U88"/>
  <c r="G89"/>
  <c r="H89"/>
  <c r="I89"/>
  <c r="J89"/>
  <c r="K89"/>
  <c r="L89"/>
  <c r="M89"/>
  <c r="N89"/>
  <c r="P89"/>
  <c r="Q89"/>
  <c r="R89"/>
  <c r="S89"/>
  <c r="T89"/>
  <c r="U89"/>
  <c r="G90"/>
  <c r="H90"/>
  <c r="I90"/>
  <c r="J90"/>
  <c r="K90"/>
  <c r="L90"/>
  <c r="M90"/>
  <c r="N90"/>
  <c r="P90"/>
  <c r="Q90"/>
  <c r="R90"/>
  <c r="S90"/>
  <c r="T90"/>
  <c r="U90"/>
  <c r="I91"/>
  <c r="J91"/>
  <c r="K91"/>
  <c r="L91"/>
  <c r="M91"/>
  <c r="N91"/>
  <c r="P91"/>
  <c r="Q91"/>
  <c r="R91"/>
  <c r="S91"/>
  <c r="U91"/>
  <c r="E86"/>
  <c r="E87"/>
  <c r="E88"/>
  <c r="E89"/>
  <c r="E90"/>
  <c r="Y90" s="1"/>
  <c r="E91"/>
  <c r="E85"/>
  <c r="Y85" s="1"/>
  <c r="G76"/>
  <c r="H76"/>
  <c r="I76"/>
  <c r="J76"/>
  <c r="K76"/>
  <c r="L76"/>
  <c r="M76"/>
  <c r="N76"/>
  <c r="P76"/>
  <c r="Q76"/>
  <c r="R76"/>
  <c r="S76"/>
  <c r="T76"/>
  <c r="U76"/>
  <c r="J77"/>
  <c r="L77"/>
  <c r="M77"/>
  <c r="N77"/>
  <c r="P77"/>
  <c r="Q77"/>
  <c r="R77"/>
  <c r="S77"/>
  <c r="T77"/>
  <c r="J78"/>
  <c r="K78"/>
  <c r="L78"/>
  <c r="M78"/>
  <c r="N78"/>
  <c r="P78"/>
  <c r="Q78"/>
  <c r="S78"/>
  <c r="T78"/>
  <c r="U78"/>
  <c r="H79"/>
  <c r="J79"/>
  <c r="K79"/>
  <c r="L79"/>
  <c r="M79"/>
  <c r="N79"/>
  <c r="P79"/>
  <c r="Q79"/>
  <c r="R79"/>
  <c r="T79"/>
  <c r="U79"/>
  <c r="G80"/>
  <c r="H80"/>
  <c r="I80"/>
  <c r="J80"/>
  <c r="K80"/>
  <c r="L80"/>
  <c r="M80"/>
  <c r="N80"/>
  <c r="P80"/>
  <c r="Q80"/>
  <c r="R80"/>
  <c r="S80"/>
  <c r="T80"/>
  <c r="U80"/>
  <c r="G81"/>
  <c r="H81"/>
  <c r="I81"/>
  <c r="J81"/>
  <c r="K81"/>
  <c r="L81"/>
  <c r="M81"/>
  <c r="N81"/>
  <c r="P81"/>
  <c r="Q81"/>
  <c r="R81"/>
  <c r="S81"/>
  <c r="T81"/>
  <c r="U81"/>
  <c r="H82"/>
  <c r="I82"/>
  <c r="J82"/>
  <c r="K82"/>
  <c r="L82"/>
  <c r="M82"/>
  <c r="N82"/>
  <c r="P82"/>
  <c r="Q82"/>
  <c r="R82"/>
  <c r="S82"/>
  <c r="U82"/>
  <c r="E77"/>
  <c r="E78"/>
  <c r="E79"/>
  <c r="E80"/>
  <c r="Y80" s="1"/>
  <c r="E81"/>
  <c r="E82"/>
  <c r="E76"/>
  <c r="G67"/>
  <c r="H67"/>
  <c r="I67"/>
  <c r="J67"/>
  <c r="K67"/>
  <c r="L67"/>
  <c r="M67"/>
  <c r="N67"/>
  <c r="P67"/>
  <c r="Q67"/>
  <c r="R67"/>
  <c r="S67"/>
  <c r="T67"/>
  <c r="U67"/>
  <c r="H68"/>
  <c r="I68"/>
  <c r="J68"/>
  <c r="K68"/>
  <c r="L68"/>
  <c r="M68"/>
  <c r="N68"/>
  <c r="P68"/>
  <c r="Q68"/>
  <c r="R68"/>
  <c r="T68"/>
  <c r="U68"/>
  <c r="H69"/>
  <c r="I69"/>
  <c r="J69"/>
  <c r="K69"/>
  <c r="L69"/>
  <c r="M69"/>
  <c r="N69"/>
  <c r="P69"/>
  <c r="Q69"/>
  <c r="R69"/>
  <c r="S69"/>
  <c r="T69"/>
  <c r="U69"/>
  <c r="G70"/>
  <c r="H70"/>
  <c r="I70"/>
  <c r="J70"/>
  <c r="K70"/>
  <c r="L70"/>
  <c r="N70"/>
  <c r="P70"/>
  <c r="Q70"/>
  <c r="R70"/>
  <c r="S70"/>
  <c r="T70"/>
  <c r="U70"/>
  <c r="H71"/>
  <c r="I71"/>
  <c r="J71"/>
  <c r="K71"/>
  <c r="L71"/>
  <c r="N71"/>
  <c r="P71"/>
  <c r="Q71"/>
  <c r="R71"/>
  <c r="S71"/>
  <c r="T71"/>
  <c r="G72"/>
  <c r="H72"/>
  <c r="I72"/>
  <c r="J72"/>
  <c r="K72"/>
  <c r="L72"/>
  <c r="M72"/>
  <c r="N72"/>
  <c r="P72"/>
  <c r="Q72"/>
  <c r="R72"/>
  <c r="S72"/>
  <c r="T72"/>
  <c r="U72"/>
  <c r="G73"/>
  <c r="H73"/>
  <c r="I73"/>
  <c r="J73"/>
  <c r="K73"/>
  <c r="L73"/>
  <c r="M73"/>
  <c r="N73"/>
  <c r="P73"/>
  <c r="Q73"/>
  <c r="R73"/>
  <c r="S73"/>
  <c r="U73"/>
  <c r="E73"/>
  <c r="E72"/>
  <c r="E71"/>
  <c r="E70"/>
  <c r="E69"/>
  <c r="E68"/>
  <c r="E67"/>
  <c r="Y67" s="1"/>
  <c r="G58"/>
  <c r="H58"/>
  <c r="I58"/>
  <c r="J58"/>
  <c r="K58"/>
  <c r="L58"/>
  <c r="M58"/>
  <c r="N58"/>
  <c r="P58"/>
  <c r="Q58"/>
  <c r="R58"/>
  <c r="S58"/>
  <c r="T58"/>
  <c r="U58"/>
  <c r="G59"/>
  <c r="H59"/>
  <c r="I59"/>
  <c r="J59"/>
  <c r="K59"/>
  <c r="L59"/>
  <c r="M59"/>
  <c r="N59"/>
  <c r="P59"/>
  <c r="Q59"/>
  <c r="R59"/>
  <c r="S59"/>
  <c r="T59"/>
  <c r="U59"/>
  <c r="G60"/>
  <c r="H60"/>
  <c r="I60"/>
  <c r="J60"/>
  <c r="K60"/>
  <c r="L60"/>
  <c r="M60"/>
  <c r="N60"/>
  <c r="P60"/>
  <c r="Q60"/>
  <c r="R60"/>
  <c r="S60"/>
  <c r="T60"/>
  <c r="U60"/>
  <c r="G61"/>
  <c r="H61"/>
  <c r="I61"/>
  <c r="J61"/>
  <c r="K61"/>
  <c r="L61"/>
  <c r="M61"/>
  <c r="N61"/>
  <c r="P61"/>
  <c r="Q61"/>
  <c r="R61"/>
  <c r="S61"/>
  <c r="T61"/>
  <c r="U61"/>
  <c r="G62"/>
  <c r="H62"/>
  <c r="I62"/>
  <c r="J62"/>
  <c r="K62"/>
  <c r="L62"/>
  <c r="M62"/>
  <c r="N62"/>
  <c r="P62"/>
  <c r="Q62"/>
  <c r="R62"/>
  <c r="S62"/>
  <c r="T62"/>
  <c r="U62"/>
  <c r="G63"/>
  <c r="H63"/>
  <c r="I63"/>
  <c r="J63"/>
  <c r="K63"/>
  <c r="L63"/>
  <c r="M63"/>
  <c r="N63"/>
  <c r="P63"/>
  <c r="Q63"/>
  <c r="R63"/>
  <c r="S63"/>
  <c r="T63"/>
  <c r="U63"/>
  <c r="G64"/>
  <c r="H64"/>
  <c r="E17" i="33" s="1"/>
  <c r="I64" i="19"/>
  <c r="J64"/>
  <c r="K64"/>
  <c r="L64"/>
  <c r="M64"/>
  <c r="N64"/>
  <c r="P64"/>
  <c r="Q64"/>
  <c r="R64"/>
  <c r="S64"/>
  <c r="T64"/>
  <c r="U64"/>
  <c r="E64"/>
  <c r="E63"/>
  <c r="Y63" s="1"/>
  <c r="E62"/>
  <c r="E61"/>
  <c r="Y61" s="1"/>
  <c r="E60"/>
  <c r="E59"/>
  <c r="Y59" s="1"/>
  <c r="E58"/>
  <c r="G49"/>
  <c r="H49"/>
  <c r="I49"/>
  <c r="J49"/>
  <c r="K49"/>
  <c r="L49"/>
  <c r="M49"/>
  <c r="N49"/>
  <c r="P49"/>
  <c r="Q49"/>
  <c r="S49"/>
  <c r="T49"/>
  <c r="U49"/>
  <c r="H50"/>
  <c r="I50"/>
  <c r="J50"/>
  <c r="K50"/>
  <c r="L50"/>
  <c r="M50"/>
  <c r="N50"/>
  <c r="P50"/>
  <c r="Q50"/>
  <c r="R50"/>
  <c r="S50"/>
  <c r="T50"/>
  <c r="U50"/>
  <c r="G51"/>
  <c r="H51"/>
  <c r="I51"/>
  <c r="J51"/>
  <c r="K51"/>
  <c r="L51"/>
  <c r="M51"/>
  <c r="N51"/>
  <c r="P51"/>
  <c r="Q51"/>
  <c r="S51"/>
  <c r="T51"/>
  <c r="U51"/>
  <c r="G52"/>
  <c r="H52"/>
  <c r="I52"/>
  <c r="J52"/>
  <c r="K52"/>
  <c r="L52"/>
  <c r="M52"/>
  <c r="N52"/>
  <c r="P52"/>
  <c r="Q52"/>
  <c r="R52"/>
  <c r="S52"/>
  <c r="T52"/>
  <c r="U52"/>
  <c r="G53"/>
  <c r="H53"/>
  <c r="I53"/>
  <c r="J53"/>
  <c r="K53"/>
  <c r="L53"/>
  <c r="M53"/>
  <c r="N53"/>
  <c r="P53"/>
  <c r="Q53"/>
  <c r="R53"/>
  <c r="S53"/>
  <c r="T53"/>
  <c r="U53"/>
  <c r="G54"/>
  <c r="H54"/>
  <c r="I54"/>
  <c r="J54"/>
  <c r="K54"/>
  <c r="L54"/>
  <c r="M54"/>
  <c r="N54"/>
  <c r="P54"/>
  <c r="Q54"/>
  <c r="R54"/>
  <c r="S54"/>
  <c r="T54"/>
  <c r="U54"/>
  <c r="I55"/>
  <c r="J55"/>
  <c r="K55"/>
  <c r="L55"/>
  <c r="M55"/>
  <c r="N55"/>
  <c r="P55"/>
  <c r="Q55"/>
  <c r="R55"/>
  <c r="S55"/>
  <c r="T55"/>
  <c r="U55"/>
  <c r="Y58" l="1"/>
  <c r="Y60"/>
  <c r="Y62"/>
  <c r="Y64"/>
  <c r="Y72"/>
  <c r="Y76"/>
  <c r="Y81"/>
  <c r="Y89"/>
  <c r="Y100"/>
  <c r="Y98"/>
  <c r="Y107"/>
  <c r="Y136"/>
  <c r="Y134"/>
  <c r="Y132"/>
  <c r="Y129" s="1"/>
  <c r="Y139"/>
  <c r="Y144"/>
  <c r="Y142"/>
  <c r="Y140"/>
  <c r="Y163"/>
  <c r="Y161"/>
  <c r="Y159"/>
  <c r="Y166"/>
  <c r="Y171"/>
  <c r="Y169"/>
  <c r="Y167"/>
  <c r="Y181"/>
  <c r="Y179"/>
  <c r="Y177"/>
  <c r="Y184"/>
  <c r="Y189"/>
  <c r="Y187"/>
  <c r="Y185"/>
  <c r="Y199"/>
  <c r="Y197"/>
  <c r="Y195"/>
  <c r="Y202"/>
  <c r="Y207"/>
  <c r="Y205"/>
  <c r="Y203"/>
  <c r="Y215"/>
  <c r="Y213"/>
  <c r="Y225"/>
  <c r="Y223"/>
  <c r="Y221"/>
  <c r="Y229"/>
  <c r="Y234"/>
  <c r="Y232"/>
  <c r="Y230"/>
  <c r="Y244"/>
  <c r="Y242"/>
  <c r="Y240"/>
  <c r="Y247"/>
  <c r="Y252"/>
  <c r="Y250"/>
  <c r="Y248"/>
  <c r="Y262"/>
  <c r="Y269"/>
  <c r="Y267"/>
  <c r="Y274"/>
  <c r="Y278"/>
  <c r="Y280"/>
  <c r="Y288"/>
  <c r="Y297"/>
  <c r="Y301"/>
  <c r="Y303"/>
  <c r="Y305"/>
  <c r="Y310"/>
  <c r="Y314"/>
  <c r="Y324"/>
  <c r="Y333"/>
  <c r="Y337"/>
  <c r="Y339"/>
  <c r="Y341"/>
  <c r="Y343"/>
  <c r="Y351"/>
  <c r="Y360"/>
  <c r="Y364"/>
  <c r="Y366"/>
  <c r="Y368"/>
  <c r="Y373"/>
  <c r="Y375"/>
  <c r="Y377"/>
  <c r="Y379"/>
  <c r="Y383"/>
  <c r="Y385"/>
  <c r="Y387"/>
  <c r="Y394"/>
  <c r="Y396"/>
  <c r="Y400"/>
  <c r="X401"/>
  <c r="Y402"/>
  <c r="X403"/>
  <c r="Y404"/>
  <c r="X405"/>
  <c r="Y406"/>
  <c r="X409"/>
  <c r="Y410"/>
  <c r="X411"/>
  <c r="Y412"/>
  <c r="X413"/>
  <c r="Y414"/>
  <c r="X415"/>
  <c r="Y418"/>
  <c r="X420"/>
  <c r="Y421"/>
  <c r="X422"/>
  <c r="Y423"/>
  <c r="X424"/>
  <c r="Y427"/>
  <c r="Y429"/>
  <c r="X430"/>
  <c r="Y431"/>
  <c r="X432"/>
  <c r="Y433"/>
  <c r="X436"/>
  <c r="Y437"/>
  <c r="X438"/>
  <c r="Y439"/>
  <c r="X440"/>
  <c r="Y441"/>
  <c r="X442"/>
  <c r="Y445"/>
  <c r="X446"/>
  <c r="Y447"/>
  <c r="X448"/>
  <c r="Y449"/>
  <c r="X450"/>
  <c r="Y451"/>
  <c r="Y456"/>
  <c r="X457"/>
  <c r="Y458"/>
  <c r="X459"/>
  <c r="Y460"/>
  <c r="Y468"/>
  <c r="X472"/>
  <c r="X474"/>
  <c r="Y475"/>
  <c r="X476"/>
  <c r="Y477"/>
  <c r="Y481"/>
  <c r="X482"/>
  <c r="Y483"/>
  <c r="X484"/>
  <c r="Y485"/>
  <c r="X486"/>
  <c r="Y487"/>
  <c r="X493"/>
  <c r="Y495"/>
  <c r="Y499"/>
  <c r="X500"/>
  <c r="Y501"/>
  <c r="X502"/>
  <c r="Y503"/>
  <c r="X504"/>
  <c r="Y505"/>
  <c r="X510"/>
  <c r="Y511"/>
  <c r="X512"/>
  <c r="Y513"/>
  <c r="X514"/>
  <c r="X517"/>
  <c r="X519"/>
  <c r="Y520"/>
  <c r="X522"/>
  <c r="X526"/>
  <c r="X528"/>
  <c r="Y529"/>
  <c r="X530"/>
  <c r="Y531"/>
  <c r="Y535"/>
  <c r="X537"/>
  <c r="Y538"/>
  <c r="X539"/>
  <c r="Y540"/>
  <c r="X541"/>
  <c r="Y544"/>
  <c r="X545"/>
  <c r="Y546"/>
  <c r="X547"/>
  <c r="Y548"/>
  <c r="X549"/>
  <c r="Y550"/>
  <c r="Y555"/>
  <c r="X556"/>
  <c r="Y558"/>
  <c r="X563"/>
  <c r="Y564"/>
  <c r="X565"/>
  <c r="Y566"/>
  <c r="X567"/>
  <c r="Y568"/>
  <c r="X571"/>
  <c r="Y572"/>
  <c r="X573"/>
  <c r="Y574"/>
  <c r="X575"/>
  <c r="Y576"/>
  <c r="X577"/>
  <c r="Y580"/>
  <c r="X581"/>
  <c r="Y582"/>
  <c r="X583"/>
  <c r="Y584"/>
  <c r="X585"/>
  <c r="Y586"/>
  <c r="X589"/>
  <c r="X591"/>
  <c r="Y592"/>
  <c r="X593"/>
  <c r="Y594"/>
  <c r="X595"/>
  <c r="Y598"/>
  <c r="X599"/>
  <c r="X600"/>
  <c r="Y601"/>
  <c r="X602"/>
  <c r="Y603"/>
  <c r="X607"/>
  <c r="Y608"/>
  <c r="X609"/>
  <c r="Y610"/>
  <c r="X611"/>
  <c r="Y612"/>
  <c r="X613"/>
  <c r="X619"/>
  <c r="Y620"/>
  <c r="X621"/>
  <c r="X626"/>
  <c r="X628"/>
  <c r="Y629"/>
  <c r="X630"/>
  <c r="Y156"/>
  <c r="Y174"/>
  <c r="Y192"/>
  <c r="Y219"/>
  <c r="Y237"/>
  <c r="Y381"/>
  <c r="X399"/>
  <c r="Y408"/>
  <c r="X417"/>
  <c r="Y435"/>
  <c r="X444"/>
  <c r="X480"/>
  <c r="X498"/>
  <c r="X534"/>
  <c r="X543"/>
  <c r="Y570"/>
  <c r="X579"/>
  <c r="Y606"/>
  <c r="X55"/>
  <c r="X54"/>
  <c r="X53"/>
  <c r="X52"/>
  <c r="X50"/>
  <c r="X64"/>
  <c r="X63"/>
  <c r="X62"/>
  <c r="X61"/>
  <c r="X60"/>
  <c r="X59"/>
  <c r="X58"/>
  <c r="X72"/>
  <c r="X70"/>
  <c r="X69"/>
  <c r="X67"/>
  <c r="X81"/>
  <c r="X80"/>
  <c r="X76"/>
  <c r="X90"/>
  <c r="X89"/>
  <c r="X88"/>
  <c r="X87"/>
  <c r="X85"/>
  <c r="X100"/>
  <c r="X99"/>
  <c r="X98"/>
  <c r="X97"/>
  <c r="X96"/>
  <c r="X94"/>
  <c r="X108"/>
  <c r="X107"/>
  <c r="X106"/>
  <c r="X117"/>
  <c r="X116"/>
  <c r="X115"/>
  <c r="X114"/>
  <c r="X112"/>
  <c r="X126"/>
  <c r="X136"/>
  <c r="X135"/>
  <c r="X134"/>
  <c r="X133"/>
  <c r="X132"/>
  <c r="X131"/>
  <c r="X130"/>
  <c r="X145"/>
  <c r="X144"/>
  <c r="X143"/>
  <c r="X142"/>
  <c r="X141"/>
  <c r="X140"/>
  <c r="X139"/>
  <c r="X138" s="1"/>
  <c r="X153"/>
  <c r="X151"/>
  <c r="X150"/>
  <c r="X163"/>
  <c r="X162"/>
  <c r="X161"/>
  <c r="X160"/>
  <c r="X159"/>
  <c r="X158"/>
  <c r="X157"/>
  <c r="X156" s="1"/>
  <c r="X172"/>
  <c r="X171"/>
  <c r="X170"/>
  <c r="X169"/>
  <c r="X168"/>
  <c r="X167"/>
  <c r="X166"/>
  <c r="X181"/>
  <c r="X180"/>
  <c r="X179"/>
  <c r="X178"/>
  <c r="X177"/>
  <c r="X176"/>
  <c r="X175"/>
  <c r="X174" s="1"/>
  <c r="X190"/>
  <c r="X189"/>
  <c r="X188"/>
  <c r="X187"/>
  <c r="X186"/>
  <c r="X185"/>
  <c r="X184"/>
  <c r="X199"/>
  <c r="X198"/>
  <c r="X197"/>
  <c r="X196"/>
  <c r="X195"/>
  <c r="X194"/>
  <c r="X193"/>
  <c r="X192" s="1"/>
  <c r="X208"/>
  <c r="X207"/>
  <c r="X206"/>
  <c r="X205"/>
  <c r="X204"/>
  <c r="X203"/>
  <c r="X202"/>
  <c r="X216"/>
  <c r="X215"/>
  <c r="X214"/>
  <c r="X213"/>
  <c r="X212"/>
  <c r="X211"/>
  <c r="X226"/>
  <c r="X225"/>
  <c r="X224"/>
  <c r="X223"/>
  <c r="X222"/>
  <c r="X221"/>
  <c r="X220"/>
  <c r="X219" s="1"/>
  <c r="X235"/>
  <c r="X234"/>
  <c r="X233"/>
  <c r="X232"/>
  <c r="X231"/>
  <c r="X230"/>
  <c r="X229"/>
  <c r="X244"/>
  <c r="X243"/>
  <c r="X242"/>
  <c r="X241"/>
  <c r="X240"/>
  <c r="X239"/>
  <c r="X238"/>
  <c r="X237" s="1"/>
  <c r="X253"/>
  <c r="X252"/>
  <c r="X251"/>
  <c r="X250"/>
  <c r="X249"/>
  <c r="X248"/>
  <c r="X247"/>
  <c r="X262"/>
  <c r="X261"/>
  <c r="X259"/>
  <c r="X258"/>
  <c r="X256"/>
  <c r="X270"/>
  <c r="X269"/>
  <c r="X268"/>
  <c r="X267"/>
  <c r="X280"/>
  <c r="X279"/>
  <c r="X278"/>
  <c r="X277"/>
  <c r="X276"/>
  <c r="X274"/>
  <c r="X288"/>
  <c r="X287"/>
  <c r="X286"/>
  <c r="X285"/>
  <c r="X284"/>
  <c r="X283"/>
  <c r="X297"/>
  <c r="X296"/>
  <c r="X295"/>
  <c r="X294"/>
  <c r="X306"/>
  <c r="X305"/>
  <c r="X304"/>
  <c r="X303"/>
  <c r="X301"/>
  <c r="X315"/>
  <c r="X314"/>
  <c r="X313"/>
  <c r="X310"/>
  <c r="X324"/>
  <c r="X323"/>
  <c r="X322"/>
  <c r="X321"/>
  <c r="X320"/>
  <c r="X319"/>
  <c r="X333"/>
  <c r="X332"/>
  <c r="X331"/>
  <c r="X330"/>
  <c r="X328"/>
  <c r="X343"/>
  <c r="X342"/>
  <c r="X341"/>
  <c r="X340"/>
  <c r="X339"/>
  <c r="X338"/>
  <c r="X337"/>
  <c r="X352"/>
  <c r="X351"/>
  <c r="X350"/>
  <c r="X349"/>
  <c r="X348"/>
  <c r="X347"/>
  <c r="X346"/>
  <c r="X345" s="1"/>
  <c r="X360"/>
  <c r="X359"/>
  <c r="X358"/>
  <c r="X357"/>
  <c r="X355"/>
  <c r="X369"/>
  <c r="X368"/>
  <c r="X367"/>
  <c r="X366"/>
  <c r="X364"/>
  <c r="X379"/>
  <c r="X378"/>
  <c r="X377"/>
  <c r="X376"/>
  <c r="X375"/>
  <c r="X374"/>
  <c r="X373"/>
  <c r="X388"/>
  <c r="X387"/>
  <c r="X386"/>
  <c r="X385"/>
  <c r="X384"/>
  <c r="X383"/>
  <c r="X382"/>
  <c r="X381" s="1"/>
  <c r="X396"/>
  <c r="X395"/>
  <c r="X394"/>
  <c r="X393"/>
  <c r="X391"/>
  <c r="X468"/>
  <c r="X467"/>
  <c r="X466"/>
  <c r="X465"/>
  <c r="X463"/>
  <c r="X640"/>
  <c r="X639"/>
  <c r="X638"/>
  <c r="X637"/>
  <c r="X636"/>
  <c r="X649"/>
  <c r="X648"/>
  <c r="X647"/>
  <c r="X646"/>
  <c r="X645"/>
  <c r="X644"/>
  <c r="X643"/>
  <c r="X642" s="1"/>
  <c r="X658"/>
  <c r="X657"/>
  <c r="X656"/>
  <c r="X655"/>
  <c r="X654"/>
  <c r="X653"/>
  <c r="X652"/>
  <c r="X651" s="1"/>
  <c r="H283" i="13"/>
  <c r="J283"/>
  <c r="R16" i="33"/>
  <c r="Q16"/>
  <c r="P16"/>
  <c r="O16"/>
  <c r="N16"/>
  <c r="M16"/>
  <c r="K16"/>
  <c r="J16"/>
  <c r="I16"/>
  <c r="H16"/>
  <c r="G16"/>
  <c r="F16"/>
  <c r="R16" i="32"/>
  <c r="Q16"/>
  <c r="P16"/>
  <c r="O16"/>
  <c r="N16"/>
  <c r="M16"/>
  <c r="K16"/>
  <c r="J16"/>
  <c r="I16"/>
  <c r="H16"/>
  <c r="G16"/>
  <c r="F16"/>
  <c r="E16"/>
  <c r="D16"/>
  <c r="R15" i="31"/>
  <c r="Q15"/>
  <c r="P15"/>
  <c r="O15"/>
  <c r="N15"/>
  <c r="M15"/>
  <c r="K15"/>
  <c r="J15"/>
  <c r="I15"/>
  <c r="H15"/>
  <c r="G15"/>
  <c r="F15"/>
  <c r="E15"/>
  <c r="D15"/>
  <c r="R15" i="30"/>
  <c r="Q15"/>
  <c r="P15"/>
  <c r="O15"/>
  <c r="N15"/>
  <c r="M15"/>
  <c r="K15"/>
  <c r="J15"/>
  <c r="I15"/>
  <c r="H15"/>
  <c r="G15"/>
  <c r="F15"/>
  <c r="E15"/>
  <c r="D15"/>
  <c r="R15" i="29"/>
  <c r="Q15"/>
  <c r="P15"/>
  <c r="N15"/>
  <c r="M15"/>
  <c r="K15"/>
  <c r="J15"/>
  <c r="I15"/>
  <c r="H15"/>
  <c r="G15"/>
  <c r="F15"/>
  <c r="E15"/>
  <c r="D15"/>
  <c r="R15" i="27"/>
  <c r="Q15"/>
  <c r="P15"/>
  <c r="O15"/>
  <c r="N15"/>
  <c r="M15"/>
  <c r="K15"/>
  <c r="J15"/>
  <c r="I15"/>
  <c r="H15"/>
  <c r="G15"/>
  <c r="F15"/>
  <c r="E15"/>
  <c r="C16"/>
  <c r="C16" i="29"/>
  <c r="C16" i="30"/>
  <c r="C16" i="31"/>
  <c r="C17" i="32"/>
  <c r="C17" i="33"/>
  <c r="R17"/>
  <c r="Q17"/>
  <c r="P17"/>
  <c r="O17"/>
  <c r="N17"/>
  <c r="M17"/>
  <c r="K17"/>
  <c r="J17"/>
  <c r="I17"/>
  <c r="H17"/>
  <c r="G17"/>
  <c r="F17"/>
  <c r="D17"/>
  <c r="R17" i="32"/>
  <c r="Q17"/>
  <c r="P17"/>
  <c r="O17"/>
  <c r="N17"/>
  <c r="M17"/>
  <c r="K17"/>
  <c r="J17"/>
  <c r="I17"/>
  <c r="H17"/>
  <c r="G17"/>
  <c r="F17"/>
  <c r="E17"/>
  <c r="D17"/>
  <c r="R16" i="31"/>
  <c r="Q16"/>
  <c r="P16"/>
  <c r="O16"/>
  <c r="N16"/>
  <c r="M16"/>
  <c r="K16"/>
  <c r="J16"/>
  <c r="I16"/>
  <c r="H16"/>
  <c r="G16"/>
  <c r="F16"/>
  <c r="E16"/>
  <c r="D16"/>
  <c r="R16" i="30"/>
  <c r="Q16"/>
  <c r="P16"/>
  <c r="O16"/>
  <c r="N16"/>
  <c r="M16"/>
  <c r="K16"/>
  <c r="J16"/>
  <c r="I16"/>
  <c r="H16"/>
  <c r="G16"/>
  <c r="F16"/>
  <c r="E16"/>
  <c r="D16"/>
  <c r="R16" i="29"/>
  <c r="Q16"/>
  <c r="P16"/>
  <c r="O16"/>
  <c r="N16"/>
  <c r="M16"/>
  <c r="K16"/>
  <c r="J16"/>
  <c r="I16"/>
  <c r="H16"/>
  <c r="G16"/>
  <c r="F16"/>
  <c r="E16"/>
  <c r="D16"/>
  <c r="R16" i="27"/>
  <c r="Q16"/>
  <c r="P16"/>
  <c r="O16"/>
  <c r="N16"/>
  <c r="M16"/>
  <c r="K16"/>
  <c r="J16"/>
  <c r="I16"/>
  <c r="H16"/>
  <c r="G16"/>
  <c r="F16"/>
  <c r="E16"/>
  <c r="D16"/>
  <c r="C17"/>
  <c r="C17" i="29"/>
  <c r="C17" i="30"/>
  <c r="C17" i="31"/>
  <c r="C18" i="32"/>
  <c r="C18" i="33"/>
  <c r="R18"/>
  <c r="P18"/>
  <c r="O18"/>
  <c r="N18"/>
  <c r="M18"/>
  <c r="K18"/>
  <c r="J18"/>
  <c r="I18"/>
  <c r="H18"/>
  <c r="G18"/>
  <c r="F18"/>
  <c r="E18"/>
  <c r="D18"/>
  <c r="R18" i="32"/>
  <c r="Q18"/>
  <c r="P18"/>
  <c r="O18"/>
  <c r="N18"/>
  <c r="M18"/>
  <c r="K18"/>
  <c r="J18"/>
  <c r="I18"/>
  <c r="H18"/>
  <c r="G18"/>
  <c r="F18"/>
  <c r="E18"/>
  <c r="D18"/>
  <c r="Q17" i="31"/>
  <c r="P17"/>
  <c r="O17"/>
  <c r="N17"/>
  <c r="M17"/>
  <c r="K17"/>
  <c r="I17"/>
  <c r="H17"/>
  <c r="G17"/>
  <c r="F17"/>
  <c r="E17"/>
  <c r="R17" i="30"/>
  <c r="Q17"/>
  <c r="P17"/>
  <c r="O17"/>
  <c r="N17"/>
  <c r="M17"/>
  <c r="K17"/>
  <c r="I17"/>
  <c r="H17"/>
  <c r="G17"/>
  <c r="F17"/>
  <c r="E17"/>
  <c r="D17"/>
  <c r="R17" i="29"/>
  <c r="Q17"/>
  <c r="P17"/>
  <c r="O17"/>
  <c r="N17"/>
  <c r="M17"/>
  <c r="K17"/>
  <c r="J17"/>
  <c r="I17"/>
  <c r="H17"/>
  <c r="G17"/>
  <c r="F17"/>
  <c r="E17"/>
  <c r="R17" i="27"/>
  <c r="Q17"/>
  <c r="O17"/>
  <c r="N17"/>
  <c r="M17"/>
  <c r="K17"/>
  <c r="J17"/>
  <c r="I17"/>
  <c r="H17"/>
  <c r="G17"/>
  <c r="F17"/>
  <c r="E17"/>
  <c r="C19" i="33"/>
  <c r="C19" i="32"/>
  <c r="C18" i="31"/>
  <c r="C18" i="30"/>
  <c r="C18" i="29"/>
  <c r="C18" i="27"/>
  <c r="R19" i="33"/>
  <c r="P19"/>
  <c r="O19"/>
  <c r="N19"/>
  <c r="M19"/>
  <c r="K19"/>
  <c r="J19"/>
  <c r="I19"/>
  <c r="H19"/>
  <c r="G19"/>
  <c r="F19"/>
  <c r="E19"/>
  <c r="R19" i="32"/>
  <c r="Q19"/>
  <c r="P19"/>
  <c r="O19"/>
  <c r="N19"/>
  <c r="M19"/>
  <c r="K19"/>
  <c r="J19"/>
  <c r="I19"/>
  <c r="H19"/>
  <c r="G19"/>
  <c r="F19"/>
  <c r="E19"/>
  <c r="D19"/>
  <c r="R18" i="31"/>
  <c r="Q18"/>
  <c r="P18"/>
  <c r="O18"/>
  <c r="N18"/>
  <c r="M18"/>
  <c r="K18"/>
  <c r="J18"/>
  <c r="I18"/>
  <c r="H18"/>
  <c r="G18"/>
  <c r="F18"/>
  <c r="E18"/>
  <c r="D18"/>
  <c r="R18" i="30"/>
  <c r="Q18"/>
  <c r="O18"/>
  <c r="N18"/>
  <c r="M18"/>
  <c r="K18"/>
  <c r="J18"/>
  <c r="I18"/>
  <c r="H18"/>
  <c r="G18"/>
  <c r="E18"/>
  <c r="R18" i="29"/>
  <c r="Q18"/>
  <c r="P18"/>
  <c r="N18"/>
  <c r="M18"/>
  <c r="K18"/>
  <c r="J18"/>
  <c r="I18"/>
  <c r="H18"/>
  <c r="G18"/>
  <c r="Q18" i="27"/>
  <c r="P18"/>
  <c r="O18"/>
  <c r="N18"/>
  <c r="M18"/>
  <c r="K18"/>
  <c r="J18"/>
  <c r="I18"/>
  <c r="G18"/>
  <c r="C20" i="33"/>
  <c r="C20" i="32"/>
  <c r="C19" i="31"/>
  <c r="C19" i="30"/>
  <c r="C19" i="29"/>
  <c r="C19" i="27"/>
  <c r="R20" i="33"/>
  <c r="P20"/>
  <c r="O20"/>
  <c r="N20"/>
  <c r="M20"/>
  <c r="K20"/>
  <c r="J20"/>
  <c r="I20"/>
  <c r="H20"/>
  <c r="G20"/>
  <c r="F20"/>
  <c r="R20" i="32"/>
  <c r="Q20"/>
  <c r="P20"/>
  <c r="O20"/>
  <c r="N20"/>
  <c r="M20"/>
  <c r="K20"/>
  <c r="J20"/>
  <c r="I20"/>
  <c r="H20"/>
  <c r="G20"/>
  <c r="F20"/>
  <c r="E20"/>
  <c r="D20"/>
  <c r="R19" i="31"/>
  <c r="Q19"/>
  <c r="P19"/>
  <c r="O19"/>
  <c r="N19"/>
  <c r="M19"/>
  <c r="K19"/>
  <c r="J19"/>
  <c r="I19"/>
  <c r="H19"/>
  <c r="G19"/>
  <c r="F19"/>
  <c r="E19"/>
  <c r="D19"/>
  <c r="R19" i="30"/>
  <c r="Q19"/>
  <c r="P19"/>
  <c r="O19"/>
  <c r="N19"/>
  <c r="M19"/>
  <c r="K19"/>
  <c r="J19"/>
  <c r="I19"/>
  <c r="H19"/>
  <c r="G19"/>
  <c r="F19"/>
  <c r="E19"/>
  <c r="R19" i="29"/>
  <c r="Q19"/>
  <c r="P19"/>
  <c r="O19"/>
  <c r="N19"/>
  <c r="M19"/>
  <c r="K19"/>
  <c r="J19"/>
  <c r="H19"/>
  <c r="G19"/>
  <c r="F19"/>
  <c r="R19" i="27"/>
  <c r="Q19"/>
  <c r="P19"/>
  <c r="N19"/>
  <c r="M19"/>
  <c r="K19"/>
  <c r="J19"/>
  <c r="I19"/>
  <c r="G19"/>
  <c r="C20"/>
  <c r="C20" i="29"/>
  <c r="C20" i="30"/>
  <c r="C21" i="33"/>
  <c r="C21" i="32"/>
  <c r="C20" i="31"/>
  <c r="R21" i="33"/>
  <c r="Q21"/>
  <c r="P21"/>
  <c r="O21"/>
  <c r="N21"/>
  <c r="M21"/>
  <c r="K21"/>
  <c r="J21"/>
  <c r="I21"/>
  <c r="H21"/>
  <c r="G21"/>
  <c r="F21"/>
  <c r="E21"/>
  <c r="D21"/>
  <c r="R21" i="32"/>
  <c r="Q21"/>
  <c r="P21"/>
  <c r="O21"/>
  <c r="N21"/>
  <c r="M21"/>
  <c r="K21"/>
  <c r="J21"/>
  <c r="I21"/>
  <c r="H21"/>
  <c r="G21"/>
  <c r="F21"/>
  <c r="E21"/>
  <c r="D21"/>
  <c r="R20" i="31"/>
  <c r="Q20"/>
  <c r="P20"/>
  <c r="O20"/>
  <c r="N20"/>
  <c r="M20"/>
  <c r="K20"/>
  <c r="J20"/>
  <c r="I20"/>
  <c r="H20"/>
  <c r="G20"/>
  <c r="F20"/>
  <c r="E20"/>
  <c r="D20"/>
  <c r="R20" i="30"/>
  <c r="Q20"/>
  <c r="P20"/>
  <c r="O20"/>
  <c r="N20"/>
  <c r="M20"/>
  <c r="K20"/>
  <c r="J20"/>
  <c r="I20"/>
  <c r="H20"/>
  <c r="G20"/>
  <c r="F20"/>
  <c r="E20"/>
  <c r="D20"/>
  <c r="R20" i="29"/>
  <c r="Q20"/>
  <c r="P20"/>
  <c r="O20"/>
  <c r="N20"/>
  <c r="M20"/>
  <c r="K20"/>
  <c r="J20"/>
  <c r="I20"/>
  <c r="H20"/>
  <c r="F20"/>
  <c r="E20"/>
  <c r="Q20" i="27"/>
  <c r="P20"/>
  <c r="O20"/>
  <c r="N20"/>
  <c r="M20"/>
  <c r="K20"/>
  <c r="J20"/>
  <c r="I20"/>
  <c r="G20"/>
  <c r="F20"/>
  <c r="E20"/>
  <c r="C22" i="33"/>
  <c r="C22" i="32"/>
  <c r="C21" i="31"/>
  <c r="C21" i="30"/>
  <c r="C21" i="29"/>
  <c r="C21" i="27"/>
  <c r="R22" i="33"/>
  <c r="P22"/>
  <c r="O22"/>
  <c r="N22"/>
  <c r="M22"/>
  <c r="K22"/>
  <c r="I22"/>
  <c r="H22"/>
  <c r="G22"/>
  <c r="F22"/>
  <c r="E22"/>
  <c r="D22"/>
  <c r="R22" i="32"/>
  <c r="Q22"/>
  <c r="P22"/>
  <c r="O22"/>
  <c r="N22"/>
  <c r="M22"/>
  <c r="K22"/>
  <c r="J22"/>
  <c r="I22"/>
  <c r="H22"/>
  <c r="G22"/>
  <c r="F22"/>
  <c r="E22"/>
  <c r="D22"/>
  <c r="R21" i="31"/>
  <c r="Q21"/>
  <c r="P21"/>
  <c r="O21"/>
  <c r="N21"/>
  <c r="M21"/>
  <c r="K21"/>
  <c r="J21"/>
  <c r="I21"/>
  <c r="H21"/>
  <c r="G21"/>
  <c r="F21"/>
  <c r="E21"/>
  <c r="D21"/>
  <c r="R21" i="30"/>
  <c r="Q21"/>
  <c r="P21"/>
  <c r="O21"/>
  <c r="N21"/>
  <c r="M21"/>
  <c r="K21"/>
  <c r="J21"/>
  <c r="I21"/>
  <c r="H21"/>
  <c r="G21"/>
  <c r="F21"/>
  <c r="E21"/>
  <c r="D21"/>
  <c r="R21" i="29"/>
  <c r="Q21"/>
  <c r="P21"/>
  <c r="N21"/>
  <c r="M21"/>
  <c r="K21"/>
  <c r="J21"/>
  <c r="I21"/>
  <c r="H21"/>
  <c r="G21"/>
  <c r="F21"/>
  <c r="E21"/>
  <c r="D21"/>
  <c r="Q21" i="27"/>
  <c r="O21"/>
  <c r="N21"/>
  <c r="M21"/>
  <c r="K21"/>
  <c r="J21"/>
  <c r="I21"/>
  <c r="G21"/>
  <c r="F21"/>
  <c r="C23" i="33"/>
  <c r="C23" i="32"/>
  <c r="C22" i="31"/>
  <c r="C22" i="30"/>
  <c r="C22" i="29"/>
  <c r="C22" i="27"/>
  <c r="E23" i="33"/>
  <c r="D23"/>
  <c r="E23" i="32"/>
  <c r="D23"/>
  <c r="E22" i="30"/>
  <c r="D22"/>
  <c r="E22" i="27"/>
  <c r="R23" i="33"/>
  <c r="P23"/>
  <c r="O23"/>
  <c r="N23"/>
  <c r="M23"/>
  <c r="K23"/>
  <c r="I23"/>
  <c r="H23"/>
  <c r="G23"/>
  <c r="F23"/>
  <c r="R23" i="32"/>
  <c r="Q23"/>
  <c r="P23"/>
  <c r="O23"/>
  <c r="N23"/>
  <c r="M23"/>
  <c r="K23"/>
  <c r="J23"/>
  <c r="I23"/>
  <c r="H23"/>
  <c r="G23"/>
  <c r="F23"/>
  <c r="R22" i="31"/>
  <c r="Q22"/>
  <c r="P22"/>
  <c r="O22"/>
  <c r="N22"/>
  <c r="M22"/>
  <c r="K22"/>
  <c r="J22"/>
  <c r="I22"/>
  <c r="H22"/>
  <c r="G22"/>
  <c r="F22"/>
  <c r="R22" i="30"/>
  <c r="Q22"/>
  <c r="P22"/>
  <c r="O22"/>
  <c r="N22"/>
  <c r="M22"/>
  <c r="K22"/>
  <c r="J22"/>
  <c r="I22"/>
  <c r="H22"/>
  <c r="G22"/>
  <c r="F22"/>
  <c r="R22" i="29"/>
  <c r="Q22"/>
  <c r="P22"/>
  <c r="O22"/>
  <c r="N22"/>
  <c r="M22"/>
  <c r="K22"/>
  <c r="J22"/>
  <c r="I22"/>
  <c r="G22"/>
  <c r="F22"/>
  <c r="R22" i="27"/>
  <c r="Q22"/>
  <c r="O22"/>
  <c r="N22"/>
  <c r="M22"/>
  <c r="K22"/>
  <c r="J22"/>
  <c r="I22"/>
  <c r="H22"/>
  <c r="G22"/>
  <c r="F22"/>
  <c r="C24" i="33"/>
  <c r="C24" i="32"/>
  <c r="C23" i="31"/>
  <c r="C23" i="30"/>
  <c r="C23" i="29"/>
  <c r="C23" i="27"/>
  <c r="R24" i="33"/>
  <c r="P24"/>
  <c r="O24"/>
  <c r="N24"/>
  <c r="M24"/>
  <c r="K24"/>
  <c r="J24"/>
  <c r="I24"/>
  <c r="H24"/>
  <c r="G24"/>
  <c r="F24"/>
  <c r="E24"/>
  <c r="D24"/>
  <c r="R24" i="32"/>
  <c r="Q24"/>
  <c r="P24"/>
  <c r="O24"/>
  <c r="N24"/>
  <c r="M24"/>
  <c r="K24"/>
  <c r="I24"/>
  <c r="G24"/>
  <c r="E24"/>
  <c r="D24"/>
  <c r="R23" i="31"/>
  <c r="Q23"/>
  <c r="P23"/>
  <c r="N23"/>
  <c r="J23"/>
  <c r="I23"/>
  <c r="H23"/>
  <c r="G23"/>
  <c r="F23"/>
  <c r="E23"/>
  <c r="D23"/>
  <c r="R23" i="30"/>
  <c r="Q23"/>
  <c r="P23"/>
  <c r="N23"/>
  <c r="J23"/>
  <c r="I23"/>
  <c r="H23"/>
  <c r="G23"/>
  <c r="F23"/>
  <c r="E23"/>
  <c r="D23"/>
  <c r="R23" i="29"/>
  <c r="N23"/>
  <c r="J23"/>
  <c r="I23"/>
  <c r="G23"/>
  <c r="E23"/>
  <c r="D23"/>
  <c r="R23" i="27"/>
  <c r="Q23"/>
  <c r="P23"/>
  <c r="N23"/>
  <c r="M23"/>
  <c r="J23"/>
  <c r="I23"/>
  <c r="G23"/>
  <c r="F23"/>
  <c r="E23"/>
  <c r="C25" i="33"/>
  <c r="C25" i="32"/>
  <c r="C24" i="31"/>
  <c r="C24" i="30"/>
  <c r="C24" i="29"/>
  <c r="C24" i="27"/>
  <c r="R25" i="33"/>
  <c r="Q25"/>
  <c r="P25"/>
  <c r="O25"/>
  <c r="N25"/>
  <c r="M25"/>
  <c r="K25"/>
  <c r="J25"/>
  <c r="I25"/>
  <c r="H25"/>
  <c r="G25"/>
  <c r="F25"/>
  <c r="E25"/>
  <c r="D25"/>
  <c r="R25" i="32"/>
  <c r="Q25"/>
  <c r="P25"/>
  <c r="O25"/>
  <c r="N25"/>
  <c r="M25"/>
  <c r="K25"/>
  <c r="J25"/>
  <c r="I25"/>
  <c r="H25"/>
  <c r="G25"/>
  <c r="F25"/>
  <c r="E25"/>
  <c r="D25"/>
  <c r="R24" i="31"/>
  <c r="Q24"/>
  <c r="P24"/>
  <c r="O24"/>
  <c r="N24"/>
  <c r="M24"/>
  <c r="K24"/>
  <c r="J24"/>
  <c r="I24"/>
  <c r="H24"/>
  <c r="G24"/>
  <c r="F24"/>
  <c r="E24"/>
  <c r="D24"/>
  <c r="R24" i="30"/>
  <c r="Q24"/>
  <c r="P24"/>
  <c r="O24"/>
  <c r="N24"/>
  <c r="M24"/>
  <c r="K24"/>
  <c r="J24"/>
  <c r="I24"/>
  <c r="H24"/>
  <c r="G24"/>
  <c r="F24"/>
  <c r="E24"/>
  <c r="D24"/>
  <c r="R24" i="29"/>
  <c r="Q24"/>
  <c r="P24"/>
  <c r="O24"/>
  <c r="N24"/>
  <c r="M24"/>
  <c r="K24"/>
  <c r="J24"/>
  <c r="I24"/>
  <c r="H24"/>
  <c r="G24"/>
  <c r="F24"/>
  <c r="E24"/>
  <c r="D24"/>
  <c r="R24" i="27"/>
  <c r="Q24"/>
  <c r="P24"/>
  <c r="O24"/>
  <c r="N24"/>
  <c r="M24"/>
  <c r="K24"/>
  <c r="J24"/>
  <c r="I24"/>
  <c r="H24"/>
  <c r="G24"/>
  <c r="F24"/>
  <c r="E24"/>
  <c r="D24"/>
  <c r="C26" i="33"/>
  <c r="C26" i="32"/>
  <c r="C25" i="31"/>
  <c r="C25" i="30"/>
  <c r="C25" i="29"/>
  <c r="C25" i="27"/>
  <c r="R26" i="33"/>
  <c r="Q26"/>
  <c r="P26"/>
  <c r="O26"/>
  <c r="N26"/>
  <c r="M26"/>
  <c r="K26"/>
  <c r="J26"/>
  <c r="I26"/>
  <c r="H26"/>
  <c r="G26"/>
  <c r="F26"/>
  <c r="E26"/>
  <c r="D26"/>
  <c r="R26" i="32"/>
  <c r="Q26"/>
  <c r="P26"/>
  <c r="O26"/>
  <c r="N26"/>
  <c r="M26"/>
  <c r="K26"/>
  <c r="J26"/>
  <c r="I26"/>
  <c r="H26"/>
  <c r="G26"/>
  <c r="F26"/>
  <c r="E26"/>
  <c r="D26"/>
  <c r="R25" i="31"/>
  <c r="Q25"/>
  <c r="P25"/>
  <c r="O25"/>
  <c r="N25"/>
  <c r="M25"/>
  <c r="K25"/>
  <c r="J25"/>
  <c r="I25"/>
  <c r="H25"/>
  <c r="G25"/>
  <c r="F25"/>
  <c r="E25"/>
  <c r="D25"/>
  <c r="R25" i="30"/>
  <c r="Q25"/>
  <c r="P25"/>
  <c r="O25"/>
  <c r="N25"/>
  <c r="M25"/>
  <c r="K25"/>
  <c r="J25"/>
  <c r="I25"/>
  <c r="H25"/>
  <c r="G25"/>
  <c r="F25"/>
  <c r="E25"/>
  <c r="D25"/>
  <c r="R25" i="29"/>
  <c r="Q25"/>
  <c r="P25"/>
  <c r="O25"/>
  <c r="N25"/>
  <c r="M25"/>
  <c r="K25"/>
  <c r="J25"/>
  <c r="I25"/>
  <c r="H25"/>
  <c r="G25"/>
  <c r="F25"/>
  <c r="E25"/>
  <c r="D25"/>
  <c r="R25" i="27"/>
  <c r="Q25"/>
  <c r="P25"/>
  <c r="O25"/>
  <c r="N25"/>
  <c r="M25"/>
  <c r="K25"/>
  <c r="J25"/>
  <c r="I25"/>
  <c r="H25"/>
  <c r="G25"/>
  <c r="F25"/>
  <c r="E25"/>
  <c r="D25"/>
  <c r="C27" i="33"/>
  <c r="C27" i="32"/>
  <c r="C26" i="31"/>
  <c r="C26" i="30"/>
  <c r="C26" i="29"/>
  <c r="C26" i="27"/>
  <c r="R27" i="33"/>
  <c r="P27"/>
  <c r="O27"/>
  <c r="N27"/>
  <c r="M27"/>
  <c r="K27"/>
  <c r="I27"/>
  <c r="H27"/>
  <c r="G27"/>
  <c r="R27" i="32"/>
  <c r="Q27"/>
  <c r="P27"/>
  <c r="O27"/>
  <c r="N27"/>
  <c r="M27"/>
  <c r="K27"/>
  <c r="J27"/>
  <c r="I27"/>
  <c r="H27"/>
  <c r="G27"/>
  <c r="R26" i="31"/>
  <c r="Q26"/>
  <c r="O26"/>
  <c r="N26"/>
  <c r="M26"/>
  <c r="K26"/>
  <c r="J26"/>
  <c r="I26"/>
  <c r="H26"/>
  <c r="G26"/>
  <c r="R26" i="30"/>
  <c r="Q26"/>
  <c r="P26"/>
  <c r="O26"/>
  <c r="N26"/>
  <c r="M26"/>
  <c r="K26"/>
  <c r="J26"/>
  <c r="I26"/>
  <c r="H26"/>
  <c r="G26"/>
  <c r="R26" i="29"/>
  <c r="Q26"/>
  <c r="P26"/>
  <c r="O26"/>
  <c r="N26"/>
  <c r="M26"/>
  <c r="K26"/>
  <c r="J26"/>
  <c r="I26"/>
  <c r="H26"/>
  <c r="G26"/>
  <c r="R26" i="27"/>
  <c r="Q26"/>
  <c r="M26"/>
  <c r="K26"/>
  <c r="I26"/>
  <c r="G26"/>
  <c r="C28" i="33"/>
  <c r="C28" i="32"/>
  <c r="C27" i="31"/>
  <c r="C27" i="30"/>
  <c r="C27" i="29"/>
  <c r="C27" i="27"/>
  <c r="R28" i="33"/>
  <c r="Q28"/>
  <c r="P28"/>
  <c r="O28"/>
  <c r="N28"/>
  <c r="M28"/>
  <c r="K28"/>
  <c r="J28"/>
  <c r="I28"/>
  <c r="H28"/>
  <c r="G28"/>
  <c r="F28"/>
  <c r="E28"/>
  <c r="D28"/>
  <c r="R28" i="32"/>
  <c r="Q28"/>
  <c r="P28"/>
  <c r="O28"/>
  <c r="N28"/>
  <c r="M28"/>
  <c r="K28"/>
  <c r="J28"/>
  <c r="I28"/>
  <c r="H28"/>
  <c r="G28"/>
  <c r="F28"/>
  <c r="E28"/>
  <c r="D28"/>
  <c r="R27" i="31"/>
  <c r="Q27"/>
  <c r="P27"/>
  <c r="O27"/>
  <c r="N27"/>
  <c r="M27"/>
  <c r="K27"/>
  <c r="J27"/>
  <c r="I27"/>
  <c r="H27"/>
  <c r="G27"/>
  <c r="F27"/>
  <c r="E27"/>
  <c r="D27"/>
  <c r="R27" i="30"/>
  <c r="Q27"/>
  <c r="P27"/>
  <c r="O27"/>
  <c r="N27"/>
  <c r="M27"/>
  <c r="K27"/>
  <c r="J27"/>
  <c r="I27"/>
  <c r="H27"/>
  <c r="G27"/>
  <c r="F27"/>
  <c r="E27"/>
  <c r="D27"/>
  <c r="R27" i="29"/>
  <c r="Q27"/>
  <c r="P27"/>
  <c r="O27"/>
  <c r="N27"/>
  <c r="M27"/>
  <c r="K27"/>
  <c r="J27"/>
  <c r="I27"/>
  <c r="H27"/>
  <c r="G27"/>
  <c r="F27"/>
  <c r="E27"/>
  <c r="D27"/>
  <c r="R27" i="27"/>
  <c r="Q27"/>
  <c r="P27"/>
  <c r="O27"/>
  <c r="N27"/>
  <c r="M27"/>
  <c r="K27"/>
  <c r="J27"/>
  <c r="I27"/>
  <c r="H27"/>
  <c r="G27"/>
  <c r="F27"/>
  <c r="E27"/>
  <c r="D27"/>
  <c r="C29" i="33"/>
  <c r="C29" i="32"/>
  <c r="C28" i="31"/>
  <c r="C28" i="30"/>
  <c r="C28" i="29"/>
  <c r="C28" i="27"/>
  <c r="R29" i="33"/>
  <c r="Q29"/>
  <c r="P29"/>
  <c r="O29"/>
  <c r="N29"/>
  <c r="M29"/>
  <c r="K29"/>
  <c r="J29"/>
  <c r="I29"/>
  <c r="H29"/>
  <c r="G29"/>
  <c r="F29"/>
  <c r="E29"/>
  <c r="D29"/>
  <c r="R29" i="32"/>
  <c r="Q29"/>
  <c r="P29"/>
  <c r="O29"/>
  <c r="N29"/>
  <c r="M29"/>
  <c r="K29"/>
  <c r="J29"/>
  <c r="I29"/>
  <c r="H29"/>
  <c r="G29"/>
  <c r="F29"/>
  <c r="E29"/>
  <c r="D29"/>
  <c r="R28" i="31"/>
  <c r="Q28"/>
  <c r="P28"/>
  <c r="O28"/>
  <c r="N28"/>
  <c r="M28"/>
  <c r="K28"/>
  <c r="J28"/>
  <c r="I28"/>
  <c r="H28"/>
  <c r="G28"/>
  <c r="F28"/>
  <c r="E28"/>
  <c r="D28"/>
  <c r="R28" i="30"/>
  <c r="Q28"/>
  <c r="P28"/>
  <c r="O28"/>
  <c r="N28"/>
  <c r="M28"/>
  <c r="K28"/>
  <c r="J28"/>
  <c r="I28"/>
  <c r="H28"/>
  <c r="G28"/>
  <c r="F28"/>
  <c r="E28"/>
  <c r="D28"/>
  <c r="R28" i="29"/>
  <c r="Q28"/>
  <c r="P28"/>
  <c r="O28"/>
  <c r="N28"/>
  <c r="M28"/>
  <c r="K28"/>
  <c r="J28"/>
  <c r="I28"/>
  <c r="H28"/>
  <c r="G28"/>
  <c r="F28"/>
  <c r="E28"/>
  <c r="D28"/>
  <c r="R28" i="27"/>
  <c r="Q28"/>
  <c r="P28"/>
  <c r="O28"/>
  <c r="N28"/>
  <c r="M28"/>
  <c r="K28"/>
  <c r="J28"/>
  <c r="I28"/>
  <c r="H28"/>
  <c r="G28"/>
  <c r="F28"/>
  <c r="E28"/>
  <c r="D28"/>
  <c r="C30" i="33"/>
  <c r="C30" i="32"/>
  <c r="C29" i="31"/>
  <c r="C29" i="30"/>
  <c r="C29" i="29"/>
  <c r="C29" i="27"/>
  <c r="D30" i="33"/>
  <c r="D30" i="32"/>
  <c r="D29" i="31"/>
  <c r="D29" i="30"/>
  <c r="D29" i="29"/>
  <c r="D29" i="27"/>
  <c r="R30" i="33"/>
  <c r="Q30"/>
  <c r="P30"/>
  <c r="O30"/>
  <c r="N30"/>
  <c r="M30"/>
  <c r="K30"/>
  <c r="J30"/>
  <c r="I30"/>
  <c r="H30"/>
  <c r="G30"/>
  <c r="F30"/>
  <c r="E30"/>
  <c r="R30" i="32"/>
  <c r="Q30"/>
  <c r="P30"/>
  <c r="O30"/>
  <c r="N30"/>
  <c r="M30"/>
  <c r="K30"/>
  <c r="J30"/>
  <c r="I30"/>
  <c r="H30"/>
  <c r="G30"/>
  <c r="F30"/>
  <c r="E30"/>
  <c r="R29" i="31"/>
  <c r="Q29"/>
  <c r="P29"/>
  <c r="O29"/>
  <c r="N29"/>
  <c r="M29"/>
  <c r="K29"/>
  <c r="J29"/>
  <c r="I29"/>
  <c r="H29"/>
  <c r="G29"/>
  <c r="F29"/>
  <c r="E29"/>
  <c r="R29" i="30"/>
  <c r="Q29"/>
  <c r="P29"/>
  <c r="O29"/>
  <c r="N29"/>
  <c r="M29"/>
  <c r="K29"/>
  <c r="J29"/>
  <c r="I29"/>
  <c r="H29"/>
  <c r="G29"/>
  <c r="F29"/>
  <c r="E29"/>
  <c r="R29" i="29"/>
  <c r="Q29"/>
  <c r="P29"/>
  <c r="O29"/>
  <c r="N29"/>
  <c r="M29"/>
  <c r="K29"/>
  <c r="J29"/>
  <c r="I29"/>
  <c r="H29"/>
  <c r="G29"/>
  <c r="F29"/>
  <c r="E29"/>
  <c r="R29" i="27"/>
  <c r="Q29"/>
  <c r="P29"/>
  <c r="O29"/>
  <c r="N29"/>
  <c r="M29"/>
  <c r="K29"/>
  <c r="J29"/>
  <c r="I29"/>
  <c r="H29"/>
  <c r="G29"/>
  <c r="F29"/>
  <c r="E29"/>
  <c r="C31" i="33"/>
  <c r="C31" i="32"/>
  <c r="C30" i="31"/>
  <c r="C30" i="30"/>
  <c r="C30" i="29"/>
  <c r="C30" i="27"/>
  <c r="R31" i="33"/>
  <c r="Q31"/>
  <c r="P31"/>
  <c r="O31"/>
  <c r="N31"/>
  <c r="M31"/>
  <c r="K31"/>
  <c r="J31"/>
  <c r="I31"/>
  <c r="H31"/>
  <c r="G31"/>
  <c r="F31"/>
  <c r="E31"/>
  <c r="D31"/>
  <c r="R31" i="32"/>
  <c r="Q31"/>
  <c r="P31"/>
  <c r="O31"/>
  <c r="N31"/>
  <c r="M31"/>
  <c r="K31"/>
  <c r="J31"/>
  <c r="I31"/>
  <c r="H31"/>
  <c r="G31"/>
  <c r="F31"/>
  <c r="E31"/>
  <c r="D31"/>
  <c r="R30" i="31"/>
  <c r="Q30"/>
  <c r="P30"/>
  <c r="O30"/>
  <c r="N30"/>
  <c r="M30"/>
  <c r="K30"/>
  <c r="J30"/>
  <c r="I30"/>
  <c r="H30"/>
  <c r="G30"/>
  <c r="F30"/>
  <c r="E30"/>
  <c r="D30"/>
  <c r="R30" i="30"/>
  <c r="Q30"/>
  <c r="P30"/>
  <c r="O30"/>
  <c r="N30"/>
  <c r="M30"/>
  <c r="K30"/>
  <c r="J30"/>
  <c r="I30"/>
  <c r="H30"/>
  <c r="G30"/>
  <c r="F30"/>
  <c r="E30"/>
  <c r="D30"/>
  <c r="R30" i="29"/>
  <c r="Q30"/>
  <c r="P30"/>
  <c r="O30"/>
  <c r="N30"/>
  <c r="M30"/>
  <c r="K30"/>
  <c r="J30"/>
  <c r="I30"/>
  <c r="H30"/>
  <c r="G30"/>
  <c r="F30"/>
  <c r="E30"/>
  <c r="D30"/>
  <c r="R30" i="27"/>
  <c r="Q30"/>
  <c r="P30"/>
  <c r="O30"/>
  <c r="N30"/>
  <c r="M30"/>
  <c r="K30"/>
  <c r="J30"/>
  <c r="I30"/>
  <c r="H30"/>
  <c r="G30"/>
  <c r="F30"/>
  <c r="E30"/>
  <c r="D30"/>
  <c r="C32" i="33"/>
  <c r="C32" i="32"/>
  <c r="C31" i="31"/>
  <c r="C31" i="30"/>
  <c r="C31" i="29"/>
  <c r="C31" i="27"/>
  <c r="R32" i="33"/>
  <c r="Q32"/>
  <c r="P32"/>
  <c r="O32"/>
  <c r="N32"/>
  <c r="M32"/>
  <c r="K32"/>
  <c r="J32"/>
  <c r="I32"/>
  <c r="H32"/>
  <c r="G32"/>
  <c r="F32"/>
  <c r="E32"/>
  <c r="D32"/>
  <c r="R32" i="32"/>
  <c r="Q32"/>
  <c r="P32"/>
  <c r="O32"/>
  <c r="N32"/>
  <c r="M32"/>
  <c r="K32"/>
  <c r="J32"/>
  <c r="I32"/>
  <c r="H32"/>
  <c r="G32"/>
  <c r="F32"/>
  <c r="E32"/>
  <c r="D32"/>
  <c r="R31" i="31"/>
  <c r="Q31"/>
  <c r="P31"/>
  <c r="O31"/>
  <c r="N31"/>
  <c r="M31"/>
  <c r="K31"/>
  <c r="J31"/>
  <c r="I31"/>
  <c r="H31"/>
  <c r="G31"/>
  <c r="F31"/>
  <c r="E31"/>
  <c r="D31"/>
  <c r="R31" i="30"/>
  <c r="Q31"/>
  <c r="P31"/>
  <c r="O31"/>
  <c r="N31"/>
  <c r="M31"/>
  <c r="K31"/>
  <c r="J31"/>
  <c r="I31"/>
  <c r="H31"/>
  <c r="G31"/>
  <c r="F31"/>
  <c r="E31"/>
  <c r="D31"/>
  <c r="R31" i="29"/>
  <c r="Q31"/>
  <c r="P31"/>
  <c r="O31"/>
  <c r="N31"/>
  <c r="M31"/>
  <c r="K31"/>
  <c r="J31"/>
  <c r="I31"/>
  <c r="H31"/>
  <c r="G31"/>
  <c r="F31"/>
  <c r="E31"/>
  <c r="D31"/>
  <c r="R31" i="27"/>
  <c r="Q31"/>
  <c r="P31"/>
  <c r="O31"/>
  <c r="N31"/>
  <c r="M31"/>
  <c r="K31"/>
  <c r="J31"/>
  <c r="I31"/>
  <c r="H31"/>
  <c r="G31"/>
  <c r="F31"/>
  <c r="E31"/>
  <c r="D31"/>
  <c r="C33" i="33"/>
  <c r="C33" i="32"/>
  <c r="C32" i="31"/>
  <c r="C32" i="30"/>
  <c r="C32" i="29"/>
  <c r="C32" i="27"/>
  <c r="R33" i="33"/>
  <c r="Q33"/>
  <c r="P33"/>
  <c r="O33"/>
  <c r="N33"/>
  <c r="M33"/>
  <c r="K33"/>
  <c r="J33"/>
  <c r="I33"/>
  <c r="H33"/>
  <c r="G33"/>
  <c r="F33"/>
  <c r="E33"/>
  <c r="D33"/>
  <c r="R33" i="32"/>
  <c r="Q33"/>
  <c r="P33"/>
  <c r="O33"/>
  <c r="N33"/>
  <c r="M33"/>
  <c r="K33"/>
  <c r="J33"/>
  <c r="I33"/>
  <c r="H33"/>
  <c r="G33"/>
  <c r="F33"/>
  <c r="E33"/>
  <c r="D33"/>
  <c r="R32" i="31"/>
  <c r="Q32"/>
  <c r="P32"/>
  <c r="O32"/>
  <c r="N32"/>
  <c r="M32"/>
  <c r="K32"/>
  <c r="J32"/>
  <c r="I32"/>
  <c r="H32"/>
  <c r="G32"/>
  <c r="F32"/>
  <c r="E32"/>
  <c r="D32"/>
  <c r="R32" i="30"/>
  <c r="Q32"/>
  <c r="P32"/>
  <c r="O32"/>
  <c r="N32"/>
  <c r="M32"/>
  <c r="K32"/>
  <c r="J32"/>
  <c r="I32"/>
  <c r="H32"/>
  <c r="G32"/>
  <c r="F32"/>
  <c r="E32"/>
  <c r="D32"/>
  <c r="R32" i="29"/>
  <c r="Q32"/>
  <c r="P32"/>
  <c r="O32"/>
  <c r="N32"/>
  <c r="M32"/>
  <c r="K32"/>
  <c r="J32"/>
  <c r="I32"/>
  <c r="H32"/>
  <c r="G32"/>
  <c r="F32"/>
  <c r="E32"/>
  <c r="D32"/>
  <c r="R32" i="27"/>
  <c r="Q32"/>
  <c r="P32"/>
  <c r="O32"/>
  <c r="N32"/>
  <c r="M32"/>
  <c r="K32"/>
  <c r="J32"/>
  <c r="I32"/>
  <c r="H32"/>
  <c r="G32"/>
  <c r="F32"/>
  <c r="E32"/>
  <c r="D32"/>
  <c r="C34" i="33"/>
  <c r="C34" i="32"/>
  <c r="C33" i="31"/>
  <c r="C33" i="30"/>
  <c r="C33" i="29"/>
  <c r="C33" i="27"/>
  <c r="R34" i="33"/>
  <c r="P34"/>
  <c r="O34"/>
  <c r="N34"/>
  <c r="M34"/>
  <c r="K34"/>
  <c r="J34"/>
  <c r="I34"/>
  <c r="H34"/>
  <c r="G34"/>
  <c r="F34"/>
  <c r="E34"/>
  <c r="D34"/>
  <c r="R34" i="32"/>
  <c r="Q34"/>
  <c r="P34"/>
  <c r="O34"/>
  <c r="N34"/>
  <c r="M34"/>
  <c r="K34"/>
  <c r="J34"/>
  <c r="I34"/>
  <c r="H34"/>
  <c r="G34"/>
  <c r="F34"/>
  <c r="E34"/>
  <c r="D34"/>
  <c r="R33" i="31"/>
  <c r="Q33"/>
  <c r="P33"/>
  <c r="O33"/>
  <c r="N33"/>
  <c r="M33"/>
  <c r="K33"/>
  <c r="J33"/>
  <c r="I33"/>
  <c r="H33"/>
  <c r="G33"/>
  <c r="F33"/>
  <c r="E33"/>
  <c r="D33"/>
  <c r="R33" i="30"/>
  <c r="Q33"/>
  <c r="P33"/>
  <c r="O33"/>
  <c r="N33"/>
  <c r="M33"/>
  <c r="K33"/>
  <c r="J33"/>
  <c r="I33"/>
  <c r="H33"/>
  <c r="G33"/>
  <c r="F33"/>
  <c r="E33"/>
  <c r="R33" i="29"/>
  <c r="Q33"/>
  <c r="P33"/>
  <c r="O33"/>
  <c r="N33"/>
  <c r="M33"/>
  <c r="K33"/>
  <c r="J33"/>
  <c r="I33"/>
  <c r="H33"/>
  <c r="G33"/>
  <c r="F33"/>
  <c r="E33"/>
  <c r="D33"/>
  <c r="R33" i="27"/>
  <c r="Q33"/>
  <c r="P33"/>
  <c r="O33"/>
  <c r="N33"/>
  <c r="M33"/>
  <c r="K33"/>
  <c r="J33"/>
  <c r="I33"/>
  <c r="H33"/>
  <c r="G33"/>
  <c r="F33"/>
  <c r="E33"/>
  <c r="C35" i="32"/>
  <c r="C34" i="31"/>
  <c r="C34" i="30"/>
  <c r="C34" i="29"/>
  <c r="C34" i="27"/>
  <c r="C35" i="33"/>
  <c r="R35"/>
  <c r="Q35"/>
  <c r="P35"/>
  <c r="O35"/>
  <c r="N35"/>
  <c r="M35"/>
  <c r="K35"/>
  <c r="J35"/>
  <c r="I35"/>
  <c r="H35"/>
  <c r="G35"/>
  <c r="F35"/>
  <c r="E35"/>
  <c r="D35"/>
  <c r="R35" i="32"/>
  <c r="Q35"/>
  <c r="P35"/>
  <c r="O35"/>
  <c r="N35"/>
  <c r="M35"/>
  <c r="K35"/>
  <c r="J35"/>
  <c r="I35"/>
  <c r="H35"/>
  <c r="G35"/>
  <c r="F35"/>
  <c r="E35"/>
  <c r="D35"/>
  <c r="R34" i="31"/>
  <c r="Q34"/>
  <c r="P34"/>
  <c r="O34"/>
  <c r="N34"/>
  <c r="M34"/>
  <c r="K34"/>
  <c r="J34"/>
  <c r="I34"/>
  <c r="H34"/>
  <c r="G34"/>
  <c r="F34"/>
  <c r="E34"/>
  <c r="D34"/>
  <c r="R34" i="30"/>
  <c r="Q34"/>
  <c r="P34"/>
  <c r="O34"/>
  <c r="N34"/>
  <c r="M34"/>
  <c r="K34"/>
  <c r="J34"/>
  <c r="I34"/>
  <c r="H34"/>
  <c r="G34"/>
  <c r="F34"/>
  <c r="E34"/>
  <c r="D34"/>
  <c r="R34" i="29"/>
  <c r="Q34"/>
  <c r="P34"/>
  <c r="O34"/>
  <c r="N34"/>
  <c r="M34"/>
  <c r="K34"/>
  <c r="J34"/>
  <c r="I34"/>
  <c r="H34"/>
  <c r="G34"/>
  <c r="F34"/>
  <c r="E34"/>
  <c r="D34"/>
  <c r="R34" i="27"/>
  <c r="Q34"/>
  <c r="P34"/>
  <c r="O34"/>
  <c r="N34"/>
  <c r="M34"/>
  <c r="K34"/>
  <c r="J34"/>
  <c r="I34"/>
  <c r="H34"/>
  <c r="G34"/>
  <c r="F34"/>
  <c r="E34"/>
  <c r="D34"/>
  <c r="C36" i="33"/>
  <c r="C36" i="32"/>
  <c r="C35" i="31"/>
  <c r="C35" i="30"/>
  <c r="C35" i="29"/>
  <c r="C35" i="27"/>
  <c r="R36" i="33"/>
  <c r="Q36"/>
  <c r="P36"/>
  <c r="O36"/>
  <c r="N36"/>
  <c r="M36"/>
  <c r="K36"/>
  <c r="J36"/>
  <c r="I36"/>
  <c r="H36"/>
  <c r="G36"/>
  <c r="F36"/>
  <c r="E36"/>
  <c r="D36"/>
  <c r="R36" i="32"/>
  <c r="Q36"/>
  <c r="P36"/>
  <c r="O36"/>
  <c r="N36"/>
  <c r="M36"/>
  <c r="K36"/>
  <c r="J36"/>
  <c r="I36"/>
  <c r="H36"/>
  <c r="G36"/>
  <c r="F36"/>
  <c r="E36"/>
  <c r="D36"/>
  <c r="R35" i="31"/>
  <c r="Q35"/>
  <c r="P35"/>
  <c r="O35"/>
  <c r="N35"/>
  <c r="M35"/>
  <c r="K35"/>
  <c r="J35"/>
  <c r="I35"/>
  <c r="H35"/>
  <c r="G35"/>
  <c r="F35"/>
  <c r="E35"/>
  <c r="D35"/>
  <c r="R35" i="30"/>
  <c r="Q35"/>
  <c r="P35"/>
  <c r="O35"/>
  <c r="N35"/>
  <c r="M35"/>
  <c r="K35"/>
  <c r="J35"/>
  <c r="I35"/>
  <c r="H35"/>
  <c r="G35"/>
  <c r="F35"/>
  <c r="E35"/>
  <c r="D35"/>
  <c r="R35" i="29"/>
  <c r="Q35"/>
  <c r="P35"/>
  <c r="O35"/>
  <c r="N35"/>
  <c r="M35"/>
  <c r="K35"/>
  <c r="J35"/>
  <c r="I35"/>
  <c r="H35"/>
  <c r="G35"/>
  <c r="F35"/>
  <c r="E35"/>
  <c r="D35"/>
  <c r="R35" i="27"/>
  <c r="Q35"/>
  <c r="P35"/>
  <c r="O35"/>
  <c r="N35"/>
  <c r="M35"/>
  <c r="K35"/>
  <c r="J35"/>
  <c r="I35"/>
  <c r="H35"/>
  <c r="G35"/>
  <c r="F35"/>
  <c r="E35"/>
  <c r="D35"/>
  <c r="C37" i="33"/>
  <c r="C37" i="32"/>
  <c r="C36" i="31"/>
  <c r="C36" i="30"/>
  <c r="C36" i="29"/>
  <c r="C36" i="27"/>
  <c r="R37" i="33"/>
  <c r="Q37"/>
  <c r="P37"/>
  <c r="O37"/>
  <c r="N37"/>
  <c r="M37"/>
  <c r="K37"/>
  <c r="J37"/>
  <c r="I37"/>
  <c r="H37"/>
  <c r="G37"/>
  <c r="F37"/>
  <c r="E37"/>
  <c r="D37"/>
  <c r="R37" i="32"/>
  <c r="Q37"/>
  <c r="P37"/>
  <c r="O37"/>
  <c r="N37"/>
  <c r="M37"/>
  <c r="K37"/>
  <c r="J37"/>
  <c r="I37"/>
  <c r="H37"/>
  <c r="G37"/>
  <c r="F37"/>
  <c r="E37"/>
  <c r="D37"/>
  <c r="R36" i="31"/>
  <c r="Q36"/>
  <c r="P36"/>
  <c r="O36"/>
  <c r="N36"/>
  <c r="M36"/>
  <c r="K36"/>
  <c r="J36"/>
  <c r="I36"/>
  <c r="H36"/>
  <c r="G36"/>
  <c r="F36"/>
  <c r="E36"/>
  <c r="D36"/>
  <c r="R36" i="30"/>
  <c r="Q36"/>
  <c r="P36"/>
  <c r="O36"/>
  <c r="N36"/>
  <c r="M36"/>
  <c r="K36"/>
  <c r="J36"/>
  <c r="I36"/>
  <c r="H36"/>
  <c r="G36"/>
  <c r="F36"/>
  <c r="E36"/>
  <c r="D36"/>
  <c r="R36" i="29"/>
  <c r="Q36"/>
  <c r="P36"/>
  <c r="O36"/>
  <c r="N36"/>
  <c r="M36"/>
  <c r="K36"/>
  <c r="J36"/>
  <c r="I36"/>
  <c r="H36"/>
  <c r="G36"/>
  <c r="F36"/>
  <c r="E36"/>
  <c r="D36"/>
  <c r="R36" i="27"/>
  <c r="Q36"/>
  <c r="P36"/>
  <c r="O36"/>
  <c r="N36"/>
  <c r="M36"/>
  <c r="K36"/>
  <c r="J36"/>
  <c r="I36"/>
  <c r="H36"/>
  <c r="G36"/>
  <c r="F36"/>
  <c r="E36"/>
  <c r="D36"/>
  <c r="C38" i="33"/>
  <c r="C38" i="32"/>
  <c r="C37" i="31"/>
  <c r="C37" i="30"/>
  <c r="C37" i="29"/>
  <c r="C37" i="27"/>
  <c r="R38" i="33"/>
  <c r="Q38"/>
  <c r="P38"/>
  <c r="O38"/>
  <c r="N38"/>
  <c r="M38"/>
  <c r="K38"/>
  <c r="J38"/>
  <c r="I38"/>
  <c r="H38"/>
  <c r="G38"/>
  <c r="F38"/>
  <c r="E38"/>
  <c r="D38"/>
  <c r="R38" i="32"/>
  <c r="Q38"/>
  <c r="P38"/>
  <c r="O38"/>
  <c r="N38"/>
  <c r="M38"/>
  <c r="K38"/>
  <c r="J38"/>
  <c r="I38"/>
  <c r="H38"/>
  <c r="G38"/>
  <c r="F38"/>
  <c r="E38"/>
  <c r="D38"/>
  <c r="R37" i="31"/>
  <c r="Q37"/>
  <c r="P37"/>
  <c r="O37"/>
  <c r="N37"/>
  <c r="M37"/>
  <c r="K37"/>
  <c r="J37"/>
  <c r="I37"/>
  <c r="H37"/>
  <c r="G37"/>
  <c r="F37"/>
  <c r="E37"/>
  <c r="D37"/>
  <c r="R37" i="30"/>
  <c r="Q37"/>
  <c r="P37"/>
  <c r="O37"/>
  <c r="N37"/>
  <c r="M37"/>
  <c r="K37"/>
  <c r="J37"/>
  <c r="I37"/>
  <c r="H37"/>
  <c r="G37"/>
  <c r="F37"/>
  <c r="E37"/>
  <c r="D37"/>
  <c r="R37" i="29"/>
  <c r="Q37"/>
  <c r="P37"/>
  <c r="O37"/>
  <c r="N37"/>
  <c r="M37"/>
  <c r="K37"/>
  <c r="J37"/>
  <c r="I37"/>
  <c r="H37"/>
  <c r="G37"/>
  <c r="F37"/>
  <c r="E37"/>
  <c r="D37"/>
  <c r="R37" i="27"/>
  <c r="Q37"/>
  <c r="P37"/>
  <c r="O37"/>
  <c r="N37"/>
  <c r="M37"/>
  <c r="K37"/>
  <c r="J37"/>
  <c r="I37"/>
  <c r="H37"/>
  <c r="G37"/>
  <c r="F37"/>
  <c r="E37"/>
  <c r="D37"/>
  <c r="C39" i="33"/>
  <c r="C39" i="32"/>
  <c r="C38" i="31"/>
  <c r="C38" i="30"/>
  <c r="C38" i="29"/>
  <c r="C38" i="27"/>
  <c r="R39" i="33"/>
  <c r="Q39"/>
  <c r="P39"/>
  <c r="O39"/>
  <c r="N39"/>
  <c r="M39"/>
  <c r="K39"/>
  <c r="J39"/>
  <c r="I39"/>
  <c r="H39"/>
  <c r="G39"/>
  <c r="F39"/>
  <c r="E39"/>
  <c r="D39"/>
  <c r="R39" i="32"/>
  <c r="Q39"/>
  <c r="P39"/>
  <c r="O39"/>
  <c r="N39"/>
  <c r="M39"/>
  <c r="K39"/>
  <c r="J39"/>
  <c r="I39"/>
  <c r="H39"/>
  <c r="G39"/>
  <c r="F39"/>
  <c r="E39"/>
  <c r="D39"/>
  <c r="R38" i="31"/>
  <c r="P38"/>
  <c r="O38"/>
  <c r="N38"/>
  <c r="M38"/>
  <c r="K38"/>
  <c r="J38"/>
  <c r="I38"/>
  <c r="H38"/>
  <c r="G38"/>
  <c r="F38"/>
  <c r="E38"/>
  <c r="R38" i="30"/>
  <c r="Q38"/>
  <c r="P38"/>
  <c r="O38"/>
  <c r="N38"/>
  <c r="M38"/>
  <c r="K38"/>
  <c r="J38"/>
  <c r="I38"/>
  <c r="H38"/>
  <c r="G38"/>
  <c r="F38"/>
  <c r="E38"/>
  <c r="R38" i="29"/>
  <c r="Q38"/>
  <c r="P38"/>
  <c r="O38"/>
  <c r="N38"/>
  <c r="M38"/>
  <c r="K38"/>
  <c r="I38"/>
  <c r="G38"/>
  <c r="F38"/>
  <c r="E38"/>
  <c r="D38"/>
  <c r="R38" i="27"/>
  <c r="P38"/>
  <c r="O38"/>
  <c r="N38"/>
  <c r="M38"/>
  <c r="K38"/>
  <c r="J38"/>
  <c r="I38"/>
  <c r="H38"/>
  <c r="G38"/>
  <c r="F38"/>
  <c r="E38"/>
  <c r="C40" i="33"/>
  <c r="C40" i="32"/>
  <c r="C39" i="31"/>
  <c r="C39" i="30"/>
  <c r="C39" i="29"/>
  <c r="C39" i="27"/>
  <c r="R40" i="33"/>
  <c r="P40"/>
  <c r="O40"/>
  <c r="N40"/>
  <c r="M40"/>
  <c r="K40"/>
  <c r="I40"/>
  <c r="H40"/>
  <c r="G40"/>
  <c r="F40"/>
  <c r="E40"/>
  <c r="D40"/>
  <c r="R40" i="32"/>
  <c r="Q40"/>
  <c r="P40"/>
  <c r="O40"/>
  <c r="N40"/>
  <c r="M40"/>
  <c r="K40"/>
  <c r="J40"/>
  <c r="I40"/>
  <c r="H40"/>
  <c r="G40"/>
  <c r="F40"/>
  <c r="E40"/>
  <c r="D40"/>
  <c r="R39" i="31"/>
  <c r="Q39"/>
  <c r="P39"/>
  <c r="O39"/>
  <c r="N39"/>
  <c r="M39"/>
  <c r="K39"/>
  <c r="J39"/>
  <c r="I39"/>
  <c r="H39"/>
  <c r="G39"/>
  <c r="F39"/>
  <c r="E39"/>
  <c r="D39"/>
  <c r="R39" i="30"/>
  <c r="Q39"/>
  <c r="P39"/>
  <c r="O39"/>
  <c r="N39"/>
  <c r="M39"/>
  <c r="K39"/>
  <c r="J39"/>
  <c r="I39"/>
  <c r="H39"/>
  <c r="G39"/>
  <c r="F39"/>
  <c r="E39"/>
  <c r="R39" i="29"/>
  <c r="Q39"/>
  <c r="P39"/>
  <c r="O39"/>
  <c r="N39"/>
  <c r="M39"/>
  <c r="K39"/>
  <c r="J39"/>
  <c r="I39"/>
  <c r="H39"/>
  <c r="G39"/>
  <c r="F39"/>
  <c r="E39"/>
  <c r="D39"/>
  <c r="R39" i="27"/>
  <c r="Q39"/>
  <c r="O39"/>
  <c r="N39"/>
  <c r="M39"/>
  <c r="K39"/>
  <c r="J39"/>
  <c r="I39"/>
  <c r="H39"/>
  <c r="G39"/>
  <c r="F39"/>
  <c r="E39"/>
  <c r="C40"/>
  <c r="C40" i="29"/>
  <c r="C40" i="30"/>
  <c r="C40" i="31"/>
  <c r="C41" i="32"/>
  <c r="C41" i="33"/>
  <c r="R41"/>
  <c r="Q41"/>
  <c r="P41"/>
  <c r="O41"/>
  <c r="N41"/>
  <c r="M41"/>
  <c r="K41"/>
  <c r="J41"/>
  <c r="I41"/>
  <c r="H41"/>
  <c r="G41"/>
  <c r="F41"/>
  <c r="E41"/>
  <c r="D41"/>
  <c r="R41" i="32"/>
  <c r="Q41"/>
  <c r="P41"/>
  <c r="O41"/>
  <c r="N41"/>
  <c r="M41"/>
  <c r="K41"/>
  <c r="J41"/>
  <c r="I41"/>
  <c r="H41"/>
  <c r="G41"/>
  <c r="F41"/>
  <c r="E41"/>
  <c r="D41"/>
  <c r="R40" i="31"/>
  <c r="Q40"/>
  <c r="P40"/>
  <c r="O40"/>
  <c r="N40"/>
  <c r="M40"/>
  <c r="K40"/>
  <c r="J40"/>
  <c r="I40"/>
  <c r="H40"/>
  <c r="G40"/>
  <c r="F40"/>
  <c r="E40"/>
  <c r="D40"/>
  <c r="R40" i="30"/>
  <c r="Q40"/>
  <c r="P40"/>
  <c r="O40"/>
  <c r="N40"/>
  <c r="M40"/>
  <c r="K40"/>
  <c r="J40"/>
  <c r="I40"/>
  <c r="H40"/>
  <c r="G40"/>
  <c r="F40"/>
  <c r="E40"/>
  <c r="R40" i="29"/>
  <c r="Q40"/>
  <c r="P40"/>
  <c r="O40"/>
  <c r="N40"/>
  <c r="M40"/>
  <c r="K40"/>
  <c r="J40"/>
  <c r="I40"/>
  <c r="H40"/>
  <c r="G40"/>
  <c r="F40"/>
  <c r="E40"/>
  <c r="R40" i="27"/>
  <c r="P40"/>
  <c r="O40"/>
  <c r="N40"/>
  <c r="M40"/>
  <c r="K40"/>
  <c r="J40"/>
  <c r="I40"/>
  <c r="H40"/>
  <c r="G40"/>
  <c r="F40"/>
  <c r="E40"/>
  <c r="C41"/>
  <c r="C41" i="29"/>
  <c r="C41" i="30"/>
  <c r="C41" i="31"/>
  <c r="C42" i="32"/>
  <c r="C42" i="33"/>
  <c r="R42"/>
  <c r="P42"/>
  <c r="O42"/>
  <c r="N42"/>
  <c r="M42"/>
  <c r="K42"/>
  <c r="J42"/>
  <c r="I42"/>
  <c r="H42"/>
  <c r="G42"/>
  <c r="F42"/>
  <c r="E42"/>
  <c r="D42"/>
  <c r="R42" i="32"/>
  <c r="Q42"/>
  <c r="P42"/>
  <c r="O42"/>
  <c r="N42"/>
  <c r="M42"/>
  <c r="K42"/>
  <c r="J42"/>
  <c r="I42"/>
  <c r="H42"/>
  <c r="G42"/>
  <c r="F42"/>
  <c r="E42"/>
  <c r="D42"/>
  <c r="R41" i="31"/>
  <c r="Q41"/>
  <c r="P41"/>
  <c r="O41"/>
  <c r="N41"/>
  <c r="M41"/>
  <c r="K41"/>
  <c r="J41"/>
  <c r="I41"/>
  <c r="H41"/>
  <c r="G41"/>
  <c r="F41"/>
  <c r="E41"/>
  <c r="D41"/>
  <c r="R41" i="30"/>
  <c r="Q41"/>
  <c r="P41"/>
  <c r="O41"/>
  <c r="N41"/>
  <c r="M41"/>
  <c r="K41"/>
  <c r="J41"/>
  <c r="I41"/>
  <c r="H41"/>
  <c r="G41"/>
  <c r="F41"/>
  <c r="E41"/>
  <c r="R41" i="29"/>
  <c r="Q41"/>
  <c r="P41"/>
  <c r="O41"/>
  <c r="N41"/>
  <c r="M41"/>
  <c r="K41"/>
  <c r="J41"/>
  <c r="I41"/>
  <c r="H41"/>
  <c r="G41"/>
  <c r="E41"/>
  <c r="R41" i="27"/>
  <c r="Q41"/>
  <c r="P41"/>
  <c r="O41"/>
  <c r="N41"/>
  <c r="M41"/>
  <c r="K41"/>
  <c r="J41"/>
  <c r="I41"/>
  <c r="G41"/>
  <c r="F41"/>
  <c r="E41"/>
  <c r="C43" i="33"/>
  <c r="C43" i="32"/>
  <c r="C42" i="31"/>
  <c r="C42" i="30"/>
  <c r="C42" i="29"/>
  <c r="C42" i="27"/>
  <c r="R43" i="33"/>
  <c r="P43"/>
  <c r="O43"/>
  <c r="N43"/>
  <c r="M43"/>
  <c r="K43"/>
  <c r="I43"/>
  <c r="H43"/>
  <c r="G43"/>
  <c r="F43"/>
  <c r="E43"/>
  <c r="D43"/>
  <c r="R43" i="32"/>
  <c r="Q43"/>
  <c r="P43"/>
  <c r="O43"/>
  <c r="N43"/>
  <c r="M43"/>
  <c r="K43"/>
  <c r="J43"/>
  <c r="I43"/>
  <c r="H43"/>
  <c r="G43"/>
  <c r="F43"/>
  <c r="E43"/>
  <c r="D43"/>
  <c r="R42" i="31"/>
  <c r="Q42"/>
  <c r="P42"/>
  <c r="O42"/>
  <c r="N42"/>
  <c r="M42"/>
  <c r="K42"/>
  <c r="J42"/>
  <c r="I42"/>
  <c r="H42"/>
  <c r="G42"/>
  <c r="F42"/>
  <c r="E42"/>
  <c r="D42"/>
  <c r="R42" i="30"/>
  <c r="Q42"/>
  <c r="P42"/>
  <c r="O42"/>
  <c r="N42"/>
  <c r="M42"/>
  <c r="K42"/>
  <c r="J42"/>
  <c r="I42"/>
  <c r="H42"/>
  <c r="G42"/>
  <c r="F42"/>
  <c r="E42"/>
  <c r="R42" i="29"/>
  <c r="Q42"/>
  <c r="P42"/>
  <c r="O42"/>
  <c r="N42"/>
  <c r="M42"/>
  <c r="K42"/>
  <c r="J42"/>
  <c r="I42"/>
  <c r="G42"/>
  <c r="F42"/>
  <c r="E42"/>
  <c r="D42"/>
  <c r="R42" i="27"/>
  <c r="Q42"/>
  <c r="O42"/>
  <c r="N42"/>
  <c r="M42"/>
  <c r="K42"/>
  <c r="J42"/>
  <c r="I42"/>
  <c r="H42"/>
  <c r="G42"/>
  <c r="F42"/>
  <c r="E42"/>
  <c r="C43"/>
  <c r="C43" i="29"/>
  <c r="C43" i="30"/>
  <c r="C43" i="31"/>
  <c r="C44" i="32"/>
  <c r="C44" i="33"/>
  <c r="R44"/>
  <c r="P44"/>
  <c r="O44"/>
  <c r="N44"/>
  <c r="M44"/>
  <c r="K44"/>
  <c r="I44"/>
  <c r="H44"/>
  <c r="G44"/>
  <c r="F44"/>
  <c r="E44"/>
  <c r="D44"/>
  <c r="R44" i="32"/>
  <c r="Q44"/>
  <c r="P44"/>
  <c r="O44"/>
  <c r="N44"/>
  <c r="M44"/>
  <c r="K44"/>
  <c r="J44"/>
  <c r="I44"/>
  <c r="H44"/>
  <c r="G44"/>
  <c r="F44"/>
  <c r="E44"/>
  <c r="D44"/>
  <c r="R43" i="31"/>
  <c r="Q43"/>
  <c r="P43"/>
  <c r="O43"/>
  <c r="N43"/>
  <c r="M43"/>
  <c r="K43"/>
  <c r="J43"/>
  <c r="I43"/>
  <c r="H43"/>
  <c r="G43"/>
  <c r="F43"/>
  <c r="E43"/>
  <c r="D43"/>
  <c r="R43" i="30"/>
  <c r="Q43"/>
  <c r="P43"/>
  <c r="O43"/>
  <c r="N43"/>
  <c r="M43"/>
  <c r="K43"/>
  <c r="J43"/>
  <c r="I43"/>
  <c r="H43"/>
  <c r="G43"/>
  <c r="F43"/>
  <c r="E43"/>
  <c r="R43" i="29"/>
  <c r="Q43"/>
  <c r="P43"/>
  <c r="O43"/>
  <c r="N43"/>
  <c r="M43"/>
  <c r="K43"/>
  <c r="J43"/>
  <c r="I43"/>
  <c r="H43"/>
  <c r="G43"/>
  <c r="F43"/>
  <c r="E43"/>
  <c r="D43"/>
  <c r="R43" i="27"/>
  <c r="Q43"/>
  <c r="N43"/>
  <c r="M43"/>
  <c r="K43"/>
  <c r="J43"/>
  <c r="I43"/>
  <c r="G43"/>
  <c r="F43"/>
  <c r="E43"/>
  <c r="C44"/>
  <c r="C44" i="29"/>
  <c r="C44" i="30"/>
  <c r="C44" i="31"/>
  <c r="C45" i="32"/>
  <c r="C45" i="33"/>
  <c r="R45"/>
  <c r="P45"/>
  <c r="O45"/>
  <c r="N45"/>
  <c r="M45"/>
  <c r="K45"/>
  <c r="I45"/>
  <c r="H45"/>
  <c r="G45"/>
  <c r="F45"/>
  <c r="E45"/>
  <c r="D45"/>
  <c r="R45" i="32"/>
  <c r="Q45"/>
  <c r="P45"/>
  <c r="O45"/>
  <c r="N45"/>
  <c r="M45"/>
  <c r="K45"/>
  <c r="J45"/>
  <c r="I45"/>
  <c r="H45"/>
  <c r="G45"/>
  <c r="F45"/>
  <c r="E45"/>
  <c r="D45"/>
  <c r="R44" i="31"/>
  <c r="Q44"/>
  <c r="P44"/>
  <c r="O44"/>
  <c r="N44"/>
  <c r="M44"/>
  <c r="K44"/>
  <c r="J44"/>
  <c r="I44"/>
  <c r="H44"/>
  <c r="G44"/>
  <c r="F44"/>
  <c r="E44"/>
  <c r="D44"/>
  <c r="R44" i="30"/>
  <c r="Q44"/>
  <c r="P44"/>
  <c r="O44"/>
  <c r="N44"/>
  <c r="M44"/>
  <c r="K44"/>
  <c r="J44"/>
  <c r="I44"/>
  <c r="H44"/>
  <c r="G44"/>
  <c r="F44"/>
  <c r="E44"/>
  <c r="R44" i="29"/>
  <c r="Q44"/>
  <c r="O44"/>
  <c r="N44"/>
  <c r="M44"/>
  <c r="K44"/>
  <c r="J44"/>
  <c r="I44"/>
  <c r="H44"/>
  <c r="G44"/>
  <c r="F44"/>
  <c r="E44"/>
  <c r="D44"/>
  <c r="R44" i="27"/>
  <c r="Q44"/>
  <c r="O44"/>
  <c r="N44"/>
  <c r="M44"/>
  <c r="K44"/>
  <c r="J44"/>
  <c r="I44"/>
  <c r="H44"/>
  <c r="G44"/>
  <c r="F44"/>
  <c r="E44"/>
  <c r="C45"/>
  <c r="C45" i="29"/>
  <c r="C45" i="30"/>
  <c r="C45" i="31"/>
  <c r="C46" i="32"/>
  <c r="C46" i="33"/>
  <c r="R46"/>
  <c r="P46"/>
  <c r="O46"/>
  <c r="N46"/>
  <c r="M46"/>
  <c r="K46"/>
  <c r="J46"/>
  <c r="I46"/>
  <c r="H46"/>
  <c r="G46"/>
  <c r="F46"/>
  <c r="E46"/>
  <c r="D46"/>
  <c r="R46" i="32"/>
  <c r="Q46"/>
  <c r="P46"/>
  <c r="O46"/>
  <c r="N46"/>
  <c r="M46"/>
  <c r="K46"/>
  <c r="J46"/>
  <c r="I46"/>
  <c r="H46"/>
  <c r="G46"/>
  <c r="F46"/>
  <c r="E46"/>
  <c r="D46"/>
  <c r="R45" i="31"/>
  <c r="Q45"/>
  <c r="P45"/>
  <c r="O45"/>
  <c r="N45"/>
  <c r="M45"/>
  <c r="K45"/>
  <c r="J45"/>
  <c r="I45"/>
  <c r="H45"/>
  <c r="G45"/>
  <c r="F45"/>
  <c r="E45"/>
  <c r="D45"/>
  <c r="R45" i="30"/>
  <c r="Q45"/>
  <c r="P45"/>
  <c r="O45"/>
  <c r="N45"/>
  <c r="M45"/>
  <c r="K45"/>
  <c r="J45"/>
  <c r="I45"/>
  <c r="H45"/>
  <c r="G45"/>
  <c r="F45"/>
  <c r="E45"/>
  <c r="R45" i="29"/>
  <c r="Q45"/>
  <c r="P45"/>
  <c r="O45"/>
  <c r="N45"/>
  <c r="M45"/>
  <c r="K45"/>
  <c r="J45"/>
  <c r="I45"/>
  <c r="H45"/>
  <c r="G45"/>
  <c r="F45"/>
  <c r="E45"/>
  <c r="D45"/>
  <c r="R45" i="27"/>
  <c r="Q45"/>
  <c r="P45"/>
  <c r="O45"/>
  <c r="N45"/>
  <c r="M45"/>
  <c r="K45"/>
  <c r="J45"/>
  <c r="I45"/>
  <c r="H45"/>
  <c r="G45"/>
  <c r="F45"/>
  <c r="E45"/>
  <c r="C46"/>
  <c r="C46" i="29"/>
  <c r="C46" i="30"/>
  <c r="C46" i="31"/>
  <c r="C47" i="32"/>
  <c r="C47" i="33"/>
  <c r="R47"/>
  <c r="P47"/>
  <c r="O47"/>
  <c r="N47"/>
  <c r="M47"/>
  <c r="K47"/>
  <c r="I47"/>
  <c r="H47"/>
  <c r="G47"/>
  <c r="F47"/>
  <c r="E47"/>
  <c r="D47"/>
  <c r="R47" i="32"/>
  <c r="Q47"/>
  <c r="P47"/>
  <c r="O47"/>
  <c r="N47"/>
  <c r="M47"/>
  <c r="K47"/>
  <c r="J47"/>
  <c r="I47"/>
  <c r="H47"/>
  <c r="G47"/>
  <c r="F47"/>
  <c r="E47"/>
  <c r="D47"/>
  <c r="R46" i="31"/>
  <c r="Q46"/>
  <c r="P46"/>
  <c r="O46"/>
  <c r="N46"/>
  <c r="M46"/>
  <c r="K46"/>
  <c r="J46"/>
  <c r="I46"/>
  <c r="H46"/>
  <c r="G46"/>
  <c r="F46"/>
  <c r="E46"/>
  <c r="D46"/>
  <c r="R46" i="30"/>
  <c r="Q46"/>
  <c r="P46"/>
  <c r="O46"/>
  <c r="N46"/>
  <c r="M46"/>
  <c r="K46"/>
  <c r="J46"/>
  <c r="I46"/>
  <c r="H46"/>
  <c r="G46"/>
  <c r="F46"/>
  <c r="E46"/>
  <c r="R46" i="29"/>
  <c r="Q46"/>
  <c r="P46"/>
  <c r="O46"/>
  <c r="N46"/>
  <c r="M46"/>
  <c r="K46"/>
  <c r="J46"/>
  <c r="I46"/>
  <c r="H46"/>
  <c r="G46"/>
  <c r="E46"/>
  <c r="D46"/>
  <c r="R46" i="27"/>
  <c r="Q46"/>
  <c r="O46"/>
  <c r="N46"/>
  <c r="M46"/>
  <c r="K46"/>
  <c r="J46"/>
  <c r="I46"/>
  <c r="H46"/>
  <c r="G46"/>
  <c r="F46"/>
  <c r="E46"/>
  <c r="C47"/>
  <c r="C47" i="29"/>
  <c r="C47" i="30"/>
  <c r="C47" i="31"/>
  <c r="C48" i="32"/>
  <c r="C48" i="33"/>
  <c r="R48"/>
  <c r="Q48"/>
  <c r="P48"/>
  <c r="O48"/>
  <c r="N48"/>
  <c r="M48"/>
  <c r="K48"/>
  <c r="J48"/>
  <c r="I48"/>
  <c r="H48"/>
  <c r="G48"/>
  <c r="F48"/>
  <c r="E48"/>
  <c r="D48"/>
  <c r="R48" i="32"/>
  <c r="Q48"/>
  <c r="P48"/>
  <c r="O48"/>
  <c r="N48"/>
  <c r="M48"/>
  <c r="K48"/>
  <c r="J48"/>
  <c r="I48"/>
  <c r="H48"/>
  <c r="G48"/>
  <c r="F48"/>
  <c r="E48"/>
  <c r="D48"/>
  <c r="R47" i="31"/>
  <c r="Q47"/>
  <c r="P47"/>
  <c r="O47"/>
  <c r="N47"/>
  <c r="M47"/>
  <c r="K47"/>
  <c r="J47"/>
  <c r="I47"/>
  <c r="H47"/>
  <c r="G47"/>
  <c r="F47"/>
  <c r="E47"/>
  <c r="D47"/>
  <c r="R47" i="30"/>
  <c r="Q47"/>
  <c r="P47"/>
  <c r="O47"/>
  <c r="N47"/>
  <c r="M47"/>
  <c r="K47"/>
  <c r="J47"/>
  <c r="I47"/>
  <c r="H47"/>
  <c r="G47"/>
  <c r="F47"/>
  <c r="E47"/>
  <c r="D47"/>
  <c r="R47" i="29"/>
  <c r="Q47"/>
  <c r="P47"/>
  <c r="O47"/>
  <c r="N47"/>
  <c r="M47"/>
  <c r="K47"/>
  <c r="J47"/>
  <c r="I47"/>
  <c r="H47"/>
  <c r="G47"/>
  <c r="F47"/>
  <c r="E47"/>
  <c r="D47"/>
  <c r="R47" i="27"/>
  <c r="Q47"/>
  <c r="P47"/>
  <c r="O47"/>
  <c r="N47"/>
  <c r="M47"/>
  <c r="K47"/>
  <c r="J47"/>
  <c r="I47"/>
  <c r="H47"/>
  <c r="G47"/>
  <c r="F47"/>
  <c r="E47"/>
  <c r="D47"/>
  <c r="C48"/>
  <c r="C48" i="29"/>
  <c r="C48" i="30"/>
  <c r="C48" i="31"/>
  <c r="C49" i="32"/>
  <c r="C49" i="33"/>
  <c r="R49"/>
  <c r="Q49"/>
  <c r="P49"/>
  <c r="O49"/>
  <c r="N49"/>
  <c r="M49"/>
  <c r="K49"/>
  <c r="J49"/>
  <c r="I49"/>
  <c r="H49"/>
  <c r="G49"/>
  <c r="F49"/>
  <c r="E49"/>
  <c r="D49"/>
  <c r="R49" i="32"/>
  <c r="Q49"/>
  <c r="P49"/>
  <c r="O49"/>
  <c r="N49"/>
  <c r="M49"/>
  <c r="K49"/>
  <c r="J49"/>
  <c r="I49"/>
  <c r="H49"/>
  <c r="G49"/>
  <c r="F49"/>
  <c r="E49"/>
  <c r="D49"/>
  <c r="R48" i="31"/>
  <c r="Q48"/>
  <c r="P48"/>
  <c r="O48"/>
  <c r="N48"/>
  <c r="M48"/>
  <c r="K48"/>
  <c r="J48"/>
  <c r="I48"/>
  <c r="H48"/>
  <c r="G48"/>
  <c r="F48"/>
  <c r="E48"/>
  <c r="D48"/>
  <c r="R48" i="30"/>
  <c r="Q48"/>
  <c r="P48"/>
  <c r="O48"/>
  <c r="N48"/>
  <c r="M48"/>
  <c r="K48"/>
  <c r="J48"/>
  <c r="I48"/>
  <c r="H48"/>
  <c r="G48"/>
  <c r="F48"/>
  <c r="E48"/>
  <c r="R48" i="29"/>
  <c r="Q48"/>
  <c r="P48"/>
  <c r="O48"/>
  <c r="N48"/>
  <c r="M48"/>
  <c r="K48"/>
  <c r="J48"/>
  <c r="I48"/>
  <c r="H48"/>
  <c r="G48"/>
  <c r="F48"/>
  <c r="E48"/>
  <c r="R48" i="27"/>
  <c r="Q48"/>
  <c r="P48"/>
  <c r="O48"/>
  <c r="N48"/>
  <c r="M48"/>
  <c r="K48"/>
  <c r="J48"/>
  <c r="I48"/>
  <c r="H48"/>
  <c r="G48"/>
  <c r="F48"/>
  <c r="E48"/>
  <c r="C49"/>
  <c r="C49" i="29"/>
  <c r="C49" i="30"/>
  <c r="C49" i="31"/>
  <c r="C50" i="32"/>
  <c r="C50" i="33"/>
  <c r="D50"/>
  <c r="D50" i="32"/>
  <c r="D49" i="31"/>
  <c r="D49" i="29"/>
  <c r="R50" i="33"/>
  <c r="P50"/>
  <c r="O50"/>
  <c r="N50"/>
  <c r="M50"/>
  <c r="K50"/>
  <c r="I50"/>
  <c r="H50"/>
  <c r="G50"/>
  <c r="F50"/>
  <c r="E50"/>
  <c r="R50" i="32"/>
  <c r="Q50"/>
  <c r="P50"/>
  <c r="O50"/>
  <c r="N50"/>
  <c r="M50"/>
  <c r="K50"/>
  <c r="J50"/>
  <c r="I50"/>
  <c r="H50"/>
  <c r="G50"/>
  <c r="F50"/>
  <c r="E50"/>
  <c r="R49" i="31"/>
  <c r="Q49"/>
  <c r="P49"/>
  <c r="O49"/>
  <c r="N49"/>
  <c r="M49"/>
  <c r="K49"/>
  <c r="J49"/>
  <c r="I49"/>
  <c r="H49"/>
  <c r="G49"/>
  <c r="F49"/>
  <c r="E49"/>
  <c r="R49" i="30"/>
  <c r="Q49"/>
  <c r="P49"/>
  <c r="O49"/>
  <c r="N49"/>
  <c r="M49"/>
  <c r="K49"/>
  <c r="J49"/>
  <c r="I49"/>
  <c r="H49"/>
  <c r="G49"/>
  <c r="F49"/>
  <c r="E49"/>
  <c r="R49" i="29"/>
  <c r="Q49"/>
  <c r="P49"/>
  <c r="O49"/>
  <c r="N49"/>
  <c r="M49"/>
  <c r="K49"/>
  <c r="J49"/>
  <c r="I49"/>
  <c r="H49"/>
  <c r="G49"/>
  <c r="F49"/>
  <c r="E49"/>
  <c r="R49" i="27"/>
  <c r="Q49"/>
  <c r="O49"/>
  <c r="N49"/>
  <c r="M49"/>
  <c r="K49"/>
  <c r="J49"/>
  <c r="I49"/>
  <c r="G49"/>
  <c r="F49"/>
  <c r="E49"/>
  <c r="C50"/>
  <c r="C50" i="29"/>
  <c r="C50" i="30"/>
  <c r="C50" i="31"/>
  <c r="C51" i="32"/>
  <c r="C51" i="33"/>
  <c r="R51"/>
  <c r="P51"/>
  <c r="O51"/>
  <c r="N51"/>
  <c r="M51"/>
  <c r="J51"/>
  <c r="I51"/>
  <c r="H51"/>
  <c r="G51"/>
  <c r="F51"/>
  <c r="E51"/>
  <c r="D51"/>
  <c r="R51" i="32"/>
  <c r="Q51"/>
  <c r="P51"/>
  <c r="O51"/>
  <c r="N51"/>
  <c r="M51"/>
  <c r="K51"/>
  <c r="J51"/>
  <c r="I51"/>
  <c r="H51"/>
  <c r="G51"/>
  <c r="F51"/>
  <c r="E51"/>
  <c r="D51"/>
  <c r="R50" i="31"/>
  <c r="Q50"/>
  <c r="P50"/>
  <c r="O50"/>
  <c r="N50"/>
  <c r="M50"/>
  <c r="K50"/>
  <c r="J50"/>
  <c r="I50"/>
  <c r="H50"/>
  <c r="G50"/>
  <c r="F50"/>
  <c r="E50"/>
  <c r="D50"/>
  <c r="R50" i="30"/>
  <c r="Q50"/>
  <c r="P50"/>
  <c r="O50"/>
  <c r="N50"/>
  <c r="M50"/>
  <c r="K50"/>
  <c r="J50"/>
  <c r="I50"/>
  <c r="H50"/>
  <c r="G50"/>
  <c r="F50"/>
  <c r="E50"/>
  <c r="R50" i="29"/>
  <c r="Q50"/>
  <c r="P50"/>
  <c r="O50"/>
  <c r="N50"/>
  <c r="M50"/>
  <c r="K50"/>
  <c r="J50"/>
  <c r="I50"/>
  <c r="H50"/>
  <c r="G50"/>
  <c r="F50"/>
  <c r="E50"/>
  <c r="D50"/>
  <c r="R50" i="27"/>
  <c r="Q50"/>
  <c r="O50"/>
  <c r="N50"/>
  <c r="M50"/>
  <c r="K50"/>
  <c r="J50"/>
  <c r="I50"/>
  <c r="H50"/>
  <c r="G50"/>
  <c r="F50"/>
  <c r="E50"/>
  <c r="C51"/>
  <c r="C51" i="29"/>
  <c r="C51" i="30"/>
  <c r="C51" i="31"/>
  <c r="C52" i="32"/>
  <c r="C52" i="33"/>
  <c r="R52"/>
  <c r="Q52"/>
  <c r="P52"/>
  <c r="O52"/>
  <c r="N52"/>
  <c r="M52"/>
  <c r="K52"/>
  <c r="J52"/>
  <c r="I52"/>
  <c r="H52"/>
  <c r="G52"/>
  <c r="F52"/>
  <c r="E52"/>
  <c r="D52"/>
  <c r="R52" i="32"/>
  <c r="Q52"/>
  <c r="P52"/>
  <c r="O52"/>
  <c r="N52"/>
  <c r="M52"/>
  <c r="K52"/>
  <c r="J52"/>
  <c r="I52"/>
  <c r="H52"/>
  <c r="G52"/>
  <c r="F52"/>
  <c r="E52"/>
  <c r="D52"/>
  <c r="R51" i="31"/>
  <c r="Q51"/>
  <c r="P51"/>
  <c r="O51"/>
  <c r="N51"/>
  <c r="M51"/>
  <c r="K51"/>
  <c r="J51"/>
  <c r="I51"/>
  <c r="H51"/>
  <c r="G51"/>
  <c r="F51"/>
  <c r="E51"/>
  <c r="D51"/>
  <c r="R51" i="30"/>
  <c r="Q51"/>
  <c r="P51"/>
  <c r="O51"/>
  <c r="N51"/>
  <c r="M51"/>
  <c r="K51"/>
  <c r="J51"/>
  <c r="I51"/>
  <c r="H51"/>
  <c r="G51"/>
  <c r="F51"/>
  <c r="E51"/>
  <c r="D51"/>
  <c r="R51" i="29"/>
  <c r="Q51"/>
  <c r="P51"/>
  <c r="O51"/>
  <c r="N51"/>
  <c r="M51"/>
  <c r="K51"/>
  <c r="J51"/>
  <c r="I51"/>
  <c r="H51"/>
  <c r="G51"/>
  <c r="F51"/>
  <c r="E51"/>
  <c r="D51"/>
  <c r="R51" i="27"/>
  <c r="Q51"/>
  <c r="P51"/>
  <c r="O51"/>
  <c r="N51"/>
  <c r="M51"/>
  <c r="K51"/>
  <c r="J51"/>
  <c r="I51"/>
  <c r="H51"/>
  <c r="G51"/>
  <c r="F51"/>
  <c r="E51"/>
  <c r="D51"/>
  <c r="C52"/>
  <c r="C52" i="29"/>
  <c r="C52" i="30"/>
  <c r="C52" i="31"/>
  <c r="C53" i="32"/>
  <c r="C53" i="33"/>
  <c r="R53"/>
  <c r="Q53"/>
  <c r="P53"/>
  <c r="O53"/>
  <c r="N53"/>
  <c r="M53"/>
  <c r="K53"/>
  <c r="J53"/>
  <c r="I53"/>
  <c r="H53"/>
  <c r="G53"/>
  <c r="F53"/>
  <c r="E53"/>
  <c r="D53"/>
  <c r="R53" i="32"/>
  <c r="Q53"/>
  <c r="P53"/>
  <c r="O53"/>
  <c r="N53"/>
  <c r="M53"/>
  <c r="K53"/>
  <c r="J53"/>
  <c r="I53"/>
  <c r="H53"/>
  <c r="G53"/>
  <c r="F53"/>
  <c r="E53"/>
  <c r="D53"/>
  <c r="R52" i="31"/>
  <c r="Q52"/>
  <c r="P52"/>
  <c r="O52"/>
  <c r="N52"/>
  <c r="M52"/>
  <c r="K52"/>
  <c r="J52"/>
  <c r="I52"/>
  <c r="H52"/>
  <c r="G52"/>
  <c r="F52"/>
  <c r="E52"/>
  <c r="R52" i="30"/>
  <c r="Q52"/>
  <c r="P52"/>
  <c r="O52"/>
  <c r="N52"/>
  <c r="M52"/>
  <c r="K52"/>
  <c r="J52"/>
  <c r="I52"/>
  <c r="H52"/>
  <c r="G52"/>
  <c r="F52"/>
  <c r="E52"/>
  <c r="D52"/>
  <c r="R52" i="29"/>
  <c r="Q52"/>
  <c r="P52"/>
  <c r="O52"/>
  <c r="N52"/>
  <c r="M52"/>
  <c r="K52"/>
  <c r="J52"/>
  <c r="I52"/>
  <c r="H52"/>
  <c r="G52"/>
  <c r="F52"/>
  <c r="E52"/>
  <c r="D52"/>
  <c r="R52" i="27"/>
  <c r="Q52"/>
  <c r="P52"/>
  <c r="O52"/>
  <c r="N52"/>
  <c r="M52"/>
  <c r="K52"/>
  <c r="J52"/>
  <c r="I52"/>
  <c r="H52"/>
  <c r="G52"/>
  <c r="F52"/>
  <c r="E52"/>
  <c r="D52"/>
  <c r="C53"/>
  <c r="C53" i="29"/>
  <c r="C53" i="30"/>
  <c r="C53" i="31"/>
  <c r="C54" i="32"/>
  <c r="C54" i="33"/>
  <c r="R54"/>
  <c r="P54"/>
  <c r="O54"/>
  <c r="N54"/>
  <c r="M54"/>
  <c r="K54"/>
  <c r="I54"/>
  <c r="H54"/>
  <c r="G54"/>
  <c r="F54"/>
  <c r="E54"/>
  <c r="D54"/>
  <c r="R54" i="32"/>
  <c r="Q54"/>
  <c r="P54"/>
  <c r="O54"/>
  <c r="N54"/>
  <c r="M54"/>
  <c r="K54"/>
  <c r="J54"/>
  <c r="I54"/>
  <c r="H54"/>
  <c r="G54"/>
  <c r="F54"/>
  <c r="E54"/>
  <c r="D54"/>
  <c r="R53" i="31"/>
  <c r="Q53"/>
  <c r="P53"/>
  <c r="O53"/>
  <c r="N53"/>
  <c r="M53"/>
  <c r="K53"/>
  <c r="J53"/>
  <c r="I53"/>
  <c r="H53"/>
  <c r="G53"/>
  <c r="F53"/>
  <c r="E53"/>
  <c r="D53"/>
  <c r="R53" i="30"/>
  <c r="Q53"/>
  <c r="P53"/>
  <c r="O53"/>
  <c r="N53"/>
  <c r="M53"/>
  <c r="K53"/>
  <c r="J53"/>
  <c r="I53"/>
  <c r="H53"/>
  <c r="G53"/>
  <c r="F53"/>
  <c r="E53"/>
  <c r="D53"/>
  <c r="R53" i="29"/>
  <c r="Q53"/>
  <c r="P53"/>
  <c r="O53"/>
  <c r="N53"/>
  <c r="M53"/>
  <c r="K53"/>
  <c r="J53"/>
  <c r="I53"/>
  <c r="H53"/>
  <c r="G53"/>
  <c r="F53"/>
  <c r="E53"/>
  <c r="D53"/>
  <c r="C54" i="27"/>
  <c r="D54"/>
  <c r="E54"/>
  <c r="F54"/>
  <c r="G54"/>
  <c r="H54"/>
  <c r="I54"/>
  <c r="J54"/>
  <c r="K54"/>
  <c r="M54"/>
  <c r="N54"/>
  <c r="O54"/>
  <c r="P54"/>
  <c r="Q54"/>
  <c r="R54"/>
  <c r="C54" i="29"/>
  <c r="D54"/>
  <c r="E54"/>
  <c r="F54"/>
  <c r="G54"/>
  <c r="H54"/>
  <c r="I54"/>
  <c r="J54"/>
  <c r="K54"/>
  <c r="M54"/>
  <c r="N54"/>
  <c r="O54"/>
  <c r="P54"/>
  <c r="Q54"/>
  <c r="R54"/>
  <c r="C54" i="30"/>
  <c r="D54"/>
  <c r="E54"/>
  <c r="F54"/>
  <c r="G54"/>
  <c r="H54"/>
  <c r="I54"/>
  <c r="J54"/>
  <c r="K54"/>
  <c r="M54"/>
  <c r="N54"/>
  <c r="O54"/>
  <c r="P54"/>
  <c r="Q54"/>
  <c r="R54"/>
  <c r="C54" i="31"/>
  <c r="D54"/>
  <c r="E54"/>
  <c r="F54"/>
  <c r="G54"/>
  <c r="H54"/>
  <c r="I54"/>
  <c r="J54"/>
  <c r="K54"/>
  <c r="M54"/>
  <c r="N54"/>
  <c r="O54"/>
  <c r="P54"/>
  <c r="Q54"/>
  <c r="R54"/>
  <c r="C55" i="32"/>
  <c r="D55"/>
  <c r="E55"/>
  <c r="F55"/>
  <c r="G55"/>
  <c r="H55"/>
  <c r="I55"/>
  <c r="J55"/>
  <c r="K55"/>
  <c r="M55"/>
  <c r="N55"/>
  <c r="O55"/>
  <c r="P55"/>
  <c r="Q55"/>
  <c r="R55"/>
  <c r="C55" i="33"/>
  <c r="D55"/>
  <c r="E55"/>
  <c r="F55"/>
  <c r="G55"/>
  <c r="H55"/>
  <c r="I55"/>
  <c r="J55"/>
  <c r="K55"/>
  <c r="M55"/>
  <c r="N55"/>
  <c r="O55"/>
  <c r="P55"/>
  <c r="Q55"/>
  <c r="R55"/>
  <c r="C55" i="27"/>
  <c r="D55"/>
  <c r="E55"/>
  <c r="F55"/>
  <c r="G55"/>
  <c r="H55"/>
  <c r="I55"/>
  <c r="J55"/>
  <c r="K55"/>
  <c r="M55"/>
  <c r="N55"/>
  <c r="O55"/>
  <c r="P55"/>
  <c r="Q55"/>
  <c r="R55"/>
  <c r="C55" i="29"/>
  <c r="D55"/>
  <c r="E55"/>
  <c r="F55"/>
  <c r="G55"/>
  <c r="H55"/>
  <c r="I55"/>
  <c r="J55"/>
  <c r="K55"/>
  <c r="M55"/>
  <c r="N55"/>
  <c r="O55"/>
  <c r="P55"/>
  <c r="Q55"/>
  <c r="R55"/>
  <c r="C55" i="30"/>
  <c r="D55"/>
  <c r="E55"/>
  <c r="F55"/>
  <c r="G55"/>
  <c r="H55"/>
  <c r="I55"/>
  <c r="J55"/>
  <c r="K55"/>
  <c r="M55"/>
  <c r="N55"/>
  <c r="O55"/>
  <c r="P55"/>
  <c r="Q55"/>
  <c r="R55"/>
  <c r="C55" i="31"/>
  <c r="D55"/>
  <c r="E55"/>
  <c r="F55"/>
  <c r="G55"/>
  <c r="H55"/>
  <c r="I55"/>
  <c r="J55"/>
  <c r="K55"/>
  <c r="M55"/>
  <c r="N55"/>
  <c r="O55"/>
  <c r="P55"/>
  <c r="Q55"/>
  <c r="R55"/>
  <c r="C56" i="32"/>
  <c r="D56"/>
  <c r="E56"/>
  <c r="F56"/>
  <c r="G56"/>
  <c r="H56"/>
  <c r="I56"/>
  <c r="J56"/>
  <c r="K56"/>
  <c r="M56"/>
  <c r="N56"/>
  <c r="O56"/>
  <c r="P56"/>
  <c r="Q56"/>
  <c r="R56"/>
  <c r="C56" i="33"/>
  <c r="D56"/>
  <c r="E56"/>
  <c r="F56"/>
  <c r="G56"/>
  <c r="H56"/>
  <c r="I56"/>
  <c r="J56"/>
  <c r="K56"/>
  <c r="M56"/>
  <c r="N56"/>
  <c r="O56"/>
  <c r="P56"/>
  <c r="Q56"/>
  <c r="R56"/>
  <c r="C56" i="27"/>
  <c r="E56"/>
  <c r="F56"/>
  <c r="G56"/>
  <c r="H56"/>
  <c r="I56"/>
  <c r="J56"/>
  <c r="K56"/>
  <c r="M56"/>
  <c r="N56"/>
  <c r="O56"/>
  <c r="P56"/>
  <c r="Q56"/>
  <c r="R56"/>
  <c r="C56" i="29"/>
  <c r="D56"/>
  <c r="E56"/>
  <c r="F56"/>
  <c r="G56"/>
  <c r="H56"/>
  <c r="I56"/>
  <c r="J56"/>
  <c r="K56"/>
  <c r="M56"/>
  <c r="N56"/>
  <c r="O56"/>
  <c r="P56"/>
  <c r="Q56"/>
  <c r="R56"/>
  <c r="C56" i="30"/>
  <c r="D56"/>
  <c r="E56"/>
  <c r="F56"/>
  <c r="G56"/>
  <c r="H56"/>
  <c r="I56"/>
  <c r="J56"/>
  <c r="K56"/>
  <c r="M56"/>
  <c r="N56"/>
  <c r="O56"/>
  <c r="P56"/>
  <c r="Q56"/>
  <c r="R56"/>
  <c r="C56" i="31"/>
  <c r="D56"/>
  <c r="E56"/>
  <c r="F56"/>
  <c r="G56"/>
  <c r="H56"/>
  <c r="I56"/>
  <c r="J56"/>
  <c r="K56"/>
  <c r="M56"/>
  <c r="N56"/>
  <c r="O56"/>
  <c r="P56"/>
  <c r="Q56"/>
  <c r="R56"/>
  <c r="C57" i="32"/>
  <c r="D57"/>
  <c r="E57"/>
  <c r="F57"/>
  <c r="G57"/>
  <c r="H57"/>
  <c r="I57"/>
  <c r="J57"/>
  <c r="K57"/>
  <c r="M57"/>
  <c r="N57"/>
  <c r="O57"/>
  <c r="P57"/>
  <c r="Q57"/>
  <c r="R57"/>
  <c r="C57" i="33"/>
  <c r="D57"/>
  <c r="E57"/>
  <c r="F57"/>
  <c r="G57"/>
  <c r="H57"/>
  <c r="I57"/>
  <c r="J57"/>
  <c r="K57"/>
  <c r="M57"/>
  <c r="N57"/>
  <c r="O57"/>
  <c r="P57"/>
  <c r="Q57"/>
  <c r="R57"/>
  <c r="C57" i="27"/>
  <c r="E57"/>
  <c r="F57"/>
  <c r="G57"/>
  <c r="H57"/>
  <c r="I57"/>
  <c r="J57"/>
  <c r="K57"/>
  <c r="M57"/>
  <c r="N57"/>
  <c r="O57"/>
  <c r="P57"/>
  <c r="R57"/>
  <c r="C57" i="29"/>
  <c r="D57"/>
  <c r="E57"/>
  <c r="F57"/>
  <c r="G57"/>
  <c r="H57"/>
  <c r="I57"/>
  <c r="J57"/>
  <c r="K57"/>
  <c r="M57"/>
  <c r="N57"/>
  <c r="O57"/>
  <c r="P57"/>
  <c r="Q57"/>
  <c r="R57"/>
  <c r="C57" i="30"/>
  <c r="D57"/>
  <c r="E57"/>
  <c r="F57"/>
  <c r="G57"/>
  <c r="H57"/>
  <c r="I57"/>
  <c r="J57"/>
  <c r="K57"/>
  <c r="M57"/>
  <c r="N57"/>
  <c r="O57"/>
  <c r="P57"/>
  <c r="Q57"/>
  <c r="R57"/>
  <c r="C57" i="31"/>
  <c r="D57"/>
  <c r="E57"/>
  <c r="F57"/>
  <c r="G57"/>
  <c r="H57"/>
  <c r="I57"/>
  <c r="J57"/>
  <c r="K57"/>
  <c r="M57"/>
  <c r="N57"/>
  <c r="O57"/>
  <c r="P57"/>
  <c r="Q57"/>
  <c r="R57"/>
  <c r="C58" i="32"/>
  <c r="D58"/>
  <c r="E58"/>
  <c r="F58"/>
  <c r="G58"/>
  <c r="H58"/>
  <c r="I58"/>
  <c r="J58"/>
  <c r="K58"/>
  <c r="M58"/>
  <c r="N58"/>
  <c r="O58"/>
  <c r="P58"/>
  <c r="Q58"/>
  <c r="R58"/>
  <c r="C58" i="33"/>
  <c r="D58"/>
  <c r="E58"/>
  <c r="F58"/>
  <c r="G58"/>
  <c r="H58"/>
  <c r="I58"/>
  <c r="J58"/>
  <c r="K58"/>
  <c r="M58"/>
  <c r="N58"/>
  <c r="O58"/>
  <c r="P58"/>
  <c r="Q58"/>
  <c r="R58"/>
  <c r="C58" i="27"/>
  <c r="D58"/>
  <c r="E58"/>
  <c r="F58"/>
  <c r="G58"/>
  <c r="H58"/>
  <c r="I58"/>
  <c r="J58"/>
  <c r="K58"/>
  <c r="M58"/>
  <c r="N58"/>
  <c r="O58"/>
  <c r="P58"/>
  <c r="Q58"/>
  <c r="R58"/>
  <c r="C58" i="29"/>
  <c r="D58"/>
  <c r="E58"/>
  <c r="F58"/>
  <c r="G58"/>
  <c r="H58"/>
  <c r="I58"/>
  <c r="J58"/>
  <c r="K58"/>
  <c r="M58"/>
  <c r="N58"/>
  <c r="O58"/>
  <c r="P58"/>
  <c r="Q58"/>
  <c r="R58"/>
  <c r="C58" i="30"/>
  <c r="D58"/>
  <c r="E58"/>
  <c r="F58"/>
  <c r="G58"/>
  <c r="H58"/>
  <c r="I58"/>
  <c r="J58"/>
  <c r="K58"/>
  <c r="M58"/>
  <c r="N58"/>
  <c r="O58"/>
  <c r="P58"/>
  <c r="Q58"/>
  <c r="R58"/>
  <c r="C58" i="31"/>
  <c r="D58"/>
  <c r="E58"/>
  <c r="F58"/>
  <c r="G58"/>
  <c r="H58"/>
  <c r="I58"/>
  <c r="J58"/>
  <c r="K58"/>
  <c r="M58"/>
  <c r="N58"/>
  <c r="O58"/>
  <c r="P58"/>
  <c r="Q58"/>
  <c r="R58"/>
  <c r="C59" i="32"/>
  <c r="D59"/>
  <c r="E59"/>
  <c r="F59"/>
  <c r="G59"/>
  <c r="H59"/>
  <c r="I59"/>
  <c r="J59"/>
  <c r="K59"/>
  <c r="M59"/>
  <c r="N59"/>
  <c r="O59"/>
  <c r="P59"/>
  <c r="Q59"/>
  <c r="R59"/>
  <c r="C59" i="33"/>
  <c r="D59"/>
  <c r="E59"/>
  <c r="F59"/>
  <c r="G59"/>
  <c r="H59"/>
  <c r="I59"/>
  <c r="J59"/>
  <c r="K59"/>
  <c r="M59"/>
  <c r="N59"/>
  <c r="O59"/>
  <c r="P59"/>
  <c r="Q59"/>
  <c r="R59"/>
  <c r="C59" i="27"/>
  <c r="D59"/>
  <c r="E59"/>
  <c r="F59"/>
  <c r="G59"/>
  <c r="H59"/>
  <c r="I59"/>
  <c r="J59"/>
  <c r="K59"/>
  <c r="M59"/>
  <c r="N59"/>
  <c r="O59"/>
  <c r="P59"/>
  <c r="Q59"/>
  <c r="R59"/>
  <c r="C59" i="29"/>
  <c r="D59"/>
  <c r="E59"/>
  <c r="F59"/>
  <c r="G59"/>
  <c r="H59"/>
  <c r="I59"/>
  <c r="J59"/>
  <c r="K59"/>
  <c r="M59"/>
  <c r="N59"/>
  <c r="O59"/>
  <c r="P59"/>
  <c r="Q59"/>
  <c r="R59"/>
  <c r="C59" i="30"/>
  <c r="D59"/>
  <c r="E59"/>
  <c r="F59"/>
  <c r="G59"/>
  <c r="H59"/>
  <c r="I59"/>
  <c r="J59"/>
  <c r="K59"/>
  <c r="M59"/>
  <c r="N59"/>
  <c r="O59"/>
  <c r="P59"/>
  <c r="Q59"/>
  <c r="R59"/>
  <c r="C59" i="31"/>
  <c r="D59"/>
  <c r="E59"/>
  <c r="F59"/>
  <c r="G59"/>
  <c r="H59"/>
  <c r="I59"/>
  <c r="J59"/>
  <c r="K59"/>
  <c r="M59"/>
  <c r="N59"/>
  <c r="O59"/>
  <c r="P59"/>
  <c r="Q59"/>
  <c r="R59"/>
  <c r="C60" i="32"/>
  <c r="D60"/>
  <c r="E60"/>
  <c r="F60"/>
  <c r="G60"/>
  <c r="H60"/>
  <c r="I60"/>
  <c r="J60"/>
  <c r="K60"/>
  <c r="M60"/>
  <c r="N60"/>
  <c r="O60"/>
  <c r="P60"/>
  <c r="Q60"/>
  <c r="R60"/>
  <c r="C60" i="33"/>
  <c r="D60"/>
  <c r="E60"/>
  <c r="F60"/>
  <c r="G60"/>
  <c r="H60"/>
  <c r="I60"/>
  <c r="J60"/>
  <c r="K60"/>
  <c r="M60"/>
  <c r="N60"/>
  <c r="O60"/>
  <c r="P60"/>
  <c r="Q60"/>
  <c r="R60"/>
  <c r="C60" i="27"/>
  <c r="E60"/>
  <c r="F60"/>
  <c r="G60"/>
  <c r="H60"/>
  <c r="I60"/>
  <c r="J60"/>
  <c r="K60"/>
  <c r="M60"/>
  <c r="N60"/>
  <c r="P60"/>
  <c r="Q60"/>
  <c r="R60"/>
  <c r="C60" i="29"/>
  <c r="D60"/>
  <c r="E60"/>
  <c r="F60"/>
  <c r="G60"/>
  <c r="H60"/>
  <c r="I60"/>
  <c r="J60"/>
  <c r="K60"/>
  <c r="M60"/>
  <c r="N60"/>
  <c r="O60"/>
  <c r="P60"/>
  <c r="Q60"/>
  <c r="R60"/>
  <c r="C60" i="30"/>
  <c r="D60"/>
  <c r="E60"/>
  <c r="F60"/>
  <c r="G60"/>
  <c r="H60"/>
  <c r="I60"/>
  <c r="J60"/>
  <c r="K60"/>
  <c r="M60"/>
  <c r="N60"/>
  <c r="O60"/>
  <c r="P60"/>
  <c r="Q60"/>
  <c r="R60"/>
  <c r="C60" i="31"/>
  <c r="D60"/>
  <c r="E60"/>
  <c r="F60"/>
  <c r="G60"/>
  <c r="H60"/>
  <c r="I60"/>
  <c r="J60"/>
  <c r="K60"/>
  <c r="M60"/>
  <c r="N60"/>
  <c r="O60"/>
  <c r="P60"/>
  <c r="Q60"/>
  <c r="R60"/>
  <c r="C61" i="32"/>
  <c r="D61"/>
  <c r="E61"/>
  <c r="F61"/>
  <c r="G61"/>
  <c r="H61"/>
  <c r="I61"/>
  <c r="J61"/>
  <c r="K61"/>
  <c r="M61"/>
  <c r="N61"/>
  <c r="O61"/>
  <c r="P61"/>
  <c r="Q61"/>
  <c r="R61"/>
  <c r="C61" i="33"/>
  <c r="D61"/>
  <c r="E61"/>
  <c r="F61"/>
  <c r="G61"/>
  <c r="H61"/>
  <c r="I61"/>
  <c r="J61"/>
  <c r="K61"/>
  <c r="M61"/>
  <c r="N61"/>
  <c r="O61"/>
  <c r="P61"/>
  <c r="Q61"/>
  <c r="R61"/>
  <c r="C61" i="27"/>
  <c r="C61" i="29"/>
  <c r="C61" i="30"/>
  <c r="C61" i="31"/>
  <c r="C62" i="32"/>
  <c r="C62" i="33"/>
  <c r="R62"/>
  <c r="P62"/>
  <c r="O62"/>
  <c r="N62"/>
  <c r="M62"/>
  <c r="K62"/>
  <c r="I62"/>
  <c r="H62"/>
  <c r="G62"/>
  <c r="F62"/>
  <c r="E62"/>
  <c r="D62"/>
  <c r="R62" i="32"/>
  <c r="Q62"/>
  <c r="P62"/>
  <c r="O62"/>
  <c r="N62"/>
  <c r="M62"/>
  <c r="K62"/>
  <c r="J62"/>
  <c r="I62"/>
  <c r="H62"/>
  <c r="G62"/>
  <c r="F62"/>
  <c r="E62"/>
  <c r="D62"/>
  <c r="R61" i="31"/>
  <c r="Q61"/>
  <c r="P61"/>
  <c r="O61"/>
  <c r="N61"/>
  <c r="M61"/>
  <c r="K61"/>
  <c r="J61"/>
  <c r="I61"/>
  <c r="H61"/>
  <c r="G61"/>
  <c r="F61"/>
  <c r="E61"/>
  <c r="R61" i="30"/>
  <c r="Q61"/>
  <c r="P61"/>
  <c r="O61"/>
  <c r="N61"/>
  <c r="M61"/>
  <c r="K61"/>
  <c r="J61"/>
  <c r="I61"/>
  <c r="H61"/>
  <c r="G61"/>
  <c r="F61"/>
  <c r="E61"/>
  <c r="R61" i="29"/>
  <c r="Q61"/>
  <c r="P61"/>
  <c r="O61"/>
  <c r="N61"/>
  <c r="M61"/>
  <c r="K61"/>
  <c r="J61"/>
  <c r="I61"/>
  <c r="H61"/>
  <c r="G61"/>
  <c r="F61"/>
  <c r="E61"/>
  <c r="D61"/>
  <c r="R61" i="27"/>
  <c r="Q61"/>
  <c r="O61"/>
  <c r="N61"/>
  <c r="M61"/>
  <c r="K61"/>
  <c r="J61"/>
  <c r="I61"/>
  <c r="H61"/>
  <c r="G61"/>
  <c r="F61"/>
  <c r="E61"/>
  <c r="C62"/>
  <c r="E62"/>
  <c r="F62"/>
  <c r="G62"/>
  <c r="H62"/>
  <c r="I62"/>
  <c r="J62"/>
  <c r="K62"/>
  <c r="M62"/>
  <c r="N62"/>
  <c r="O62"/>
  <c r="Q62"/>
  <c r="R62"/>
  <c r="C62" i="29"/>
  <c r="D62"/>
  <c r="E62"/>
  <c r="F62"/>
  <c r="G62"/>
  <c r="H62"/>
  <c r="I62"/>
  <c r="J62"/>
  <c r="K62"/>
  <c r="M62"/>
  <c r="N62"/>
  <c r="O62"/>
  <c r="P62"/>
  <c r="Q62"/>
  <c r="R62"/>
  <c r="C62" i="30"/>
  <c r="D62"/>
  <c r="E62"/>
  <c r="F62"/>
  <c r="G62"/>
  <c r="H62"/>
  <c r="I62"/>
  <c r="J62"/>
  <c r="K62"/>
  <c r="M62"/>
  <c r="N62"/>
  <c r="O62"/>
  <c r="P62"/>
  <c r="Q62"/>
  <c r="R62"/>
  <c r="C62" i="31"/>
  <c r="D62"/>
  <c r="E62"/>
  <c r="F62"/>
  <c r="G62"/>
  <c r="H62"/>
  <c r="I62"/>
  <c r="J62"/>
  <c r="K62"/>
  <c r="M62"/>
  <c r="N62"/>
  <c r="O62"/>
  <c r="P62"/>
  <c r="Q62"/>
  <c r="R62"/>
  <c r="C63" i="32"/>
  <c r="D63"/>
  <c r="E63"/>
  <c r="F63"/>
  <c r="G63"/>
  <c r="H63"/>
  <c r="I63"/>
  <c r="J63"/>
  <c r="K63"/>
  <c r="M63"/>
  <c r="N63"/>
  <c r="O63"/>
  <c r="P63"/>
  <c r="Q63"/>
  <c r="R63"/>
  <c r="C63" i="33"/>
  <c r="D63"/>
  <c r="E63"/>
  <c r="F63"/>
  <c r="G63"/>
  <c r="H63"/>
  <c r="I63"/>
  <c r="K63"/>
  <c r="M63"/>
  <c r="N63"/>
  <c r="O63"/>
  <c r="P63"/>
  <c r="R63"/>
  <c r="C63" i="27"/>
  <c r="D63"/>
  <c r="E63"/>
  <c r="F63"/>
  <c r="G63"/>
  <c r="H63"/>
  <c r="I63"/>
  <c r="J63"/>
  <c r="K63"/>
  <c r="M63"/>
  <c r="N63"/>
  <c r="O63"/>
  <c r="P63"/>
  <c r="Q63"/>
  <c r="R63"/>
  <c r="C63" i="29"/>
  <c r="D63"/>
  <c r="E63"/>
  <c r="F63"/>
  <c r="G63"/>
  <c r="H63"/>
  <c r="I63"/>
  <c r="J63"/>
  <c r="K63"/>
  <c r="M63"/>
  <c r="N63"/>
  <c r="O63"/>
  <c r="P63"/>
  <c r="Q63"/>
  <c r="R63"/>
  <c r="C63" i="30"/>
  <c r="D63"/>
  <c r="E63"/>
  <c r="F63"/>
  <c r="G63"/>
  <c r="H63"/>
  <c r="I63"/>
  <c r="J63"/>
  <c r="K63"/>
  <c r="M63"/>
  <c r="N63"/>
  <c r="O63"/>
  <c r="P63"/>
  <c r="Q63"/>
  <c r="R63"/>
  <c r="C63" i="31"/>
  <c r="D63"/>
  <c r="E63"/>
  <c r="F63"/>
  <c r="G63"/>
  <c r="H63"/>
  <c r="I63"/>
  <c r="J63"/>
  <c r="K63"/>
  <c r="M63"/>
  <c r="N63"/>
  <c r="O63"/>
  <c r="P63"/>
  <c r="Q63"/>
  <c r="R63"/>
  <c r="C64" i="32"/>
  <c r="D64"/>
  <c r="E64"/>
  <c r="F64"/>
  <c r="G64"/>
  <c r="H64"/>
  <c r="I64"/>
  <c r="J64"/>
  <c r="K64"/>
  <c r="M64"/>
  <c r="N64"/>
  <c r="O64"/>
  <c r="P64"/>
  <c r="Q64"/>
  <c r="R64"/>
  <c r="C64" i="33"/>
  <c r="D64"/>
  <c r="E64"/>
  <c r="F64"/>
  <c r="G64"/>
  <c r="H64"/>
  <c r="I64"/>
  <c r="J64"/>
  <c r="K64"/>
  <c r="M64"/>
  <c r="N64"/>
  <c r="O64"/>
  <c r="P64"/>
  <c r="Q64"/>
  <c r="R64"/>
  <c r="C64" i="27"/>
  <c r="E64"/>
  <c r="F64"/>
  <c r="G64"/>
  <c r="H64"/>
  <c r="I64"/>
  <c r="J64"/>
  <c r="K64"/>
  <c r="M64"/>
  <c r="N64"/>
  <c r="O64"/>
  <c r="Q64"/>
  <c r="R64"/>
  <c r="C64" i="29"/>
  <c r="D64"/>
  <c r="E64"/>
  <c r="G64"/>
  <c r="I64"/>
  <c r="J64"/>
  <c r="K64"/>
  <c r="M64"/>
  <c r="N64"/>
  <c r="O64"/>
  <c r="P64"/>
  <c r="Q64"/>
  <c r="R64"/>
  <c r="C64" i="30"/>
  <c r="D64"/>
  <c r="E64"/>
  <c r="F64"/>
  <c r="G64"/>
  <c r="H64"/>
  <c r="I64"/>
  <c r="J64"/>
  <c r="K64"/>
  <c r="M64"/>
  <c r="N64"/>
  <c r="O64"/>
  <c r="P64"/>
  <c r="Q64"/>
  <c r="R64"/>
  <c r="C64" i="31"/>
  <c r="D64"/>
  <c r="E64"/>
  <c r="F64"/>
  <c r="G64"/>
  <c r="H64"/>
  <c r="I64"/>
  <c r="J64"/>
  <c r="K64"/>
  <c r="M64"/>
  <c r="N64"/>
  <c r="O64"/>
  <c r="Q64"/>
  <c r="R64"/>
  <c r="C65" i="32"/>
  <c r="D65"/>
  <c r="E65"/>
  <c r="F65"/>
  <c r="G65"/>
  <c r="H65"/>
  <c r="I65"/>
  <c r="J65"/>
  <c r="K65"/>
  <c r="M65"/>
  <c r="N65"/>
  <c r="O65"/>
  <c r="P65"/>
  <c r="Q65"/>
  <c r="R65"/>
  <c r="C65" i="33"/>
  <c r="D65"/>
  <c r="E65"/>
  <c r="F65"/>
  <c r="G65"/>
  <c r="H65"/>
  <c r="I65"/>
  <c r="K65"/>
  <c r="M65"/>
  <c r="N65"/>
  <c r="O65"/>
  <c r="P65"/>
  <c r="R65"/>
  <c r="C65" i="27"/>
  <c r="D65"/>
  <c r="E65"/>
  <c r="F65"/>
  <c r="G65"/>
  <c r="H65"/>
  <c r="I65"/>
  <c r="J65"/>
  <c r="K65"/>
  <c r="M65"/>
  <c r="N65"/>
  <c r="O65"/>
  <c r="P65"/>
  <c r="Q65"/>
  <c r="R65"/>
  <c r="C65" i="29"/>
  <c r="D65"/>
  <c r="E65"/>
  <c r="F65"/>
  <c r="G65"/>
  <c r="H65"/>
  <c r="I65"/>
  <c r="J65"/>
  <c r="K65"/>
  <c r="M65"/>
  <c r="N65"/>
  <c r="O65"/>
  <c r="P65"/>
  <c r="Q65"/>
  <c r="R65"/>
  <c r="C65" i="30"/>
  <c r="D65"/>
  <c r="E65"/>
  <c r="F65"/>
  <c r="G65"/>
  <c r="H65"/>
  <c r="I65"/>
  <c r="J65"/>
  <c r="K65"/>
  <c r="M65"/>
  <c r="N65"/>
  <c r="O65"/>
  <c r="P65"/>
  <c r="Q65"/>
  <c r="R65"/>
  <c r="C65" i="31"/>
  <c r="D65"/>
  <c r="E65"/>
  <c r="F65"/>
  <c r="G65"/>
  <c r="H65"/>
  <c r="I65"/>
  <c r="J65"/>
  <c r="K65"/>
  <c r="M65"/>
  <c r="N65"/>
  <c r="O65"/>
  <c r="P65"/>
  <c r="Q65"/>
  <c r="R65"/>
  <c r="C66" i="32"/>
  <c r="D66"/>
  <c r="E66"/>
  <c r="F66"/>
  <c r="G66"/>
  <c r="H66"/>
  <c r="I66"/>
  <c r="J66"/>
  <c r="K66"/>
  <c r="M66"/>
  <c r="N66"/>
  <c r="O66"/>
  <c r="P66"/>
  <c r="Q66"/>
  <c r="R66"/>
  <c r="C66" i="33"/>
  <c r="D66"/>
  <c r="E66"/>
  <c r="F66"/>
  <c r="G66"/>
  <c r="H66"/>
  <c r="I66"/>
  <c r="J66"/>
  <c r="K66"/>
  <c r="M66"/>
  <c r="N66"/>
  <c r="O66"/>
  <c r="P66"/>
  <c r="Q66"/>
  <c r="R66"/>
  <c r="C66" i="27"/>
  <c r="E66"/>
  <c r="F66"/>
  <c r="G66"/>
  <c r="H66"/>
  <c r="I66"/>
  <c r="J66"/>
  <c r="K66"/>
  <c r="M66"/>
  <c r="N66"/>
  <c r="O66"/>
  <c r="P66"/>
  <c r="Q66"/>
  <c r="C66" i="29"/>
  <c r="D66"/>
  <c r="E66"/>
  <c r="F66"/>
  <c r="G66"/>
  <c r="H66"/>
  <c r="I66"/>
  <c r="J66"/>
  <c r="K66"/>
  <c r="M66"/>
  <c r="N66"/>
  <c r="O66"/>
  <c r="P66"/>
  <c r="Q66"/>
  <c r="R66"/>
  <c r="C66" i="30"/>
  <c r="D66"/>
  <c r="E66"/>
  <c r="F66"/>
  <c r="G66"/>
  <c r="H66"/>
  <c r="I66"/>
  <c r="J66"/>
  <c r="K66"/>
  <c r="M66"/>
  <c r="N66"/>
  <c r="O66"/>
  <c r="P66"/>
  <c r="Q66"/>
  <c r="R66"/>
  <c r="C66" i="31"/>
  <c r="D66"/>
  <c r="E66"/>
  <c r="F66"/>
  <c r="G66"/>
  <c r="H66"/>
  <c r="I66"/>
  <c r="J66"/>
  <c r="K66"/>
  <c r="M66"/>
  <c r="N66"/>
  <c r="O66"/>
  <c r="P66"/>
  <c r="Q66"/>
  <c r="R66"/>
  <c r="C67" i="32"/>
  <c r="D67"/>
  <c r="E67"/>
  <c r="F67"/>
  <c r="G67"/>
  <c r="H67"/>
  <c r="I67"/>
  <c r="J67"/>
  <c r="K67"/>
  <c r="M67"/>
  <c r="N67"/>
  <c r="O67"/>
  <c r="P67"/>
  <c r="Q67"/>
  <c r="R67"/>
  <c r="C67" i="33"/>
  <c r="D67"/>
  <c r="E67"/>
  <c r="F67"/>
  <c r="G67"/>
  <c r="H67"/>
  <c r="I67"/>
  <c r="J67"/>
  <c r="K67"/>
  <c r="M67"/>
  <c r="N67"/>
  <c r="O67"/>
  <c r="P67"/>
  <c r="Q67"/>
  <c r="R67"/>
  <c r="C67" i="27"/>
  <c r="E67"/>
  <c r="F67"/>
  <c r="G67"/>
  <c r="H67"/>
  <c r="I67"/>
  <c r="J67"/>
  <c r="K67"/>
  <c r="M67"/>
  <c r="N67"/>
  <c r="O67"/>
  <c r="Q67"/>
  <c r="R67"/>
  <c r="C67" i="29"/>
  <c r="D67"/>
  <c r="E67"/>
  <c r="F67"/>
  <c r="G67"/>
  <c r="H67"/>
  <c r="I67"/>
  <c r="J67"/>
  <c r="K67"/>
  <c r="M67"/>
  <c r="N67"/>
  <c r="O67"/>
  <c r="P67"/>
  <c r="Q67"/>
  <c r="R67"/>
  <c r="C67" i="30"/>
  <c r="D67"/>
  <c r="E67"/>
  <c r="F67"/>
  <c r="G67"/>
  <c r="H67"/>
  <c r="I67"/>
  <c r="J67"/>
  <c r="K67"/>
  <c r="M67"/>
  <c r="N67"/>
  <c r="O67"/>
  <c r="P67"/>
  <c r="Q67"/>
  <c r="R67"/>
  <c r="C67" i="31"/>
  <c r="D67"/>
  <c r="E67"/>
  <c r="F67"/>
  <c r="G67"/>
  <c r="H67"/>
  <c r="I67"/>
  <c r="K67"/>
  <c r="M67"/>
  <c r="N67"/>
  <c r="O67"/>
  <c r="P67"/>
  <c r="Q67"/>
  <c r="R67"/>
  <c r="C68" i="32"/>
  <c r="D68"/>
  <c r="E68"/>
  <c r="F68"/>
  <c r="G68"/>
  <c r="H68"/>
  <c r="I68"/>
  <c r="J68"/>
  <c r="K68"/>
  <c r="M68"/>
  <c r="N68"/>
  <c r="O68"/>
  <c r="P68"/>
  <c r="Q68"/>
  <c r="R68"/>
  <c r="C68" i="33"/>
  <c r="D68"/>
  <c r="E68"/>
  <c r="F68"/>
  <c r="G68"/>
  <c r="H68"/>
  <c r="I68"/>
  <c r="K68"/>
  <c r="M68"/>
  <c r="N68"/>
  <c r="O68"/>
  <c r="P68"/>
  <c r="R68"/>
  <c r="C68" i="27"/>
  <c r="E68"/>
  <c r="F68"/>
  <c r="G68"/>
  <c r="H68"/>
  <c r="I68"/>
  <c r="J68"/>
  <c r="K68"/>
  <c r="M68"/>
  <c r="N68"/>
  <c r="O68"/>
  <c r="Q68"/>
  <c r="R68"/>
  <c r="C68" i="29"/>
  <c r="D68"/>
  <c r="E68"/>
  <c r="F68"/>
  <c r="G68"/>
  <c r="H68"/>
  <c r="I68"/>
  <c r="J68"/>
  <c r="K68"/>
  <c r="M68"/>
  <c r="N68"/>
  <c r="O68"/>
  <c r="P68"/>
  <c r="Q68"/>
  <c r="R68"/>
  <c r="C68" i="30"/>
  <c r="D68"/>
  <c r="E68"/>
  <c r="F68"/>
  <c r="G68"/>
  <c r="H68"/>
  <c r="I68"/>
  <c r="J68"/>
  <c r="K68"/>
  <c r="M68"/>
  <c r="N68"/>
  <c r="O68"/>
  <c r="P68"/>
  <c r="Q68"/>
  <c r="R68"/>
  <c r="C68" i="31"/>
  <c r="D68"/>
  <c r="E68"/>
  <c r="F68"/>
  <c r="G68"/>
  <c r="H68"/>
  <c r="I68"/>
  <c r="J68"/>
  <c r="K68"/>
  <c r="M68"/>
  <c r="N68"/>
  <c r="O68"/>
  <c r="P68"/>
  <c r="Q68"/>
  <c r="R68"/>
  <c r="C69" i="32"/>
  <c r="D69"/>
  <c r="E69"/>
  <c r="F69"/>
  <c r="G69"/>
  <c r="H69"/>
  <c r="I69"/>
  <c r="J69"/>
  <c r="K69"/>
  <c r="M69"/>
  <c r="N69"/>
  <c r="O69"/>
  <c r="P69"/>
  <c r="Q69"/>
  <c r="R69"/>
  <c r="C69" i="33"/>
  <c r="D69"/>
  <c r="E69"/>
  <c r="F69"/>
  <c r="G69"/>
  <c r="H69"/>
  <c r="I69"/>
  <c r="K69"/>
  <c r="M69"/>
  <c r="N69"/>
  <c r="O69"/>
  <c r="P69"/>
  <c r="R69"/>
  <c r="C69" i="27"/>
  <c r="E69"/>
  <c r="F69"/>
  <c r="G69"/>
  <c r="H69"/>
  <c r="I69"/>
  <c r="J69"/>
  <c r="K69"/>
  <c r="M69"/>
  <c r="N69"/>
  <c r="O69"/>
  <c r="P69"/>
  <c r="Q69"/>
  <c r="R69"/>
  <c r="C69" i="29"/>
  <c r="D69"/>
  <c r="E69"/>
  <c r="F69"/>
  <c r="G69"/>
  <c r="H69"/>
  <c r="I69"/>
  <c r="J69"/>
  <c r="K69"/>
  <c r="M69"/>
  <c r="N69"/>
  <c r="O69"/>
  <c r="P69"/>
  <c r="Q69"/>
  <c r="R69"/>
  <c r="C69" i="30"/>
  <c r="D69"/>
  <c r="E69"/>
  <c r="F69"/>
  <c r="G69"/>
  <c r="H69"/>
  <c r="I69"/>
  <c r="J69"/>
  <c r="K69"/>
  <c r="M69"/>
  <c r="N69"/>
  <c r="O69"/>
  <c r="P69"/>
  <c r="Q69"/>
  <c r="R69"/>
  <c r="C69" i="31"/>
  <c r="D69"/>
  <c r="E69"/>
  <c r="F69"/>
  <c r="G69"/>
  <c r="H69"/>
  <c r="I69"/>
  <c r="J69"/>
  <c r="K69"/>
  <c r="M69"/>
  <c r="N69"/>
  <c r="O69"/>
  <c r="P69"/>
  <c r="Q69"/>
  <c r="R69"/>
  <c r="C70" i="32"/>
  <c r="D70"/>
  <c r="E70"/>
  <c r="F70"/>
  <c r="G70"/>
  <c r="H70"/>
  <c r="I70"/>
  <c r="J70"/>
  <c r="K70"/>
  <c r="M70"/>
  <c r="N70"/>
  <c r="O70"/>
  <c r="P70"/>
  <c r="Q70"/>
  <c r="R70"/>
  <c r="C70" i="33"/>
  <c r="D70"/>
  <c r="E70"/>
  <c r="F70"/>
  <c r="G70"/>
  <c r="H70"/>
  <c r="I70"/>
  <c r="J70"/>
  <c r="K70"/>
  <c r="M70"/>
  <c r="N70"/>
  <c r="O70"/>
  <c r="P70"/>
  <c r="Q70"/>
  <c r="R70"/>
  <c r="C70" i="27"/>
  <c r="D70"/>
  <c r="E70"/>
  <c r="F70"/>
  <c r="G70"/>
  <c r="H70"/>
  <c r="I70"/>
  <c r="J70"/>
  <c r="K70"/>
  <c r="M70"/>
  <c r="N70"/>
  <c r="O70"/>
  <c r="P70"/>
  <c r="Q70"/>
  <c r="R70"/>
  <c r="C70" i="29"/>
  <c r="D70"/>
  <c r="E70"/>
  <c r="F70"/>
  <c r="G70"/>
  <c r="H70"/>
  <c r="I70"/>
  <c r="J70"/>
  <c r="K70"/>
  <c r="M70"/>
  <c r="N70"/>
  <c r="O70"/>
  <c r="P70"/>
  <c r="Q70"/>
  <c r="R70"/>
  <c r="C70" i="30"/>
  <c r="D70"/>
  <c r="E70"/>
  <c r="F70"/>
  <c r="G70"/>
  <c r="H70"/>
  <c r="I70"/>
  <c r="J70"/>
  <c r="K70"/>
  <c r="M70"/>
  <c r="N70"/>
  <c r="O70"/>
  <c r="P70"/>
  <c r="Q70"/>
  <c r="R70"/>
  <c r="C70" i="31"/>
  <c r="D70"/>
  <c r="E70"/>
  <c r="F70"/>
  <c r="G70"/>
  <c r="H70"/>
  <c r="I70"/>
  <c r="J70"/>
  <c r="K70"/>
  <c r="M70"/>
  <c r="N70"/>
  <c r="O70"/>
  <c r="P70"/>
  <c r="Q70"/>
  <c r="R70"/>
  <c r="C71" i="32"/>
  <c r="D71"/>
  <c r="E71"/>
  <c r="F71"/>
  <c r="G71"/>
  <c r="H71"/>
  <c r="I71"/>
  <c r="J71"/>
  <c r="K71"/>
  <c r="M71"/>
  <c r="N71"/>
  <c r="O71"/>
  <c r="P71"/>
  <c r="Q71"/>
  <c r="R71"/>
  <c r="C71" i="33"/>
  <c r="D71"/>
  <c r="E71"/>
  <c r="F71"/>
  <c r="G71"/>
  <c r="H71"/>
  <c r="I71"/>
  <c r="J71"/>
  <c r="K71"/>
  <c r="M71"/>
  <c r="N71"/>
  <c r="O71"/>
  <c r="P71"/>
  <c r="Q71"/>
  <c r="R71"/>
  <c r="C71" i="27"/>
  <c r="E71"/>
  <c r="F71"/>
  <c r="G71"/>
  <c r="H71"/>
  <c r="I71"/>
  <c r="J71"/>
  <c r="K71"/>
  <c r="M71"/>
  <c r="N71"/>
  <c r="O71"/>
  <c r="Q71"/>
  <c r="R71"/>
  <c r="C71" i="29"/>
  <c r="D71"/>
  <c r="E71"/>
  <c r="F71"/>
  <c r="G71"/>
  <c r="H71"/>
  <c r="I71"/>
  <c r="J71"/>
  <c r="K71"/>
  <c r="M71"/>
  <c r="N71"/>
  <c r="O71"/>
  <c r="P71"/>
  <c r="Q71"/>
  <c r="R71"/>
  <c r="C71" i="30"/>
  <c r="D71"/>
  <c r="E71"/>
  <c r="F71"/>
  <c r="G71"/>
  <c r="H71"/>
  <c r="I71"/>
  <c r="J71"/>
  <c r="K71"/>
  <c r="M71"/>
  <c r="N71"/>
  <c r="O71"/>
  <c r="P71"/>
  <c r="Q71"/>
  <c r="R71"/>
  <c r="C71" i="31"/>
  <c r="D71"/>
  <c r="E71"/>
  <c r="F71"/>
  <c r="G71"/>
  <c r="H71"/>
  <c r="I71"/>
  <c r="J71"/>
  <c r="K71"/>
  <c r="M71"/>
  <c r="N71"/>
  <c r="O71"/>
  <c r="Q71"/>
  <c r="R71"/>
  <c r="C72" i="32"/>
  <c r="D72"/>
  <c r="E72"/>
  <c r="F72"/>
  <c r="G72"/>
  <c r="H72"/>
  <c r="I72"/>
  <c r="J72"/>
  <c r="K72"/>
  <c r="M72"/>
  <c r="N72"/>
  <c r="O72"/>
  <c r="P72"/>
  <c r="Q72"/>
  <c r="R72"/>
  <c r="C72" i="33"/>
  <c r="D72"/>
  <c r="E72"/>
  <c r="F72"/>
  <c r="G72"/>
  <c r="H72"/>
  <c r="I72"/>
  <c r="K72"/>
  <c r="M72"/>
  <c r="N72"/>
  <c r="O72"/>
  <c r="P72"/>
  <c r="R72"/>
  <c r="C72" i="27"/>
  <c r="E72"/>
  <c r="F72"/>
  <c r="G72"/>
  <c r="H72"/>
  <c r="I72"/>
  <c r="J72"/>
  <c r="K72"/>
  <c r="M72"/>
  <c r="N72"/>
  <c r="O72"/>
  <c r="P72"/>
  <c r="Q72"/>
  <c r="R72"/>
  <c r="C72" i="29"/>
  <c r="D72"/>
  <c r="E72"/>
  <c r="F72"/>
  <c r="G72"/>
  <c r="H72"/>
  <c r="I72"/>
  <c r="J72"/>
  <c r="K72"/>
  <c r="M72"/>
  <c r="N72"/>
  <c r="O72"/>
  <c r="P72"/>
  <c r="Q72"/>
  <c r="R72"/>
  <c r="C72" i="30"/>
  <c r="D72"/>
  <c r="E72"/>
  <c r="F72"/>
  <c r="G72"/>
  <c r="H72"/>
  <c r="I72"/>
  <c r="J72"/>
  <c r="K72"/>
  <c r="M72"/>
  <c r="N72"/>
  <c r="O72"/>
  <c r="P72"/>
  <c r="Q72"/>
  <c r="R72"/>
  <c r="C72" i="31"/>
  <c r="D72"/>
  <c r="E72"/>
  <c r="F72"/>
  <c r="G72"/>
  <c r="H72"/>
  <c r="I72"/>
  <c r="J72"/>
  <c r="K72"/>
  <c r="M72"/>
  <c r="N72"/>
  <c r="O72"/>
  <c r="P72"/>
  <c r="Q72"/>
  <c r="R72"/>
  <c r="C73" i="32"/>
  <c r="D73"/>
  <c r="E73"/>
  <c r="F73"/>
  <c r="G73"/>
  <c r="H73"/>
  <c r="I73"/>
  <c r="J73"/>
  <c r="K73"/>
  <c r="M73"/>
  <c r="N73"/>
  <c r="O73"/>
  <c r="P73"/>
  <c r="Q73"/>
  <c r="R73"/>
  <c r="C73" i="33"/>
  <c r="D73"/>
  <c r="E73"/>
  <c r="F73"/>
  <c r="G73"/>
  <c r="H73"/>
  <c r="I73"/>
  <c r="J73"/>
  <c r="K73"/>
  <c r="M73"/>
  <c r="N73"/>
  <c r="O73"/>
  <c r="P73"/>
  <c r="Q73"/>
  <c r="R73"/>
  <c r="C73" i="27"/>
  <c r="D73"/>
  <c r="E73"/>
  <c r="F73"/>
  <c r="G73"/>
  <c r="H73"/>
  <c r="I73"/>
  <c r="J73"/>
  <c r="K73"/>
  <c r="M73"/>
  <c r="N73"/>
  <c r="O73"/>
  <c r="P73"/>
  <c r="Q73"/>
  <c r="R73"/>
  <c r="C73" i="29"/>
  <c r="D73"/>
  <c r="E73"/>
  <c r="F73"/>
  <c r="G73"/>
  <c r="H73"/>
  <c r="I73"/>
  <c r="J73"/>
  <c r="K73"/>
  <c r="M73"/>
  <c r="N73"/>
  <c r="O73"/>
  <c r="P73"/>
  <c r="Q73"/>
  <c r="R73"/>
  <c r="C73" i="30"/>
  <c r="D73"/>
  <c r="E73"/>
  <c r="F73"/>
  <c r="G73"/>
  <c r="H73"/>
  <c r="I73"/>
  <c r="J73"/>
  <c r="K73"/>
  <c r="M73"/>
  <c r="N73"/>
  <c r="O73"/>
  <c r="P73"/>
  <c r="Q73"/>
  <c r="R73"/>
  <c r="C73" i="31"/>
  <c r="D73"/>
  <c r="E73"/>
  <c r="F73"/>
  <c r="G73"/>
  <c r="H73"/>
  <c r="I73"/>
  <c r="J73"/>
  <c r="K73"/>
  <c r="M73"/>
  <c r="N73"/>
  <c r="O73"/>
  <c r="P73"/>
  <c r="Q73"/>
  <c r="R73"/>
  <c r="C74" i="32"/>
  <c r="D74"/>
  <c r="E74"/>
  <c r="F74"/>
  <c r="G74"/>
  <c r="H74"/>
  <c r="I74"/>
  <c r="J74"/>
  <c r="K74"/>
  <c r="M74"/>
  <c r="N74"/>
  <c r="O74"/>
  <c r="P74"/>
  <c r="Q74"/>
  <c r="R74"/>
  <c r="C74" i="33"/>
  <c r="D74"/>
  <c r="E74"/>
  <c r="F74"/>
  <c r="G74"/>
  <c r="H74"/>
  <c r="I74"/>
  <c r="J74"/>
  <c r="K74"/>
  <c r="M74"/>
  <c r="N74"/>
  <c r="O74"/>
  <c r="P74"/>
  <c r="Q74"/>
  <c r="R74"/>
  <c r="C74" i="27"/>
  <c r="D74"/>
  <c r="E74"/>
  <c r="F74"/>
  <c r="G74"/>
  <c r="H74"/>
  <c r="I74"/>
  <c r="J74"/>
  <c r="K74"/>
  <c r="M74"/>
  <c r="N74"/>
  <c r="O74"/>
  <c r="P74"/>
  <c r="Q74"/>
  <c r="R74"/>
  <c r="C74" i="29"/>
  <c r="D74"/>
  <c r="E74"/>
  <c r="F74"/>
  <c r="G74"/>
  <c r="H74"/>
  <c r="I74"/>
  <c r="J74"/>
  <c r="K74"/>
  <c r="M74"/>
  <c r="N74"/>
  <c r="O74"/>
  <c r="P74"/>
  <c r="Q74"/>
  <c r="R74"/>
  <c r="C74" i="30"/>
  <c r="D74"/>
  <c r="E74"/>
  <c r="F74"/>
  <c r="G74"/>
  <c r="H74"/>
  <c r="I74"/>
  <c r="J74"/>
  <c r="K74"/>
  <c r="M74"/>
  <c r="N74"/>
  <c r="O74"/>
  <c r="P74"/>
  <c r="Q74"/>
  <c r="R74"/>
  <c r="C74" i="31"/>
  <c r="D74"/>
  <c r="E74"/>
  <c r="F74"/>
  <c r="G74"/>
  <c r="H74"/>
  <c r="I74"/>
  <c r="J74"/>
  <c r="K74"/>
  <c r="M74"/>
  <c r="N74"/>
  <c r="O74"/>
  <c r="P74"/>
  <c r="Q74"/>
  <c r="R74"/>
  <c r="C75" i="32"/>
  <c r="D75"/>
  <c r="E75"/>
  <c r="F75"/>
  <c r="G75"/>
  <c r="H75"/>
  <c r="I75"/>
  <c r="J75"/>
  <c r="K75"/>
  <c r="M75"/>
  <c r="N75"/>
  <c r="O75"/>
  <c r="P75"/>
  <c r="Q75"/>
  <c r="R75"/>
  <c r="C75" i="33"/>
  <c r="D75"/>
  <c r="E75"/>
  <c r="F75"/>
  <c r="G75"/>
  <c r="H75"/>
  <c r="I75"/>
  <c r="J75"/>
  <c r="K75"/>
  <c r="M75"/>
  <c r="N75"/>
  <c r="O75"/>
  <c r="P75"/>
  <c r="Q75"/>
  <c r="R75"/>
  <c r="C75" i="27"/>
  <c r="E75"/>
  <c r="F75"/>
  <c r="G75"/>
  <c r="I75"/>
  <c r="J75"/>
  <c r="K75"/>
  <c r="M75"/>
  <c r="N75"/>
  <c r="P75"/>
  <c r="Q75"/>
  <c r="R75"/>
  <c r="C75" i="29"/>
  <c r="D75"/>
  <c r="E75"/>
  <c r="F75"/>
  <c r="G75"/>
  <c r="I75"/>
  <c r="J75"/>
  <c r="K75"/>
  <c r="M75"/>
  <c r="N75"/>
  <c r="O75"/>
  <c r="P75"/>
  <c r="Q75"/>
  <c r="R75"/>
  <c r="C75" i="30"/>
  <c r="D75"/>
  <c r="E75"/>
  <c r="F75"/>
  <c r="G75"/>
  <c r="H75"/>
  <c r="I75"/>
  <c r="J75"/>
  <c r="K75"/>
  <c r="M75"/>
  <c r="N75"/>
  <c r="O75"/>
  <c r="P75"/>
  <c r="Q75"/>
  <c r="R75"/>
  <c r="C75" i="31"/>
  <c r="D75"/>
  <c r="E75"/>
  <c r="F75"/>
  <c r="G75"/>
  <c r="H75"/>
  <c r="I75"/>
  <c r="J75"/>
  <c r="K75"/>
  <c r="M75"/>
  <c r="N75"/>
  <c r="O75"/>
  <c r="P75"/>
  <c r="Q75"/>
  <c r="R75"/>
  <c r="C76" i="32"/>
  <c r="D76"/>
  <c r="E76"/>
  <c r="F76"/>
  <c r="G76"/>
  <c r="H76"/>
  <c r="I76"/>
  <c r="J76"/>
  <c r="K76"/>
  <c r="M76"/>
  <c r="N76"/>
  <c r="O76"/>
  <c r="P76"/>
  <c r="Q76"/>
  <c r="R76"/>
  <c r="C76" i="33"/>
  <c r="D76"/>
  <c r="E76"/>
  <c r="F76"/>
  <c r="G76"/>
  <c r="H76"/>
  <c r="I76"/>
  <c r="J76"/>
  <c r="K76"/>
  <c r="M76"/>
  <c r="N76"/>
  <c r="O76"/>
  <c r="P76"/>
  <c r="Q76"/>
  <c r="R76"/>
  <c r="C76" i="27"/>
  <c r="E76"/>
  <c r="F76"/>
  <c r="G76"/>
  <c r="I76"/>
  <c r="J76"/>
  <c r="K76"/>
  <c r="M76"/>
  <c r="N76"/>
  <c r="O76"/>
  <c r="P76"/>
  <c r="Q76"/>
  <c r="R76"/>
  <c r="C76" i="29"/>
  <c r="E76"/>
  <c r="F76"/>
  <c r="G76"/>
  <c r="H76"/>
  <c r="I76"/>
  <c r="J76"/>
  <c r="K76"/>
  <c r="M76"/>
  <c r="N76"/>
  <c r="O76"/>
  <c r="P76"/>
  <c r="Q76"/>
  <c r="R76"/>
  <c r="C76" i="30"/>
  <c r="D76"/>
  <c r="E76"/>
  <c r="F76"/>
  <c r="G76"/>
  <c r="H76"/>
  <c r="I76"/>
  <c r="J76"/>
  <c r="K76"/>
  <c r="M76"/>
  <c r="N76"/>
  <c r="O76"/>
  <c r="P76"/>
  <c r="Q76"/>
  <c r="R76"/>
  <c r="C76" i="31"/>
  <c r="D76"/>
  <c r="E76"/>
  <c r="F76"/>
  <c r="G76"/>
  <c r="H76"/>
  <c r="I76"/>
  <c r="J76"/>
  <c r="K76"/>
  <c r="M76"/>
  <c r="N76"/>
  <c r="O76"/>
  <c r="P76"/>
  <c r="Q76"/>
  <c r="R76"/>
  <c r="C77" i="32"/>
  <c r="D77"/>
  <c r="E77"/>
  <c r="F77"/>
  <c r="G77"/>
  <c r="H77"/>
  <c r="I77"/>
  <c r="J77"/>
  <c r="K77"/>
  <c r="M77"/>
  <c r="N77"/>
  <c r="O77"/>
  <c r="P77"/>
  <c r="Q77"/>
  <c r="R77"/>
  <c r="C77" i="33"/>
  <c r="D77"/>
  <c r="E77"/>
  <c r="F77"/>
  <c r="G77"/>
  <c r="H77"/>
  <c r="I77"/>
  <c r="J77"/>
  <c r="K77"/>
  <c r="M77"/>
  <c r="N77"/>
  <c r="O77"/>
  <c r="P77"/>
  <c r="R77"/>
  <c r="C77" i="27"/>
  <c r="D77"/>
  <c r="E77"/>
  <c r="F77"/>
  <c r="G77"/>
  <c r="H77"/>
  <c r="I77"/>
  <c r="J77"/>
  <c r="K77"/>
  <c r="M77"/>
  <c r="N77"/>
  <c r="O77"/>
  <c r="P77"/>
  <c r="Q77"/>
  <c r="R77"/>
  <c r="C77" i="29"/>
  <c r="D77"/>
  <c r="E77"/>
  <c r="F77"/>
  <c r="G77"/>
  <c r="H77"/>
  <c r="I77"/>
  <c r="J77"/>
  <c r="K77"/>
  <c r="M77"/>
  <c r="N77"/>
  <c r="O77"/>
  <c r="P77"/>
  <c r="Q77"/>
  <c r="R77"/>
  <c r="C77" i="30"/>
  <c r="D77"/>
  <c r="E77"/>
  <c r="F77"/>
  <c r="G77"/>
  <c r="H77"/>
  <c r="I77"/>
  <c r="J77"/>
  <c r="K77"/>
  <c r="M77"/>
  <c r="N77"/>
  <c r="O77"/>
  <c r="P77"/>
  <c r="Q77"/>
  <c r="R77"/>
  <c r="C77" i="31"/>
  <c r="D77"/>
  <c r="E77"/>
  <c r="F77"/>
  <c r="G77"/>
  <c r="H77"/>
  <c r="I77"/>
  <c r="J77"/>
  <c r="K77"/>
  <c r="M77"/>
  <c r="N77"/>
  <c r="O77"/>
  <c r="P77"/>
  <c r="Q77"/>
  <c r="R77"/>
  <c r="C78" i="32"/>
  <c r="D78"/>
  <c r="E78"/>
  <c r="F78"/>
  <c r="G78"/>
  <c r="H78"/>
  <c r="I78"/>
  <c r="J78"/>
  <c r="K78"/>
  <c r="M78"/>
  <c r="N78"/>
  <c r="O78"/>
  <c r="P78"/>
  <c r="Q78"/>
  <c r="R78"/>
  <c r="C78" i="33"/>
  <c r="D78"/>
  <c r="E78"/>
  <c r="F78"/>
  <c r="G78"/>
  <c r="H78"/>
  <c r="I78"/>
  <c r="J78"/>
  <c r="K78"/>
  <c r="M78"/>
  <c r="N78"/>
  <c r="O78"/>
  <c r="P78"/>
  <c r="Q78"/>
  <c r="R78"/>
  <c r="C78" i="27"/>
  <c r="G78"/>
  <c r="I78"/>
  <c r="J78"/>
  <c r="K78"/>
  <c r="M78"/>
  <c r="N78"/>
  <c r="O78"/>
  <c r="Q78"/>
  <c r="C78" i="29"/>
  <c r="F78"/>
  <c r="G78"/>
  <c r="H78"/>
  <c r="I78"/>
  <c r="J78"/>
  <c r="K78"/>
  <c r="M78"/>
  <c r="P78"/>
  <c r="Q78"/>
  <c r="R78"/>
  <c r="C78" i="30"/>
  <c r="D78"/>
  <c r="E78"/>
  <c r="F78"/>
  <c r="G78"/>
  <c r="H78"/>
  <c r="I78"/>
  <c r="J78"/>
  <c r="K78"/>
  <c r="M78"/>
  <c r="N78"/>
  <c r="O78"/>
  <c r="P78"/>
  <c r="Q78"/>
  <c r="R78"/>
  <c r="C78" i="31"/>
  <c r="D78"/>
  <c r="E78"/>
  <c r="F78"/>
  <c r="G78"/>
  <c r="H78"/>
  <c r="I78"/>
  <c r="J78"/>
  <c r="K78"/>
  <c r="M78"/>
  <c r="N78"/>
  <c r="O78"/>
  <c r="P78"/>
  <c r="Q78"/>
  <c r="R78"/>
  <c r="C79" i="32"/>
  <c r="D79"/>
  <c r="E79"/>
  <c r="F79"/>
  <c r="G79"/>
  <c r="H79"/>
  <c r="I79"/>
  <c r="J79"/>
  <c r="K79"/>
  <c r="M79"/>
  <c r="N79"/>
  <c r="O79"/>
  <c r="P79"/>
  <c r="Q79"/>
  <c r="R79"/>
  <c r="C79" i="33"/>
  <c r="D79"/>
  <c r="E79"/>
  <c r="F79"/>
  <c r="G79"/>
  <c r="H79"/>
  <c r="I79"/>
  <c r="K79"/>
  <c r="M79"/>
  <c r="N79"/>
  <c r="O79"/>
  <c r="P79"/>
  <c r="R79"/>
  <c r="C79" i="27"/>
  <c r="E79"/>
  <c r="F79"/>
  <c r="I79"/>
  <c r="K79"/>
  <c r="M79"/>
  <c r="N79"/>
  <c r="O79"/>
  <c r="P79"/>
  <c r="Q79"/>
  <c r="R79"/>
  <c r="C79" i="29"/>
  <c r="E79"/>
  <c r="G79"/>
  <c r="H79"/>
  <c r="I79"/>
  <c r="J79"/>
  <c r="K79"/>
  <c r="M79"/>
  <c r="N79"/>
  <c r="O79"/>
  <c r="P79"/>
  <c r="Q79"/>
  <c r="R79"/>
  <c r="C79" i="30"/>
  <c r="D79"/>
  <c r="E79"/>
  <c r="F79"/>
  <c r="G79"/>
  <c r="H79"/>
  <c r="I79"/>
  <c r="J79"/>
  <c r="K79"/>
  <c r="M79"/>
  <c r="N79"/>
  <c r="O79"/>
  <c r="P79"/>
  <c r="Q79"/>
  <c r="R79"/>
  <c r="C79" i="31"/>
  <c r="D79"/>
  <c r="E79"/>
  <c r="F79"/>
  <c r="G79"/>
  <c r="H79"/>
  <c r="I79"/>
  <c r="J79"/>
  <c r="K79"/>
  <c r="M79"/>
  <c r="N79"/>
  <c r="O79"/>
  <c r="P79"/>
  <c r="Q79"/>
  <c r="R79"/>
  <c r="C80" i="32"/>
  <c r="D80"/>
  <c r="E80"/>
  <c r="F80"/>
  <c r="G80"/>
  <c r="H80"/>
  <c r="I80"/>
  <c r="J80"/>
  <c r="K80"/>
  <c r="M80"/>
  <c r="N80"/>
  <c r="O80"/>
  <c r="P80"/>
  <c r="Q80"/>
  <c r="R80"/>
  <c r="C80" i="33"/>
  <c r="E80"/>
  <c r="F80"/>
  <c r="G80"/>
  <c r="H80"/>
  <c r="I80"/>
  <c r="K80"/>
  <c r="M80"/>
  <c r="N80"/>
  <c r="O80"/>
  <c r="R80"/>
  <c r="C80" i="27"/>
  <c r="C80" i="29"/>
  <c r="C80" i="30"/>
  <c r="C81" i="33"/>
  <c r="C81" i="32"/>
  <c r="C80" i="31"/>
  <c r="R81" i="33"/>
  <c r="Q81"/>
  <c r="P81"/>
  <c r="O81"/>
  <c r="N81"/>
  <c r="M81"/>
  <c r="K81"/>
  <c r="J81"/>
  <c r="I81"/>
  <c r="H81"/>
  <c r="G81"/>
  <c r="F81"/>
  <c r="E81"/>
  <c r="D81"/>
  <c r="R81" i="32"/>
  <c r="Q81"/>
  <c r="P81"/>
  <c r="O81"/>
  <c r="N81"/>
  <c r="M81"/>
  <c r="K81"/>
  <c r="J81"/>
  <c r="I81"/>
  <c r="H81"/>
  <c r="G81"/>
  <c r="F81"/>
  <c r="E81"/>
  <c r="D81"/>
  <c r="R80" i="31"/>
  <c r="Q80"/>
  <c r="P80"/>
  <c r="O80"/>
  <c r="N80"/>
  <c r="M80"/>
  <c r="K80"/>
  <c r="J80"/>
  <c r="I80"/>
  <c r="H80"/>
  <c r="G80"/>
  <c r="F80"/>
  <c r="E80"/>
  <c r="D80"/>
  <c r="R80" i="30"/>
  <c r="Q80"/>
  <c r="P80"/>
  <c r="O80"/>
  <c r="N80"/>
  <c r="M80"/>
  <c r="K80"/>
  <c r="J80"/>
  <c r="I80"/>
  <c r="H80"/>
  <c r="G80"/>
  <c r="F80"/>
  <c r="E80"/>
  <c r="R80" i="29"/>
  <c r="Q80"/>
  <c r="P80"/>
  <c r="O80"/>
  <c r="N80"/>
  <c r="M80"/>
  <c r="K80"/>
  <c r="J80"/>
  <c r="I80"/>
  <c r="G80"/>
  <c r="F80"/>
  <c r="E80"/>
  <c r="D80"/>
  <c r="R80" i="27"/>
  <c r="P80"/>
  <c r="O80"/>
  <c r="N80"/>
  <c r="M80"/>
  <c r="K80"/>
  <c r="J80"/>
  <c r="I80"/>
  <c r="H80"/>
  <c r="G80"/>
  <c r="F80"/>
  <c r="C82" i="33"/>
  <c r="C82" i="32"/>
  <c r="C81" i="31"/>
  <c r="C81" i="30"/>
  <c r="C81" i="29"/>
  <c r="C81" i="27"/>
  <c r="R82" i="33"/>
  <c r="Q82"/>
  <c r="P82"/>
  <c r="O82"/>
  <c r="N82"/>
  <c r="M82"/>
  <c r="K82"/>
  <c r="J82"/>
  <c r="I82"/>
  <c r="H82"/>
  <c r="G82"/>
  <c r="F82"/>
  <c r="E82"/>
  <c r="D82"/>
  <c r="R82" i="32"/>
  <c r="Q82"/>
  <c r="P82"/>
  <c r="O82"/>
  <c r="N82"/>
  <c r="M82"/>
  <c r="K82"/>
  <c r="J82"/>
  <c r="I82"/>
  <c r="H82"/>
  <c r="G82"/>
  <c r="F82"/>
  <c r="E82"/>
  <c r="D82"/>
  <c r="R81" i="31"/>
  <c r="Q81"/>
  <c r="P81"/>
  <c r="O81"/>
  <c r="N81"/>
  <c r="M81"/>
  <c r="K81"/>
  <c r="J81"/>
  <c r="I81"/>
  <c r="H81"/>
  <c r="G81"/>
  <c r="F81"/>
  <c r="E81"/>
  <c r="D81"/>
  <c r="R81" i="30"/>
  <c r="Q81"/>
  <c r="P81"/>
  <c r="O81"/>
  <c r="N81"/>
  <c r="M81"/>
  <c r="K81"/>
  <c r="J81"/>
  <c r="I81"/>
  <c r="H81"/>
  <c r="G81"/>
  <c r="F81"/>
  <c r="E81"/>
  <c r="D81"/>
  <c r="R81" i="29"/>
  <c r="Q81"/>
  <c r="P81"/>
  <c r="O81"/>
  <c r="N81"/>
  <c r="M81"/>
  <c r="K81"/>
  <c r="J81"/>
  <c r="I81"/>
  <c r="H81"/>
  <c r="G81"/>
  <c r="F81"/>
  <c r="E81"/>
  <c r="D81"/>
  <c r="R81" i="27"/>
  <c r="Q81"/>
  <c r="P81"/>
  <c r="O81"/>
  <c r="N81"/>
  <c r="M81"/>
  <c r="K81"/>
  <c r="J81"/>
  <c r="I81"/>
  <c r="H81"/>
  <c r="G81"/>
  <c r="F81"/>
  <c r="E81"/>
  <c r="D81"/>
  <c r="C83" i="33"/>
  <c r="C83" i="32"/>
  <c r="C82" i="31"/>
  <c r="C82" i="30"/>
  <c r="C82" i="29"/>
  <c r="C82" i="27"/>
  <c r="R83" i="33"/>
  <c r="Q83"/>
  <c r="P83"/>
  <c r="O83"/>
  <c r="N83"/>
  <c r="M83"/>
  <c r="K83"/>
  <c r="J83"/>
  <c r="I83"/>
  <c r="H83"/>
  <c r="G83"/>
  <c r="F83"/>
  <c r="E83"/>
  <c r="D83"/>
  <c r="R83" i="32"/>
  <c r="Q83"/>
  <c r="P83"/>
  <c r="O83"/>
  <c r="N83"/>
  <c r="M83"/>
  <c r="K83"/>
  <c r="J83"/>
  <c r="I83"/>
  <c r="H83"/>
  <c r="G83"/>
  <c r="F83"/>
  <c r="E83"/>
  <c r="D83"/>
  <c r="R82" i="31"/>
  <c r="Q82"/>
  <c r="P82"/>
  <c r="O82"/>
  <c r="N82"/>
  <c r="M82"/>
  <c r="K82"/>
  <c r="J82"/>
  <c r="I82"/>
  <c r="H82"/>
  <c r="G82"/>
  <c r="F82"/>
  <c r="E82"/>
  <c r="D82"/>
  <c r="R82" i="30"/>
  <c r="Q82"/>
  <c r="P82"/>
  <c r="O82"/>
  <c r="N82"/>
  <c r="M82"/>
  <c r="K82"/>
  <c r="J82"/>
  <c r="I82"/>
  <c r="H82"/>
  <c r="G82"/>
  <c r="F82"/>
  <c r="E82"/>
  <c r="D82"/>
  <c r="R82" i="29"/>
  <c r="Q82"/>
  <c r="P82"/>
  <c r="O82"/>
  <c r="N82"/>
  <c r="M82"/>
  <c r="K82"/>
  <c r="J82"/>
  <c r="I82"/>
  <c r="H82"/>
  <c r="G82"/>
  <c r="F82"/>
  <c r="E82"/>
  <c r="D82"/>
  <c r="R82" i="27"/>
  <c r="Q82"/>
  <c r="P82"/>
  <c r="O82"/>
  <c r="N82"/>
  <c r="M82"/>
  <c r="K82"/>
  <c r="J82"/>
  <c r="I82"/>
  <c r="H82"/>
  <c r="G82"/>
  <c r="F82"/>
  <c r="E82"/>
  <c r="D82"/>
  <c r="R15" i="26"/>
  <c r="Q15"/>
  <c r="P15"/>
  <c r="N15"/>
  <c r="M15"/>
  <c r="K15"/>
  <c r="J15"/>
  <c r="I15"/>
  <c r="H15"/>
  <c r="G15"/>
  <c r="F15"/>
  <c r="E15"/>
  <c r="D15"/>
  <c r="C16"/>
  <c r="R16"/>
  <c r="Q16"/>
  <c r="P16"/>
  <c r="O16"/>
  <c r="N16"/>
  <c r="M16"/>
  <c r="K16"/>
  <c r="J16"/>
  <c r="I16"/>
  <c r="H16"/>
  <c r="G16"/>
  <c r="F16"/>
  <c r="E16"/>
  <c r="D16"/>
  <c r="C17"/>
  <c r="R17"/>
  <c r="Q17"/>
  <c r="P17"/>
  <c r="O17"/>
  <c r="N17"/>
  <c r="M17"/>
  <c r="K17"/>
  <c r="J17"/>
  <c r="I17"/>
  <c r="H17"/>
  <c r="G17"/>
  <c r="F17"/>
  <c r="E17"/>
  <c r="D17"/>
  <c r="C18"/>
  <c r="R18"/>
  <c r="Q18"/>
  <c r="P18"/>
  <c r="O18"/>
  <c r="N18"/>
  <c r="M18"/>
  <c r="K18"/>
  <c r="J18"/>
  <c r="I18"/>
  <c r="H18"/>
  <c r="G18"/>
  <c r="F18"/>
  <c r="E18"/>
  <c r="D18"/>
  <c r="C19"/>
  <c r="R19"/>
  <c r="Q19"/>
  <c r="P19"/>
  <c r="O19"/>
  <c r="N19"/>
  <c r="M19"/>
  <c r="K19"/>
  <c r="J19"/>
  <c r="I19"/>
  <c r="H19"/>
  <c r="G19"/>
  <c r="F19"/>
  <c r="E19"/>
  <c r="D19"/>
  <c r="C20"/>
  <c r="R20"/>
  <c r="Q20"/>
  <c r="P20"/>
  <c r="O20"/>
  <c r="N20"/>
  <c r="M20"/>
  <c r="K20"/>
  <c r="J20"/>
  <c r="I20"/>
  <c r="H20"/>
  <c r="F20"/>
  <c r="E20"/>
  <c r="D20"/>
  <c r="C21"/>
  <c r="R21"/>
  <c r="Q21"/>
  <c r="P21"/>
  <c r="N21"/>
  <c r="M21"/>
  <c r="K21"/>
  <c r="J21"/>
  <c r="I21"/>
  <c r="H21"/>
  <c r="G21"/>
  <c r="F21"/>
  <c r="E21"/>
  <c r="D21"/>
  <c r="C22"/>
  <c r="E22"/>
  <c r="D22"/>
  <c r="R22"/>
  <c r="Q22"/>
  <c r="P22"/>
  <c r="O22"/>
  <c r="N22"/>
  <c r="M22"/>
  <c r="K22"/>
  <c r="J22"/>
  <c r="I22"/>
  <c r="G22"/>
  <c r="F22"/>
  <c r="C23"/>
  <c r="R23"/>
  <c r="P23"/>
  <c r="N23"/>
  <c r="J23"/>
  <c r="I23"/>
  <c r="G23"/>
  <c r="F23"/>
  <c r="E23"/>
  <c r="D23"/>
  <c r="C24"/>
  <c r="R24"/>
  <c r="Q24"/>
  <c r="P24"/>
  <c r="O24"/>
  <c r="N24"/>
  <c r="M24"/>
  <c r="K24"/>
  <c r="J24"/>
  <c r="I24"/>
  <c r="H24"/>
  <c r="G24"/>
  <c r="F24"/>
  <c r="E24"/>
  <c r="D24"/>
  <c r="C25"/>
  <c r="R25"/>
  <c r="Q25"/>
  <c r="P25"/>
  <c r="O25"/>
  <c r="N25"/>
  <c r="M25"/>
  <c r="K25"/>
  <c r="J25"/>
  <c r="I25"/>
  <c r="H25"/>
  <c r="G25"/>
  <c r="F25"/>
  <c r="E25"/>
  <c r="D25"/>
  <c r="C26"/>
  <c r="R26"/>
  <c r="Q26"/>
  <c r="P26"/>
  <c r="M26"/>
  <c r="K26"/>
  <c r="J26"/>
  <c r="I26"/>
  <c r="H26"/>
  <c r="C27"/>
  <c r="R27"/>
  <c r="Q27"/>
  <c r="P27"/>
  <c r="O27"/>
  <c r="N27"/>
  <c r="M27"/>
  <c r="K27"/>
  <c r="J27"/>
  <c r="I27"/>
  <c r="H27"/>
  <c r="G27"/>
  <c r="F27"/>
  <c r="E27"/>
  <c r="D27"/>
  <c r="C28"/>
  <c r="R28"/>
  <c r="Q28"/>
  <c r="P28"/>
  <c r="O28"/>
  <c r="N28"/>
  <c r="M28"/>
  <c r="K28"/>
  <c r="J28"/>
  <c r="I28"/>
  <c r="H28"/>
  <c r="G28"/>
  <c r="F28"/>
  <c r="E28"/>
  <c r="D28"/>
  <c r="C29"/>
  <c r="D29"/>
  <c r="R29"/>
  <c r="Q29"/>
  <c r="P29"/>
  <c r="O29"/>
  <c r="N29"/>
  <c r="M29"/>
  <c r="K29"/>
  <c r="J29"/>
  <c r="I29"/>
  <c r="H29"/>
  <c r="G29"/>
  <c r="F29"/>
  <c r="E29"/>
  <c r="C30"/>
  <c r="R30"/>
  <c r="Q30"/>
  <c r="P30"/>
  <c r="O30"/>
  <c r="N30"/>
  <c r="M30"/>
  <c r="K30"/>
  <c r="J30"/>
  <c r="I30"/>
  <c r="H30"/>
  <c r="G30"/>
  <c r="F30"/>
  <c r="E30"/>
  <c r="D30"/>
  <c r="C31"/>
  <c r="R31"/>
  <c r="Q31"/>
  <c r="P31"/>
  <c r="O31"/>
  <c r="N31"/>
  <c r="M31"/>
  <c r="K31"/>
  <c r="J31"/>
  <c r="I31"/>
  <c r="H31"/>
  <c r="G31"/>
  <c r="F31"/>
  <c r="E31"/>
  <c r="D31"/>
  <c r="C32"/>
  <c r="R32"/>
  <c r="Q32"/>
  <c r="P32"/>
  <c r="O32"/>
  <c r="N32"/>
  <c r="M32"/>
  <c r="K32"/>
  <c r="J32"/>
  <c r="I32"/>
  <c r="H32"/>
  <c r="G32"/>
  <c r="F32"/>
  <c r="E32"/>
  <c r="D32"/>
  <c r="C33"/>
  <c r="R33"/>
  <c r="Q33"/>
  <c r="P33"/>
  <c r="O33"/>
  <c r="N33"/>
  <c r="M33"/>
  <c r="K33"/>
  <c r="J33"/>
  <c r="I33"/>
  <c r="H33"/>
  <c r="G33"/>
  <c r="F33"/>
  <c r="E33"/>
  <c r="D33"/>
  <c r="C34"/>
  <c r="R34"/>
  <c r="Q34"/>
  <c r="P34"/>
  <c r="O34"/>
  <c r="N34"/>
  <c r="M34"/>
  <c r="K34"/>
  <c r="J34"/>
  <c r="I34"/>
  <c r="H34"/>
  <c r="G34"/>
  <c r="F34"/>
  <c r="E34"/>
  <c r="D34"/>
  <c r="C35"/>
  <c r="R35"/>
  <c r="Q35"/>
  <c r="P35"/>
  <c r="O35"/>
  <c r="N35"/>
  <c r="M35"/>
  <c r="K35"/>
  <c r="J35"/>
  <c r="I35"/>
  <c r="H35"/>
  <c r="G35"/>
  <c r="F35"/>
  <c r="E35"/>
  <c r="D35"/>
  <c r="C36"/>
  <c r="R36"/>
  <c r="Q36"/>
  <c r="P36"/>
  <c r="O36"/>
  <c r="N36"/>
  <c r="M36"/>
  <c r="K36"/>
  <c r="J36"/>
  <c r="I36"/>
  <c r="H36"/>
  <c r="G36"/>
  <c r="F36"/>
  <c r="E36"/>
  <c r="D36"/>
  <c r="C37"/>
  <c r="R37"/>
  <c r="Q37"/>
  <c r="P37"/>
  <c r="O37"/>
  <c r="N37"/>
  <c r="M37"/>
  <c r="K37"/>
  <c r="J37"/>
  <c r="I37"/>
  <c r="H37"/>
  <c r="G37"/>
  <c r="F37"/>
  <c r="E37"/>
  <c r="D37"/>
  <c r="C38"/>
  <c r="R38"/>
  <c r="Q38"/>
  <c r="P38"/>
  <c r="O38"/>
  <c r="N38"/>
  <c r="M38"/>
  <c r="K38"/>
  <c r="J38"/>
  <c r="I38"/>
  <c r="H38"/>
  <c r="G38"/>
  <c r="F38"/>
  <c r="E38"/>
  <c r="D38"/>
  <c r="C39"/>
  <c r="R39"/>
  <c r="P39"/>
  <c r="O39"/>
  <c r="N39"/>
  <c r="M39"/>
  <c r="K39"/>
  <c r="J39"/>
  <c r="I39"/>
  <c r="H39"/>
  <c r="G39"/>
  <c r="F39"/>
  <c r="E39"/>
  <c r="D39"/>
  <c r="C40"/>
  <c r="R40"/>
  <c r="Q40"/>
  <c r="P40"/>
  <c r="O40"/>
  <c r="N40"/>
  <c r="M40"/>
  <c r="K40"/>
  <c r="J40"/>
  <c r="I40"/>
  <c r="H40"/>
  <c r="G40"/>
  <c r="F40"/>
  <c r="E40"/>
  <c r="D40"/>
  <c r="C41"/>
  <c r="R41"/>
  <c r="Q41"/>
  <c r="P41"/>
  <c r="O41"/>
  <c r="N41"/>
  <c r="M41"/>
  <c r="K41"/>
  <c r="J41"/>
  <c r="I41"/>
  <c r="H41"/>
  <c r="G41"/>
  <c r="F41"/>
  <c r="E41"/>
  <c r="D41"/>
  <c r="C42"/>
  <c r="R42"/>
  <c r="P42"/>
  <c r="O42"/>
  <c r="N42"/>
  <c r="M42"/>
  <c r="K42"/>
  <c r="J42"/>
  <c r="I42"/>
  <c r="H42"/>
  <c r="G42"/>
  <c r="F42"/>
  <c r="E42"/>
  <c r="D42"/>
  <c r="C43"/>
  <c r="R43"/>
  <c r="Q43"/>
  <c r="P43"/>
  <c r="O43"/>
  <c r="N43"/>
  <c r="M43"/>
  <c r="K43"/>
  <c r="J43"/>
  <c r="I43"/>
  <c r="H43"/>
  <c r="G43"/>
  <c r="F43"/>
  <c r="E43"/>
  <c r="D43"/>
  <c r="C44"/>
  <c r="R44"/>
  <c r="Q44"/>
  <c r="P44"/>
  <c r="O44"/>
  <c r="N44"/>
  <c r="M44"/>
  <c r="K44"/>
  <c r="J44"/>
  <c r="I44"/>
  <c r="H44"/>
  <c r="G44"/>
  <c r="F44"/>
  <c r="E44"/>
  <c r="D44"/>
  <c r="C45"/>
  <c r="R45"/>
  <c r="Q45"/>
  <c r="P45"/>
  <c r="O45"/>
  <c r="N45"/>
  <c r="M45"/>
  <c r="K45"/>
  <c r="J45"/>
  <c r="I45"/>
  <c r="H45"/>
  <c r="G45"/>
  <c r="F45"/>
  <c r="E45"/>
  <c r="D45"/>
  <c r="C46"/>
  <c r="R46"/>
  <c r="Q46"/>
  <c r="P46"/>
  <c r="O46"/>
  <c r="N46"/>
  <c r="M46"/>
  <c r="K46"/>
  <c r="J46"/>
  <c r="I46"/>
  <c r="H46"/>
  <c r="G46"/>
  <c r="F46"/>
  <c r="E46"/>
  <c r="D46"/>
  <c r="C47"/>
  <c r="R47"/>
  <c r="Q47"/>
  <c r="P47"/>
  <c r="O47"/>
  <c r="N47"/>
  <c r="M47"/>
  <c r="K47"/>
  <c r="J47"/>
  <c r="I47"/>
  <c r="H47"/>
  <c r="G47"/>
  <c r="F47"/>
  <c r="E47"/>
  <c r="D47"/>
  <c r="C48"/>
  <c r="R48"/>
  <c r="Q48"/>
  <c r="P48"/>
  <c r="O48"/>
  <c r="N48"/>
  <c r="M48"/>
  <c r="K48"/>
  <c r="J48"/>
  <c r="I48"/>
  <c r="H48"/>
  <c r="G48"/>
  <c r="F48"/>
  <c r="E48"/>
  <c r="D48"/>
  <c r="C49"/>
  <c r="D49"/>
  <c r="R49"/>
  <c r="Q49"/>
  <c r="P49"/>
  <c r="O49"/>
  <c r="N49"/>
  <c r="M49"/>
  <c r="K49"/>
  <c r="J49"/>
  <c r="I49"/>
  <c r="H49"/>
  <c r="G49"/>
  <c r="F49"/>
  <c r="E49"/>
  <c r="C50"/>
  <c r="R50"/>
  <c r="Q50"/>
  <c r="P50"/>
  <c r="O50"/>
  <c r="N50"/>
  <c r="M50"/>
  <c r="K50"/>
  <c r="J50"/>
  <c r="I50"/>
  <c r="H50"/>
  <c r="G50"/>
  <c r="F50"/>
  <c r="E50"/>
  <c r="D50"/>
  <c r="C51"/>
  <c r="R51"/>
  <c r="Q51"/>
  <c r="P51"/>
  <c r="O51"/>
  <c r="N51"/>
  <c r="M51"/>
  <c r="K51"/>
  <c r="J51"/>
  <c r="I51"/>
  <c r="H51"/>
  <c r="G51"/>
  <c r="F51"/>
  <c r="E51"/>
  <c r="D51"/>
  <c r="C52"/>
  <c r="R52"/>
  <c r="Q52"/>
  <c r="P52"/>
  <c r="O52"/>
  <c r="N52"/>
  <c r="M52"/>
  <c r="K52"/>
  <c r="J52"/>
  <c r="I52"/>
  <c r="H52"/>
  <c r="G52"/>
  <c r="F52"/>
  <c r="E52"/>
  <c r="D52"/>
  <c r="C53"/>
  <c r="R53"/>
  <c r="Q53"/>
  <c r="P53"/>
  <c r="O53"/>
  <c r="N53"/>
  <c r="M53"/>
  <c r="K53"/>
  <c r="J53"/>
  <c r="I53"/>
  <c r="H53"/>
  <c r="G53"/>
  <c r="F53"/>
  <c r="E53"/>
  <c r="D53"/>
  <c r="C54"/>
  <c r="D54"/>
  <c r="E54"/>
  <c r="F54"/>
  <c r="G54"/>
  <c r="H54"/>
  <c r="I54"/>
  <c r="J54"/>
  <c r="K54"/>
  <c r="M54"/>
  <c r="N54"/>
  <c r="O54"/>
  <c r="P54"/>
  <c r="Q54"/>
  <c r="R54"/>
  <c r="C55"/>
  <c r="D55"/>
  <c r="E55"/>
  <c r="F55"/>
  <c r="G55"/>
  <c r="H55"/>
  <c r="I55"/>
  <c r="J55"/>
  <c r="K55"/>
  <c r="M55"/>
  <c r="N55"/>
  <c r="O55"/>
  <c r="P55"/>
  <c r="Q55"/>
  <c r="R55"/>
  <c r="C56"/>
  <c r="D56"/>
  <c r="E56"/>
  <c r="F56"/>
  <c r="G56"/>
  <c r="H56"/>
  <c r="I56"/>
  <c r="J56"/>
  <c r="K56"/>
  <c r="M56"/>
  <c r="N56"/>
  <c r="O56"/>
  <c r="P56"/>
  <c r="Q56"/>
  <c r="R56"/>
  <c r="C57"/>
  <c r="D57"/>
  <c r="E57"/>
  <c r="F57"/>
  <c r="G57"/>
  <c r="H57"/>
  <c r="I57"/>
  <c r="J57"/>
  <c r="K57"/>
  <c r="M57"/>
  <c r="N57"/>
  <c r="O57"/>
  <c r="P57"/>
  <c r="Q57"/>
  <c r="R57"/>
  <c r="C58"/>
  <c r="D58"/>
  <c r="E58"/>
  <c r="F58"/>
  <c r="G58"/>
  <c r="H58"/>
  <c r="I58"/>
  <c r="J58"/>
  <c r="K58"/>
  <c r="M58"/>
  <c r="N58"/>
  <c r="O58"/>
  <c r="P58"/>
  <c r="Q58"/>
  <c r="R58"/>
  <c r="C59"/>
  <c r="D59"/>
  <c r="E59"/>
  <c r="F59"/>
  <c r="G59"/>
  <c r="H59"/>
  <c r="I59"/>
  <c r="J59"/>
  <c r="K59"/>
  <c r="M59"/>
  <c r="N59"/>
  <c r="O59"/>
  <c r="P59"/>
  <c r="Q59"/>
  <c r="R59"/>
  <c r="C60"/>
  <c r="D60"/>
  <c r="E60"/>
  <c r="F60"/>
  <c r="G60"/>
  <c r="I60"/>
  <c r="J60"/>
  <c r="K60"/>
  <c r="M60"/>
  <c r="N60"/>
  <c r="O60"/>
  <c r="P60"/>
  <c r="Q60"/>
  <c r="R60"/>
  <c r="C61"/>
  <c r="R61"/>
  <c r="Q61"/>
  <c r="P61"/>
  <c r="O61"/>
  <c r="N61"/>
  <c r="M61"/>
  <c r="K61"/>
  <c r="J61"/>
  <c r="I61"/>
  <c r="H61"/>
  <c r="F61"/>
  <c r="E61"/>
  <c r="D61"/>
  <c r="C62"/>
  <c r="D62"/>
  <c r="E62"/>
  <c r="F62"/>
  <c r="G62"/>
  <c r="H62"/>
  <c r="I62"/>
  <c r="J62"/>
  <c r="K62"/>
  <c r="M62"/>
  <c r="N62"/>
  <c r="O62"/>
  <c r="P62"/>
  <c r="Q62"/>
  <c r="R62"/>
  <c r="C63"/>
  <c r="D63"/>
  <c r="E63"/>
  <c r="F63"/>
  <c r="G63"/>
  <c r="H63"/>
  <c r="I63"/>
  <c r="J63"/>
  <c r="K63"/>
  <c r="M63"/>
  <c r="N63"/>
  <c r="O63"/>
  <c r="P63"/>
  <c r="Q63"/>
  <c r="R63"/>
  <c r="C64"/>
  <c r="D64"/>
  <c r="E64"/>
  <c r="F64"/>
  <c r="H64"/>
  <c r="I64"/>
  <c r="J64"/>
  <c r="K64"/>
  <c r="M64"/>
  <c r="N64"/>
  <c r="O64"/>
  <c r="P64"/>
  <c r="Q64"/>
  <c r="R64"/>
  <c r="C65"/>
  <c r="D65"/>
  <c r="E65"/>
  <c r="F65"/>
  <c r="G65"/>
  <c r="H65"/>
  <c r="I65"/>
  <c r="J65"/>
  <c r="K65"/>
  <c r="M65"/>
  <c r="N65"/>
  <c r="O65"/>
  <c r="P65"/>
  <c r="Q65"/>
  <c r="R65"/>
  <c r="C66"/>
  <c r="D66"/>
  <c r="E66"/>
  <c r="F66"/>
  <c r="G66"/>
  <c r="I66"/>
  <c r="J66"/>
  <c r="K66"/>
  <c r="M66"/>
  <c r="O66"/>
  <c r="P66"/>
  <c r="Q66"/>
  <c r="R66"/>
  <c r="C67"/>
  <c r="D67"/>
  <c r="E67"/>
  <c r="F67"/>
  <c r="H67"/>
  <c r="I67"/>
  <c r="J67"/>
  <c r="K67"/>
  <c r="M67"/>
  <c r="N67"/>
  <c r="O67"/>
  <c r="P67"/>
  <c r="Q67"/>
  <c r="R67"/>
  <c r="C68"/>
  <c r="D68"/>
  <c r="E68"/>
  <c r="F68"/>
  <c r="G68"/>
  <c r="H68"/>
  <c r="I68"/>
  <c r="J68"/>
  <c r="K68"/>
  <c r="M68"/>
  <c r="N68"/>
  <c r="O68"/>
  <c r="P68"/>
  <c r="Q68"/>
  <c r="R68"/>
  <c r="C69"/>
  <c r="D69"/>
  <c r="E69"/>
  <c r="F69"/>
  <c r="G69"/>
  <c r="H69"/>
  <c r="I69"/>
  <c r="J69"/>
  <c r="K69"/>
  <c r="M69"/>
  <c r="N69"/>
  <c r="O69"/>
  <c r="P69"/>
  <c r="Q69"/>
  <c r="R69"/>
  <c r="C70"/>
  <c r="D70"/>
  <c r="E70"/>
  <c r="F70"/>
  <c r="G70"/>
  <c r="H70"/>
  <c r="I70"/>
  <c r="J70"/>
  <c r="K70"/>
  <c r="M70"/>
  <c r="N70"/>
  <c r="O70"/>
  <c r="P70"/>
  <c r="Q70"/>
  <c r="R70"/>
  <c r="C71"/>
  <c r="D71"/>
  <c r="E71"/>
  <c r="F71"/>
  <c r="H71"/>
  <c r="I71"/>
  <c r="J71"/>
  <c r="K71"/>
  <c r="M71"/>
  <c r="N71"/>
  <c r="O71"/>
  <c r="P71"/>
  <c r="Q71"/>
  <c r="R71"/>
  <c r="C72"/>
  <c r="D72"/>
  <c r="E72"/>
  <c r="F72"/>
  <c r="I72"/>
  <c r="J72"/>
  <c r="K72"/>
  <c r="N72"/>
  <c r="O72"/>
  <c r="P72"/>
  <c r="Q72"/>
  <c r="R72"/>
  <c r="C73"/>
  <c r="D73"/>
  <c r="E73"/>
  <c r="F73"/>
  <c r="G73"/>
  <c r="H73"/>
  <c r="I73"/>
  <c r="J73"/>
  <c r="K73"/>
  <c r="M73"/>
  <c r="N73"/>
  <c r="O73"/>
  <c r="P73"/>
  <c r="Q73"/>
  <c r="R73"/>
  <c r="C74"/>
  <c r="D74"/>
  <c r="E74"/>
  <c r="F74"/>
  <c r="G74"/>
  <c r="H74"/>
  <c r="I74"/>
  <c r="J74"/>
  <c r="K74"/>
  <c r="M74"/>
  <c r="N74"/>
  <c r="O74"/>
  <c r="P74"/>
  <c r="Q74"/>
  <c r="R74"/>
  <c r="C75"/>
  <c r="D75"/>
  <c r="E75"/>
  <c r="F75"/>
  <c r="G75"/>
  <c r="H75"/>
  <c r="I75"/>
  <c r="J75"/>
  <c r="K75"/>
  <c r="M75"/>
  <c r="N75"/>
  <c r="O75"/>
  <c r="P75"/>
  <c r="Q75"/>
  <c r="R75"/>
  <c r="C76"/>
  <c r="D76"/>
  <c r="E76"/>
  <c r="F76"/>
  <c r="G76"/>
  <c r="H76"/>
  <c r="I76"/>
  <c r="J76"/>
  <c r="K76"/>
  <c r="M76"/>
  <c r="N76"/>
  <c r="O76"/>
  <c r="P76"/>
  <c r="Q76"/>
  <c r="R76"/>
  <c r="C77"/>
  <c r="D77"/>
  <c r="E77"/>
  <c r="F77"/>
  <c r="G77"/>
  <c r="H77"/>
  <c r="I77"/>
  <c r="J77"/>
  <c r="K77"/>
  <c r="M77"/>
  <c r="N77"/>
  <c r="O77"/>
  <c r="P77"/>
  <c r="Q77"/>
  <c r="R77"/>
  <c r="C78"/>
  <c r="F78"/>
  <c r="G78"/>
  <c r="H78"/>
  <c r="I78"/>
  <c r="J78"/>
  <c r="K78"/>
  <c r="M78"/>
  <c r="N78"/>
  <c r="O78"/>
  <c r="P78"/>
  <c r="Q78"/>
  <c r="R78"/>
  <c r="C79"/>
  <c r="D79"/>
  <c r="E79"/>
  <c r="F79"/>
  <c r="G79"/>
  <c r="H79"/>
  <c r="I79"/>
  <c r="J79"/>
  <c r="K79"/>
  <c r="M79"/>
  <c r="N79"/>
  <c r="O79"/>
  <c r="P79"/>
  <c r="R79"/>
  <c r="C80"/>
  <c r="C81"/>
  <c r="R81"/>
  <c r="Q81"/>
  <c r="P81"/>
  <c r="O81"/>
  <c r="N81"/>
  <c r="M81"/>
  <c r="K81"/>
  <c r="J81"/>
  <c r="I81"/>
  <c r="H81"/>
  <c r="G81"/>
  <c r="F81"/>
  <c r="E81"/>
  <c r="D81"/>
  <c r="C82"/>
  <c r="R82"/>
  <c r="Q82"/>
  <c r="P82"/>
  <c r="O82"/>
  <c r="N82"/>
  <c r="M82"/>
  <c r="K82"/>
  <c r="J82"/>
  <c r="I82"/>
  <c r="G82"/>
  <c r="F82"/>
  <c r="E82"/>
  <c r="D82"/>
  <c r="E14" i="25"/>
  <c r="E16"/>
  <c r="E21"/>
  <c r="G22"/>
  <c r="E24"/>
  <c r="E26"/>
  <c r="J26"/>
  <c r="O180" i="19"/>
  <c r="O178"/>
  <c r="O176"/>
  <c r="E28" i="25"/>
  <c r="E31"/>
  <c r="E33"/>
  <c r="H33"/>
  <c r="E35"/>
  <c r="E38"/>
  <c r="E42"/>
  <c r="E43"/>
  <c r="I43"/>
  <c r="E45"/>
  <c r="E46"/>
  <c r="O360" i="19"/>
  <c r="O357"/>
  <c r="E49" i="25"/>
  <c r="E51"/>
  <c r="O401" i="19"/>
  <c r="O403"/>
  <c r="O405"/>
  <c r="O409"/>
  <c r="O411"/>
  <c r="O413"/>
  <c r="O415"/>
  <c r="E53" i="25"/>
  <c r="O420" i="19"/>
  <c r="O422"/>
  <c r="O424"/>
  <c r="E54" i="25"/>
  <c r="O430" i="19"/>
  <c r="O432"/>
  <c r="O436"/>
  <c r="O438"/>
  <c r="O440"/>
  <c r="O442"/>
  <c r="E56" i="25"/>
  <c r="O446" i="19"/>
  <c r="O448"/>
  <c r="O450"/>
  <c r="K56" i="25"/>
  <c r="O457" i="19"/>
  <c r="O459"/>
  <c r="O472"/>
  <c r="O474"/>
  <c r="O476"/>
  <c r="O482"/>
  <c r="G60" i="25"/>
  <c r="O484" i="19"/>
  <c r="O486"/>
  <c r="O493"/>
  <c r="E62" i="25"/>
  <c r="O500" i="19"/>
  <c r="O502"/>
  <c r="O504"/>
  <c r="O510"/>
  <c r="O512"/>
  <c r="O514"/>
  <c r="O519"/>
  <c r="O522"/>
  <c r="O526"/>
  <c r="O528"/>
  <c r="O530"/>
  <c r="E66" i="25"/>
  <c r="O537" i="19"/>
  <c r="O539"/>
  <c r="O541"/>
  <c r="E67" i="25"/>
  <c r="O545" i="19"/>
  <c r="O547"/>
  <c r="O549"/>
  <c r="K67" i="25"/>
  <c r="O556" i="19"/>
  <c r="O565"/>
  <c r="O567"/>
  <c r="O571"/>
  <c r="O573"/>
  <c r="O575"/>
  <c r="O577"/>
  <c r="E71" i="25"/>
  <c r="O581" i="19"/>
  <c r="O583"/>
  <c r="O585"/>
  <c r="O589"/>
  <c r="O593"/>
  <c r="O595"/>
  <c r="E73" i="25"/>
  <c r="O602" i="19"/>
  <c r="O604"/>
  <c r="O607"/>
  <c r="O609"/>
  <c r="O611"/>
  <c r="O613"/>
  <c r="O619"/>
  <c r="O621"/>
  <c r="O625"/>
  <c r="O628"/>
  <c r="O630"/>
  <c r="H79" i="25"/>
  <c r="T283" i="13"/>
  <c r="R283"/>
  <c r="P283"/>
  <c r="N283"/>
  <c r="L283"/>
  <c r="S283"/>
  <c r="Q283"/>
  <c r="O283"/>
  <c r="M283"/>
  <c r="K283"/>
  <c r="E30" i="25"/>
  <c r="E13"/>
  <c r="E15"/>
  <c r="E22"/>
  <c r="E25"/>
  <c r="O181" i="19"/>
  <c r="O179"/>
  <c r="O177"/>
  <c r="O175"/>
  <c r="E27" i="25"/>
  <c r="E29"/>
  <c r="E32"/>
  <c r="G33"/>
  <c r="E34"/>
  <c r="E37"/>
  <c r="E40"/>
  <c r="E41"/>
  <c r="E44"/>
  <c r="O359" i="19"/>
  <c r="O355"/>
  <c r="E47" i="25"/>
  <c r="E48"/>
  <c r="E50"/>
  <c r="O400" i="19"/>
  <c r="O402"/>
  <c r="O404"/>
  <c r="O406"/>
  <c r="E52" i="25"/>
  <c r="O410" i="19"/>
  <c r="O412"/>
  <c r="O414"/>
  <c r="O418"/>
  <c r="O421"/>
  <c r="O423"/>
  <c r="O427"/>
  <c r="O429"/>
  <c r="O431"/>
  <c r="O433"/>
  <c r="E55" i="25"/>
  <c r="O437" i="19"/>
  <c r="O439"/>
  <c r="O441"/>
  <c r="O445"/>
  <c r="O447"/>
  <c r="O449"/>
  <c r="O451"/>
  <c r="O456"/>
  <c r="O458"/>
  <c r="O460"/>
  <c r="E59" i="25"/>
  <c r="O475" i="19"/>
  <c r="O477"/>
  <c r="O481"/>
  <c r="O483"/>
  <c r="O485"/>
  <c r="O487"/>
  <c r="O494"/>
  <c r="O495"/>
  <c r="O499"/>
  <c r="O501"/>
  <c r="O503"/>
  <c r="O505"/>
  <c r="O511"/>
  <c r="O513"/>
  <c r="O520"/>
  <c r="E65" i="25"/>
  <c r="O529" i="19"/>
  <c r="O531"/>
  <c r="O535"/>
  <c r="O538"/>
  <c r="O540"/>
  <c r="O544"/>
  <c r="O546"/>
  <c r="O548"/>
  <c r="O550"/>
  <c r="O555"/>
  <c r="O557"/>
  <c r="O558"/>
  <c r="O564"/>
  <c r="O566"/>
  <c r="J69" i="25"/>
  <c r="O568" i="19"/>
  <c r="E70" i="25"/>
  <c r="O572" i="19"/>
  <c r="O574"/>
  <c r="O576"/>
  <c r="O580"/>
  <c r="O582"/>
  <c r="O584"/>
  <c r="O586"/>
  <c r="E72" i="25"/>
  <c r="O592" i="19"/>
  <c r="O594"/>
  <c r="O598"/>
  <c r="O601"/>
  <c r="O603"/>
  <c r="E74" i="25"/>
  <c r="O608" i="19"/>
  <c r="O610"/>
  <c r="O612"/>
  <c r="O620"/>
  <c r="O629"/>
  <c r="O54"/>
  <c r="O53"/>
  <c r="O52"/>
  <c r="O51"/>
  <c r="O49"/>
  <c r="O64"/>
  <c r="O63"/>
  <c r="O62"/>
  <c r="O61"/>
  <c r="O60"/>
  <c r="O59"/>
  <c r="O58"/>
  <c r="O73"/>
  <c r="O72"/>
  <c r="O67"/>
  <c r="O81"/>
  <c r="O80"/>
  <c r="O76"/>
  <c r="O90"/>
  <c r="O89"/>
  <c r="O85"/>
  <c r="O100"/>
  <c r="O99"/>
  <c r="O98"/>
  <c r="O97"/>
  <c r="O108"/>
  <c r="O107"/>
  <c r="O106"/>
  <c r="O105"/>
  <c r="O103"/>
  <c r="O117"/>
  <c r="O115"/>
  <c r="O127"/>
  <c r="O136"/>
  <c r="O135"/>
  <c r="O134"/>
  <c r="O133"/>
  <c r="O132"/>
  <c r="O131"/>
  <c r="O130"/>
  <c r="O145"/>
  <c r="O144"/>
  <c r="O143"/>
  <c r="O142"/>
  <c r="O141"/>
  <c r="O140"/>
  <c r="O139"/>
  <c r="O163"/>
  <c r="O162"/>
  <c r="O161"/>
  <c r="O160"/>
  <c r="O159"/>
  <c r="O158"/>
  <c r="O157"/>
  <c r="O172"/>
  <c r="O171"/>
  <c r="O170"/>
  <c r="O169"/>
  <c r="O168"/>
  <c r="O167"/>
  <c r="O166"/>
  <c r="O190"/>
  <c r="O189"/>
  <c r="O188"/>
  <c r="O187"/>
  <c r="O186"/>
  <c r="O185"/>
  <c r="O184"/>
  <c r="O199"/>
  <c r="O198"/>
  <c r="O197"/>
  <c r="O196"/>
  <c r="O195"/>
  <c r="O194"/>
  <c r="O193"/>
  <c r="O208"/>
  <c r="O207"/>
  <c r="O206"/>
  <c r="O205"/>
  <c r="O204"/>
  <c r="O203"/>
  <c r="O202"/>
  <c r="O217"/>
  <c r="O216"/>
  <c r="O215"/>
  <c r="O213"/>
  <c r="O211"/>
  <c r="O226"/>
  <c r="O225"/>
  <c r="O224"/>
  <c r="O223"/>
  <c r="O222"/>
  <c r="O221"/>
  <c r="O220"/>
  <c r="O235"/>
  <c r="O234"/>
  <c r="O233"/>
  <c r="O232"/>
  <c r="O231"/>
  <c r="O230"/>
  <c r="O229"/>
  <c r="O244"/>
  <c r="O243"/>
  <c r="O242"/>
  <c r="O241"/>
  <c r="O240"/>
  <c r="O239"/>
  <c r="O238"/>
  <c r="O253"/>
  <c r="O252"/>
  <c r="O251"/>
  <c r="O250"/>
  <c r="O249"/>
  <c r="O248"/>
  <c r="O247"/>
  <c r="O262"/>
  <c r="O261"/>
  <c r="O256"/>
  <c r="O270"/>
  <c r="O269"/>
  <c r="O267"/>
  <c r="O265"/>
  <c r="O280"/>
  <c r="O279"/>
  <c r="O278"/>
  <c r="O274"/>
  <c r="O289"/>
  <c r="O288"/>
  <c r="O287"/>
  <c r="O283"/>
  <c r="O297"/>
  <c r="O296"/>
  <c r="O292"/>
  <c r="O306"/>
  <c r="O305"/>
  <c r="O303"/>
  <c r="O301"/>
  <c r="O315"/>
  <c r="O314"/>
  <c r="O312"/>
  <c r="O310"/>
  <c r="O325"/>
  <c r="O324"/>
  <c r="O323"/>
  <c r="O321"/>
  <c r="O319"/>
  <c r="O333"/>
  <c r="O332"/>
  <c r="O328"/>
  <c r="O343"/>
  <c r="O342"/>
  <c r="O341"/>
  <c r="O340"/>
  <c r="O339"/>
  <c r="O338"/>
  <c r="O337"/>
  <c r="O352"/>
  <c r="O351"/>
  <c r="O350"/>
  <c r="O346"/>
  <c r="O369"/>
  <c r="O368"/>
  <c r="O366"/>
  <c r="O364"/>
  <c r="O379"/>
  <c r="O378"/>
  <c r="O377"/>
  <c r="O376"/>
  <c r="O375"/>
  <c r="O374"/>
  <c r="O373"/>
  <c r="O388"/>
  <c r="O387"/>
  <c r="O386"/>
  <c r="O385"/>
  <c r="O384"/>
  <c r="O383"/>
  <c r="O382"/>
  <c r="O396"/>
  <c r="O395"/>
  <c r="O394"/>
  <c r="O393"/>
  <c r="O391"/>
  <c r="O468"/>
  <c r="O465"/>
  <c r="O640"/>
  <c r="O639"/>
  <c r="O638"/>
  <c r="O649"/>
  <c r="O648"/>
  <c r="O647"/>
  <c r="O646"/>
  <c r="O645"/>
  <c r="O644"/>
  <c r="O643"/>
  <c r="O658"/>
  <c r="O657"/>
  <c r="O656"/>
  <c r="O655"/>
  <c r="O654"/>
  <c r="O653"/>
  <c r="E75"/>
  <c r="G399"/>
  <c r="G444"/>
  <c r="G480"/>
  <c r="I480"/>
  <c r="K480"/>
  <c r="M480"/>
  <c r="P480"/>
  <c r="R480"/>
  <c r="T480"/>
  <c r="G498"/>
  <c r="G543"/>
  <c r="G579"/>
  <c r="G408"/>
  <c r="G435"/>
  <c r="H480"/>
  <c r="J480"/>
  <c r="L480"/>
  <c r="N480"/>
  <c r="Q480"/>
  <c r="S480"/>
  <c r="U480"/>
  <c r="G570"/>
  <c r="G606"/>
  <c r="E480"/>
  <c r="AA480" s="1"/>
  <c r="G642"/>
  <c r="G651"/>
  <c r="G165"/>
  <c r="G174"/>
  <c r="G183"/>
  <c r="G192"/>
  <c r="G201"/>
  <c r="G219"/>
  <c r="G228"/>
  <c r="G237"/>
  <c r="G246"/>
  <c r="G336"/>
  <c r="G372"/>
  <c r="G381"/>
  <c r="G156"/>
  <c r="G40"/>
  <c r="H40"/>
  <c r="I40"/>
  <c r="J40"/>
  <c r="K40"/>
  <c r="L40"/>
  <c r="M40"/>
  <c r="N40"/>
  <c r="P40"/>
  <c r="Q40"/>
  <c r="R40"/>
  <c r="S40"/>
  <c r="T40"/>
  <c r="U40"/>
  <c r="G41"/>
  <c r="H41"/>
  <c r="I41"/>
  <c r="J41"/>
  <c r="K41"/>
  <c r="L41"/>
  <c r="M41"/>
  <c r="N41"/>
  <c r="P41"/>
  <c r="Q41"/>
  <c r="R41"/>
  <c r="S41"/>
  <c r="T41"/>
  <c r="U41"/>
  <c r="G42"/>
  <c r="H42"/>
  <c r="I42"/>
  <c r="J42"/>
  <c r="K42"/>
  <c r="L42"/>
  <c r="M42"/>
  <c r="N42"/>
  <c r="P42"/>
  <c r="Q42"/>
  <c r="R42"/>
  <c r="S42"/>
  <c r="T42"/>
  <c r="U42"/>
  <c r="G43"/>
  <c r="H43"/>
  <c r="I43"/>
  <c r="J43"/>
  <c r="K43"/>
  <c r="L43"/>
  <c r="M43"/>
  <c r="N43"/>
  <c r="P43"/>
  <c r="Q43"/>
  <c r="R43"/>
  <c r="S43"/>
  <c r="T43"/>
  <c r="U43"/>
  <c r="G44"/>
  <c r="H44"/>
  <c r="I44"/>
  <c r="J44"/>
  <c r="K44"/>
  <c r="L44"/>
  <c r="M44"/>
  <c r="N44"/>
  <c r="P44"/>
  <c r="Q44"/>
  <c r="R44"/>
  <c r="S44"/>
  <c r="T44"/>
  <c r="U44"/>
  <c r="G45"/>
  <c r="H45"/>
  <c r="I45"/>
  <c r="J45"/>
  <c r="K45"/>
  <c r="L45"/>
  <c r="M45"/>
  <c r="N45"/>
  <c r="P45"/>
  <c r="Q45"/>
  <c r="R45"/>
  <c r="S45"/>
  <c r="T45"/>
  <c r="U45"/>
  <c r="G46"/>
  <c r="H46"/>
  <c r="I46"/>
  <c r="J46"/>
  <c r="K46"/>
  <c r="L46"/>
  <c r="M46"/>
  <c r="N46"/>
  <c r="P46"/>
  <c r="Q46"/>
  <c r="R46"/>
  <c r="S46"/>
  <c r="T46"/>
  <c r="U46"/>
  <c r="E55"/>
  <c r="E54"/>
  <c r="Y54" s="1"/>
  <c r="E53"/>
  <c r="Y53" s="1"/>
  <c r="E52"/>
  <c r="Y52" s="1"/>
  <c r="E51"/>
  <c r="E50"/>
  <c r="E49"/>
  <c r="E46"/>
  <c r="Y46" s="1"/>
  <c r="E44"/>
  <c r="Y44" s="1"/>
  <c r="E43"/>
  <c r="Y43" s="1"/>
  <c r="E42"/>
  <c r="Y42" s="1"/>
  <c r="E41"/>
  <c r="Y41" s="1"/>
  <c r="E40"/>
  <c r="Y40" s="1"/>
  <c r="J31"/>
  <c r="K31"/>
  <c r="L31"/>
  <c r="M31"/>
  <c r="N31"/>
  <c r="P31"/>
  <c r="Q31"/>
  <c r="R31"/>
  <c r="S31"/>
  <c r="T31"/>
  <c r="U31"/>
  <c r="J32"/>
  <c r="L32"/>
  <c r="M32"/>
  <c r="N32"/>
  <c r="P32"/>
  <c r="Q32"/>
  <c r="R32"/>
  <c r="T32"/>
  <c r="J33"/>
  <c r="K33"/>
  <c r="L33"/>
  <c r="M33"/>
  <c r="N33"/>
  <c r="P33"/>
  <c r="Q33"/>
  <c r="R33"/>
  <c r="S33"/>
  <c r="T33"/>
  <c r="U33"/>
  <c r="J34"/>
  <c r="K34"/>
  <c r="L34"/>
  <c r="M34"/>
  <c r="N34"/>
  <c r="P34"/>
  <c r="Q34"/>
  <c r="R34"/>
  <c r="S34"/>
  <c r="T34"/>
  <c r="U34"/>
  <c r="J35"/>
  <c r="K35"/>
  <c r="L35"/>
  <c r="M35"/>
  <c r="N35"/>
  <c r="P35"/>
  <c r="Q35"/>
  <c r="R35"/>
  <c r="S35"/>
  <c r="T35"/>
  <c r="U35"/>
  <c r="J36"/>
  <c r="K36"/>
  <c r="L36"/>
  <c r="M36"/>
  <c r="N36"/>
  <c r="P36"/>
  <c r="Q36"/>
  <c r="R36"/>
  <c r="S36"/>
  <c r="T36"/>
  <c r="U36"/>
  <c r="J37"/>
  <c r="K37"/>
  <c r="L37"/>
  <c r="N37"/>
  <c r="P37"/>
  <c r="Q37"/>
  <c r="R37"/>
  <c r="S37"/>
  <c r="U37"/>
  <c r="E32"/>
  <c r="E33"/>
  <c r="E34"/>
  <c r="E35"/>
  <c r="E36"/>
  <c r="E37"/>
  <c r="E31"/>
  <c r="I22"/>
  <c r="L22"/>
  <c r="M22"/>
  <c r="N22"/>
  <c r="P22"/>
  <c r="Q22"/>
  <c r="R22"/>
  <c r="S22"/>
  <c r="T22"/>
  <c r="U22"/>
  <c r="I23"/>
  <c r="J23"/>
  <c r="L23"/>
  <c r="M23"/>
  <c r="N23"/>
  <c r="P23"/>
  <c r="Q23"/>
  <c r="R23"/>
  <c r="I24"/>
  <c r="J24"/>
  <c r="K24"/>
  <c r="N24"/>
  <c r="P24"/>
  <c r="Q24"/>
  <c r="R24"/>
  <c r="S24"/>
  <c r="U24"/>
  <c r="I25"/>
  <c r="J25"/>
  <c r="K25"/>
  <c r="L25"/>
  <c r="M25"/>
  <c r="N25"/>
  <c r="P25"/>
  <c r="Q25"/>
  <c r="R25"/>
  <c r="S25"/>
  <c r="T25"/>
  <c r="U25"/>
  <c r="I26"/>
  <c r="J26"/>
  <c r="K26"/>
  <c r="L26"/>
  <c r="M26"/>
  <c r="N26"/>
  <c r="P26"/>
  <c r="Q26"/>
  <c r="R26"/>
  <c r="S26"/>
  <c r="T26"/>
  <c r="U26"/>
  <c r="I27"/>
  <c r="J27"/>
  <c r="K27"/>
  <c r="L27"/>
  <c r="M27"/>
  <c r="N27"/>
  <c r="P27"/>
  <c r="Q27"/>
  <c r="R27"/>
  <c r="T27"/>
  <c r="U27"/>
  <c r="J28"/>
  <c r="K28"/>
  <c r="L28"/>
  <c r="M28"/>
  <c r="N28"/>
  <c r="P28"/>
  <c r="Q28"/>
  <c r="R28"/>
  <c r="S28"/>
  <c r="U28"/>
  <c r="E23"/>
  <c r="E24"/>
  <c r="E25"/>
  <c r="E26"/>
  <c r="E27"/>
  <c r="E28"/>
  <c r="E22"/>
  <c r="G13"/>
  <c r="H13"/>
  <c r="I13"/>
  <c r="J13"/>
  <c r="K13"/>
  <c r="L13"/>
  <c r="M13"/>
  <c r="N13"/>
  <c r="P13"/>
  <c r="Q13"/>
  <c r="R13"/>
  <c r="S13"/>
  <c r="T13"/>
  <c r="U13"/>
  <c r="E13"/>
  <c r="Y13" s="1"/>
  <c r="Y12" s="1"/>
  <c r="U651"/>
  <c r="T651"/>
  <c r="S651"/>
  <c r="R651"/>
  <c r="Q651"/>
  <c r="P651"/>
  <c r="N651"/>
  <c r="M651"/>
  <c r="L651"/>
  <c r="J651"/>
  <c r="I651"/>
  <c r="H651"/>
  <c r="E651"/>
  <c r="U642"/>
  <c r="T642"/>
  <c r="S642"/>
  <c r="R642"/>
  <c r="Q642"/>
  <c r="P642"/>
  <c r="N642"/>
  <c r="M642"/>
  <c r="L642"/>
  <c r="K642"/>
  <c r="J642"/>
  <c r="I642"/>
  <c r="H642"/>
  <c r="E642"/>
  <c r="E633"/>
  <c r="U624"/>
  <c r="R624"/>
  <c r="Q624"/>
  <c r="P624"/>
  <c r="N624"/>
  <c r="L624"/>
  <c r="H624"/>
  <c r="E624"/>
  <c r="P615"/>
  <c r="N615"/>
  <c r="L615"/>
  <c r="J615"/>
  <c r="E615"/>
  <c r="EA607"/>
  <c r="U606"/>
  <c r="T606"/>
  <c r="S606"/>
  <c r="R606"/>
  <c r="Q606"/>
  <c r="P606"/>
  <c r="N606"/>
  <c r="M606"/>
  <c r="L606"/>
  <c r="K606"/>
  <c r="J606"/>
  <c r="I606"/>
  <c r="H606"/>
  <c r="E606"/>
  <c r="AA606" s="1"/>
  <c r="U597"/>
  <c r="S597"/>
  <c r="R597"/>
  <c r="Q597"/>
  <c r="P597"/>
  <c r="N597"/>
  <c r="M597"/>
  <c r="L597"/>
  <c r="J597"/>
  <c r="I597"/>
  <c r="H597"/>
  <c r="E597"/>
  <c r="U588"/>
  <c r="T588"/>
  <c r="S588"/>
  <c r="Q588"/>
  <c r="P588"/>
  <c r="N588"/>
  <c r="M588"/>
  <c r="L588"/>
  <c r="J588"/>
  <c r="I588"/>
  <c r="H588"/>
  <c r="E588"/>
  <c r="U579"/>
  <c r="T579"/>
  <c r="S579"/>
  <c r="R579"/>
  <c r="Q579"/>
  <c r="P579"/>
  <c r="N579"/>
  <c r="M579"/>
  <c r="L579"/>
  <c r="K579"/>
  <c r="J579"/>
  <c r="I579"/>
  <c r="H579"/>
  <c r="E579"/>
  <c r="AA579" s="1"/>
  <c r="U570"/>
  <c r="T570"/>
  <c r="S570"/>
  <c r="R570"/>
  <c r="Q570"/>
  <c r="P570"/>
  <c r="N570"/>
  <c r="M570"/>
  <c r="L570"/>
  <c r="K570"/>
  <c r="J570"/>
  <c r="I570"/>
  <c r="H570"/>
  <c r="E570"/>
  <c r="AA570" s="1"/>
  <c r="AA571" s="1"/>
  <c r="U561"/>
  <c r="T561"/>
  <c r="S561"/>
  <c r="R561"/>
  <c r="Q561"/>
  <c r="N561"/>
  <c r="M561"/>
  <c r="L561"/>
  <c r="I561"/>
  <c r="H561"/>
  <c r="E561"/>
  <c r="U552"/>
  <c r="R552"/>
  <c r="Q552"/>
  <c r="P552"/>
  <c r="N552"/>
  <c r="L552"/>
  <c r="K552"/>
  <c r="I552"/>
  <c r="H552"/>
  <c r="E552"/>
  <c r="U543"/>
  <c r="T543"/>
  <c r="S543"/>
  <c r="R543"/>
  <c r="Q543"/>
  <c r="P543"/>
  <c r="N543"/>
  <c r="M543"/>
  <c r="L543"/>
  <c r="K543"/>
  <c r="J543"/>
  <c r="I543"/>
  <c r="H543"/>
  <c r="E543"/>
  <c r="U534"/>
  <c r="T534"/>
  <c r="S534"/>
  <c r="R534"/>
  <c r="Q534"/>
  <c r="P534"/>
  <c r="N534"/>
  <c r="M534"/>
  <c r="L534"/>
  <c r="K534"/>
  <c r="J534"/>
  <c r="I534"/>
  <c r="H534"/>
  <c r="E534"/>
  <c r="U525"/>
  <c r="R525"/>
  <c r="Q525"/>
  <c r="P525"/>
  <c r="N525"/>
  <c r="L525"/>
  <c r="K525"/>
  <c r="J525"/>
  <c r="I525"/>
  <c r="H525"/>
  <c r="E525"/>
  <c r="U516"/>
  <c r="R516"/>
  <c r="Q516"/>
  <c r="P516"/>
  <c r="N516"/>
  <c r="L516"/>
  <c r="K516"/>
  <c r="I516"/>
  <c r="H516"/>
  <c r="E516"/>
  <c r="T507"/>
  <c r="S507"/>
  <c r="R507"/>
  <c r="P507"/>
  <c r="N507"/>
  <c r="M507"/>
  <c r="L507"/>
  <c r="J507"/>
  <c r="I507"/>
  <c r="H507"/>
  <c r="E507"/>
  <c r="U498"/>
  <c r="T498"/>
  <c r="S498"/>
  <c r="R498"/>
  <c r="Q498"/>
  <c r="P498"/>
  <c r="N498"/>
  <c r="M498"/>
  <c r="L498"/>
  <c r="K498"/>
  <c r="J498"/>
  <c r="I498"/>
  <c r="H498"/>
  <c r="E498"/>
  <c r="U489"/>
  <c r="R489"/>
  <c r="Q489"/>
  <c r="P489"/>
  <c r="N489"/>
  <c r="L489"/>
  <c r="H489"/>
  <c r="E489"/>
  <c r="U471"/>
  <c r="R471"/>
  <c r="Q471"/>
  <c r="P471"/>
  <c r="N471"/>
  <c r="L471"/>
  <c r="K471"/>
  <c r="J471"/>
  <c r="I471"/>
  <c r="H471"/>
  <c r="E471"/>
  <c r="U462"/>
  <c r="R462"/>
  <c r="Q462"/>
  <c r="P462"/>
  <c r="N462"/>
  <c r="L462"/>
  <c r="K462"/>
  <c r="I462"/>
  <c r="H462"/>
  <c r="E462"/>
  <c r="U453"/>
  <c r="T453"/>
  <c r="S453"/>
  <c r="Q453"/>
  <c r="P453"/>
  <c r="N453"/>
  <c r="M453"/>
  <c r="L453"/>
  <c r="J453"/>
  <c r="I453"/>
  <c r="H453"/>
  <c r="E453"/>
  <c r="U444"/>
  <c r="T444"/>
  <c r="S444"/>
  <c r="R444"/>
  <c r="Q444"/>
  <c r="P444"/>
  <c r="N444"/>
  <c r="M444"/>
  <c r="L444"/>
  <c r="K444"/>
  <c r="J444"/>
  <c r="I444"/>
  <c r="H444"/>
  <c r="E444"/>
  <c r="AA444" s="1"/>
  <c r="U435"/>
  <c r="T435"/>
  <c r="S435"/>
  <c r="R435"/>
  <c r="Q435"/>
  <c r="P435"/>
  <c r="N435"/>
  <c r="M435"/>
  <c r="L435"/>
  <c r="K435"/>
  <c r="J435"/>
  <c r="I435"/>
  <c r="H435"/>
  <c r="E435"/>
  <c r="AA435" s="1"/>
  <c r="AA436" s="1"/>
  <c r="U426"/>
  <c r="S426"/>
  <c r="R426"/>
  <c r="Q426"/>
  <c r="P426"/>
  <c r="N426"/>
  <c r="M426"/>
  <c r="L426"/>
  <c r="K426"/>
  <c r="J426"/>
  <c r="I426"/>
  <c r="H426"/>
  <c r="E426"/>
  <c r="U417"/>
  <c r="T417"/>
  <c r="S417"/>
  <c r="R417"/>
  <c r="Q417"/>
  <c r="P417"/>
  <c r="N417"/>
  <c r="M417"/>
  <c r="L417"/>
  <c r="K417"/>
  <c r="J417"/>
  <c r="I417"/>
  <c r="H417"/>
  <c r="E417"/>
  <c r="U408"/>
  <c r="T408"/>
  <c r="S408"/>
  <c r="R408"/>
  <c r="Q408"/>
  <c r="P408"/>
  <c r="N408"/>
  <c r="M408"/>
  <c r="L408"/>
  <c r="K408"/>
  <c r="J408"/>
  <c r="I408"/>
  <c r="H408"/>
  <c r="E408"/>
  <c r="U399"/>
  <c r="T399"/>
  <c r="S399"/>
  <c r="R399"/>
  <c r="Q399"/>
  <c r="P399"/>
  <c r="N399"/>
  <c r="M399"/>
  <c r="L399"/>
  <c r="K399"/>
  <c r="J399"/>
  <c r="I399"/>
  <c r="H399"/>
  <c r="E399"/>
  <c r="U390"/>
  <c r="R390"/>
  <c r="Q390"/>
  <c r="P390"/>
  <c r="N390"/>
  <c r="L390"/>
  <c r="K390"/>
  <c r="J390"/>
  <c r="I390"/>
  <c r="H390"/>
  <c r="E390"/>
  <c r="U381"/>
  <c r="T381"/>
  <c r="S381"/>
  <c r="R381"/>
  <c r="Q381"/>
  <c r="P381"/>
  <c r="N381"/>
  <c r="M381"/>
  <c r="L381"/>
  <c r="K381"/>
  <c r="J381"/>
  <c r="I381"/>
  <c r="H381"/>
  <c r="E381"/>
  <c r="AA381" s="1"/>
  <c r="AA382" s="1"/>
  <c r="U372"/>
  <c r="T372"/>
  <c r="S372"/>
  <c r="R372"/>
  <c r="Q372"/>
  <c r="P372"/>
  <c r="N372"/>
  <c r="M372"/>
  <c r="L372"/>
  <c r="K372"/>
  <c r="J372"/>
  <c r="I372"/>
  <c r="H372"/>
  <c r="E372"/>
  <c r="AA372" s="1"/>
  <c r="U363"/>
  <c r="R363"/>
  <c r="Q363"/>
  <c r="P363"/>
  <c r="M363"/>
  <c r="L363"/>
  <c r="K363"/>
  <c r="J363"/>
  <c r="I363"/>
  <c r="H363"/>
  <c r="E363"/>
  <c r="U354"/>
  <c r="R354"/>
  <c r="Q354"/>
  <c r="P354"/>
  <c r="N354"/>
  <c r="L354"/>
  <c r="J354"/>
  <c r="I354"/>
  <c r="H354"/>
  <c r="E354"/>
  <c r="U345"/>
  <c r="T345"/>
  <c r="S345"/>
  <c r="R345"/>
  <c r="Q345"/>
  <c r="P345"/>
  <c r="N345"/>
  <c r="M345"/>
  <c r="L345"/>
  <c r="K345"/>
  <c r="J345"/>
  <c r="I345"/>
  <c r="H345"/>
  <c r="E345"/>
  <c r="U336"/>
  <c r="T336"/>
  <c r="S336"/>
  <c r="R336"/>
  <c r="Q336"/>
  <c r="P336"/>
  <c r="N336"/>
  <c r="M336"/>
  <c r="L336"/>
  <c r="K336"/>
  <c r="J336"/>
  <c r="I336"/>
  <c r="H336"/>
  <c r="E336"/>
  <c r="U327"/>
  <c r="R327"/>
  <c r="Q327"/>
  <c r="P327"/>
  <c r="N327"/>
  <c r="L327"/>
  <c r="K327"/>
  <c r="J327"/>
  <c r="H327"/>
  <c r="E327"/>
  <c r="U318"/>
  <c r="S318"/>
  <c r="R318"/>
  <c r="Q318"/>
  <c r="P318"/>
  <c r="N318"/>
  <c r="M318"/>
  <c r="L318"/>
  <c r="K318"/>
  <c r="J318"/>
  <c r="I318"/>
  <c r="H318"/>
  <c r="E318"/>
  <c r="U309"/>
  <c r="R309"/>
  <c r="Q309"/>
  <c r="P309"/>
  <c r="N309"/>
  <c r="L309"/>
  <c r="K309"/>
  <c r="J309"/>
  <c r="I309"/>
  <c r="H309"/>
  <c r="E309"/>
  <c r="U300"/>
  <c r="Q300"/>
  <c r="P300"/>
  <c r="N300"/>
  <c r="L300"/>
  <c r="J300"/>
  <c r="I300"/>
  <c r="H300"/>
  <c r="E300"/>
  <c r="U291"/>
  <c r="R291"/>
  <c r="Q291"/>
  <c r="P291"/>
  <c r="N291"/>
  <c r="L291"/>
  <c r="J291"/>
  <c r="I291"/>
  <c r="H291"/>
  <c r="E291"/>
  <c r="U282"/>
  <c r="S282"/>
  <c r="R282"/>
  <c r="Q282"/>
  <c r="P282"/>
  <c r="N282"/>
  <c r="M282"/>
  <c r="L282"/>
  <c r="J282"/>
  <c r="H282"/>
  <c r="E282"/>
  <c r="U273"/>
  <c r="S273"/>
  <c r="R273"/>
  <c r="Q273"/>
  <c r="P273"/>
  <c r="N273"/>
  <c r="M273"/>
  <c r="L273"/>
  <c r="K273"/>
  <c r="J273"/>
  <c r="I273"/>
  <c r="H273"/>
  <c r="E273"/>
  <c r="U264"/>
  <c r="R264"/>
  <c r="Q264"/>
  <c r="P264"/>
  <c r="N264"/>
  <c r="L264"/>
  <c r="K264"/>
  <c r="J264"/>
  <c r="I264"/>
  <c r="H264"/>
  <c r="E264"/>
  <c r="U255"/>
  <c r="S255"/>
  <c r="R255"/>
  <c r="Q255"/>
  <c r="P255"/>
  <c r="N255"/>
  <c r="L255"/>
  <c r="J255"/>
  <c r="I255"/>
  <c r="H255"/>
  <c r="E255"/>
  <c r="U246"/>
  <c r="T246"/>
  <c r="S246"/>
  <c r="R246"/>
  <c r="Q246"/>
  <c r="P246"/>
  <c r="N246"/>
  <c r="M246"/>
  <c r="L246"/>
  <c r="K246"/>
  <c r="J246"/>
  <c r="I246"/>
  <c r="H246"/>
  <c r="E246"/>
  <c r="AA246" s="1"/>
  <c r="U237"/>
  <c r="T237"/>
  <c r="S237"/>
  <c r="R237"/>
  <c r="Q237"/>
  <c r="P237"/>
  <c r="N237"/>
  <c r="M237"/>
  <c r="L237"/>
  <c r="K237"/>
  <c r="J237"/>
  <c r="I237"/>
  <c r="H237"/>
  <c r="E237"/>
  <c r="AA237" s="1"/>
  <c r="AA238" s="1"/>
  <c r="U228"/>
  <c r="T228"/>
  <c r="S228"/>
  <c r="R228"/>
  <c r="Q228"/>
  <c r="P228"/>
  <c r="N228"/>
  <c r="M228"/>
  <c r="L228"/>
  <c r="K228"/>
  <c r="J228"/>
  <c r="I228"/>
  <c r="H228"/>
  <c r="E228"/>
  <c r="AA228" s="1"/>
  <c r="U219"/>
  <c r="T219"/>
  <c r="S219"/>
  <c r="R219"/>
  <c r="Q219"/>
  <c r="P219"/>
  <c r="N219"/>
  <c r="M219"/>
  <c r="L219"/>
  <c r="K219"/>
  <c r="J219"/>
  <c r="I219"/>
  <c r="H219"/>
  <c r="E219"/>
  <c r="AA219" s="1"/>
  <c r="AA220" s="1"/>
  <c r="U210"/>
  <c r="S210"/>
  <c r="R210"/>
  <c r="Q210"/>
  <c r="P210"/>
  <c r="N210"/>
  <c r="M210"/>
  <c r="L210"/>
  <c r="K210"/>
  <c r="J210"/>
  <c r="I210"/>
  <c r="H210"/>
  <c r="E210"/>
  <c r="U201"/>
  <c r="T201"/>
  <c r="S201"/>
  <c r="R201"/>
  <c r="Q201"/>
  <c r="P201"/>
  <c r="N201"/>
  <c r="M201"/>
  <c r="L201"/>
  <c r="K201"/>
  <c r="J201"/>
  <c r="I201"/>
  <c r="H201"/>
  <c r="E201"/>
  <c r="U192"/>
  <c r="T192"/>
  <c r="S192"/>
  <c r="R192"/>
  <c r="Q192"/>
  <c r="P192"/>
  <c r="N192"/>
  <c r="M192"/>
  <c r="L192"/>
  <c r="K192"/>
  <c r="J192"/>
  <c r="I192"/>
  <c r="H192"/>
  <c r="E192"/>
  <c r="U183"/>
  <c r="T183"/>
  <c r="S183"/>
  <c r="R183"/>
  <c r="Q183"/>
  <c r="P183"/>
  <c r="N183"/>
  <c r="M183"/>
  <c r="L183"/>
  <c r="K183"/>
  <c r="J183"/>
  <c r="I183"/>
  <c r="H183"/>
  <c r="E183"/>
  <c r="U174"/>
  <c r="T174"/>
  <c r="S174"/>
  <c r="R174"/>
  <c r="Q174"/>
  <c r="P174"/>
  <c r="N174"/>
  <c r="M174"/>
  <c r="L174"/>
  <c r="K174"/>
  <c r="J174"/>
  <c r="I174"/>
  <c r="H174"/>
  <c r="E174"/>
  <c r="AA174" s="1"/>
  <c r="AA175" s="1"/>
  <c r="U165"/>
  <c r="T165"/>
  <c r="S165"/>
  <c r="R165"/>
  <c r="Q165"/>
  <c r="P165"/>
  <c r="N165"/>
  <c r="M165"/>
  <c r="L165"/>
  <c r="K165"/>
  <c r="J165"/>
  <c r="I165"/>
  <c r="H165"/>
  <c r="E165"/>
  <c r="AA165" s="1"/>
  <c r="U156"/>
  <c r="T156"/>
  <c r="S156"/>
  <c r="R156"/>
  <c r="Q156"/>
  <c r="P156"/>
  <c r="N156"/>
  <c r="M156"/>
  <c r="L156"/>
  <c r="K156"/>
  <c r="J156"/>
  <c r="I156"/>
  <c r="H156"/>
  <c r="E156"/>
  <c r="AA156" s="1"/>
  <c r="AA157" s="1"/>
  <c r="U147"/>
  <c r="P147"/>
  <c r="N147"/>
  <c r="L147"/>
  <c r="J147"/>
  <c r="E147"/>
  <c r="AE141"/>
  <c r="U138"/>
  <c r="T138"/>
  <c r="S138"/>
  <c r="R138"/>
  <c r="Q138"/>
  <c r="P138"/>
  <c r="N138"/>
  <c r="M138"/>
  <c r="L138"/>
  <c r="K138"/>
  <c r="J138"/>
  <c r="I138"/>
  <c r="H138"/>
  <c r="G138"/>
  <c r="E138"/>
  <c r="AA138" s="1"/>
  <c r="U129"/>
  <c r="T129"/>
  <c r="S129"/>
  <c r="R129"/>
  <c r="Q129"/>
  <c r="P129"/>
  <c r="N129"/>
  <c r="M129"/>
  <c r="L129"/>
  <c r="K129"/>
  <c r="J129"/>
  <c r="I129"/>
  <c r="H129"/>
  <c r="G129"/>
  <c r="E129"/>
  <c r="U120"/>
  <c r="Q120"/>
  <c r="L120"/>
  <c r="J120"/>
  <c r="H120"/>
  <c r="E120"/>
  <c r="U111"/>
  <c r="R111"/>
  <c r="Q111"/>
  <c r="P111"/>
  <c r="N111"/>
  <c r="L111"/>
  <c r="J111"/>
  <c r="I111"/>
  <c r="E111"/>
  <c r="Q102"/>
  <c r="P102"/>
  <c r="N102"/>
  <c r="L102"/>
  <c r="J102"/>
  <c r="I102"/>
  <c r="E102"/>
  <c r="T93"/>
  <c r="S93"/>
  <c r="R93"/>
  <c r="Q93"/>
  <c r="P93"/>
  <c r="N93"/>
  <c r="M93"/>
  <c r="L93"/>
  <c r="I93"/>
  <c r="H93"/>
  <c r="E93"/>
  <c r="U84"/>
  <c r="S84"/>
  <c r="Q84"/>
  <c r="P84"/>
  <c r="N84"/>
  <c r="M84"/>
  <c r="J84"/>
  <c r="E84"/>
  <c r="Q75"/>
  <c r="P75"/>
  <c r="N75"/>
  <c r="M75"/>
  <c r="L75"/>
  <c r="J75"/>
  <c r="R66"/>
  <c r="Q66"/>
  <c r="P66"/>
  <c r="N66"/>
  <c r="L66"/>
  <c r="K66"/>
  <c r="J66"/>
  <c r="I66"/>
  <c r="H66"/>
  <c r="E66"/>
  <c r="U57"/>
  <c r="T57"/>
  <c r="S57"/>
  <c r="R57"/>
  <c r="Q57"/>
  <c r="P57"/>
  <c r="N57"/>
  <c r="M57"/>
  <c r="L57"/>
  <c r="K57"/>
  <c r="J57"/>
  <c r="I57"/>
  <c r="H57"/>
  <c r="G57"/>
  <c r="E57"/>
  <c r="U48"/>
  <c r="T48"/>
  <c r="S48"/>
  <c r="Q48"/>
  <c r="P48"/>
  <c r="N48"/>
  <c r="M48"/>
  <c r="L48"/>
  <c r="K48"/>
  <c r="J48"/>
  <c r="I48"/>
  <c r="H3959" i="13"/>
  <c r="H634" i="19" s="1"/>
  <c r="I3959" i="13"/>
  <c r="J3959"/>
  <c r="K3959"/>
  <c r="K634" i="19" s="1"/>
  <c r="L3959" i="13"/>
  <c r="M3959"/>
  <c r="N3959"/>
  <c r="O3959"/>
  <c r="P3959"/>
  <c r="Q3959"/>
  <c r="R3959"/>
  <c r="S3959"/>
  <c r="T634" i="19" s="1"/>
  <c r="T3959" i="13"/>
  <c r="H1379"/>
  <c r="I1379"/>
  <c r="L1379"/>
  <c r="M1379"/>
  <c r="N1379"/>
  <c r="O1379"/>
  <c r="P1379"/>
  <c r="Q1379"/>
  <c r="R1379"/>
  <c r="S1379"/>
  <c r="E1379"/>
  <c r="J96" i="19"/>
  <c r="G1433" i="13"/>
  <c r="H1433"/>
  <c r="K1433"/>
  <c r="R1433"/>
  <c r="T1433"/>
  <c r="R105" i="19"/>
  <c r="Y105" s="1"/>
  <c r="M1487" i="13"/>
  <c r="S1487"/>
  <c r="S1433" s="1"/>
  <c r="H1157"/>
  <c r="I1157"/>
  <c r="J1157"/>
  <c r="K1157"/>
  <c r="L1157"/>
  <c r="N1157"/>
  <c r="O1157"/>
  <c r="P1157"/>
  <c r="Q1157"/>
  <c r="E1157"/>
  <c r="M71" i="19"/>
  <c r="G1159" i="13"/>
  <c r="G1157" s="1"/>
  <c r="AA57" i="19" l="1"/>
  <c r="AA129"/>
  <c r="AA130" s="1"/>
  <c r="V81" i="31"/>
  <c r="X372" i="19"/>
  <c r="X336"/>
  <c r="X246"/>
  <c r="X228"/>
  <c r="X201"/>
  <c r="X183"/>
  <c r="X165"/>
  <c r="X129"/>
  <c r="X57"/>
  <c r="X606"/>
  <c r="X570"/>
  <c r="Y543"/>
  <c r="Y480"/>
  <c r="Y444"/>
  <c r="AA445" s="1"/>
  <c r="X408"/>
  <c r="Y372"/>
  <c r="AA373" s="1"/>
  <c r="Y246"/>
  <c r="AA247" s="1"/>
  <c r="Y201"/>
  <c r="Y165"/>
  <c r="AA166"/>
  <c r="AA183"/>
  <c r="AA192"/>
  <c r="AA193" s="1"/>
  <c r="AA201"/>
  <c r="AA202" s="1"/>
  <c r="AA336"/>
  <c r="AA399"/>
  <c r="AA408"/>
  <c r="AA409" s="1"/>
  <c r="AA498"/>
  <c r="AA543"/>
  <c r="AA544" s="1"/>
  <c r="AA642"/>
  <c r="AA643" s="1"/>
  <c r="AA481"/>
  <c r="AA607"/>
  <c r="Y579"/>
  <c r="AA580" s="1"/>
  <c r="Y498"/>
  <c r="X435"/>
  <c r="Y399"/>
  <c r="Y336"/>
  <c r="Y228"/>
  <c r="AA229" s="1"/>
  <c r="Y183"/>
  <c r="Y138"/>
  <c r="AA139" s="1"/>
  <c r="Y57"/>
  <c r="X13"/>
  <c r="X12" s="1"/>
  <c r="X26"/>
  <c r="X25"/>
  <c r="X22"/>
  <c r="X36"/>
  <c r="X35"/>
  <c r="X34"/>
  <c r="X33"/>
  <c r="X31"/>
  <c r="X46"/>
  <c r="X45"/>
  <c r="X44"/>
  <c r="X43"/>
  <c r="X42"/>
  <c r="X41"/>
  <c r="X40"/>
  <c r="X39" s="1"/>
  <c r="V81" i="26"/>
  <c r="V77"/>
  <c r="V76"/>
  <c r="V75"/>
  <c r="V74"/>
  <c r="V73"/>
  <c r="V70"/>
  <c r="V69"/>
  <c r="V68"/>
  <c r="V65"/>
  <c r="V63"/>
  <c r="V62"/>
  <c r="V59"/>
  <c r="V58"/>
  <c r="V57"/>
  <c r="V56"/>
  <c r="V55"/>
  <c r="V54"/>
  <c r="V53"/>
  <c r="V52"/>
  <c r="V51"/>
  <c r="V50"/>
  <c r="V49"/>
  <c r="V48"/>
  <c r="V47"/>
  <c r="V46"/>
  <c r="V45"/>
  <c r="V44"/>
  <c r="V43"/>
  <c r="V41"/>
  <c r="V40"/>
  <c r="V38"/>
  <c r="V37"/>
  <c r="V36"/>
  <c r="V35"/>
  <c r="V34"/>
  <c r="V33"/>
  <c r="V32"/>
  <c r="V31"/>
  <c r="V30"/>
  <c r="V29"/>
  <c r="V28"/>
  <c r="V27"/>
  <c r="V25"/>
  <c r="V24"/>
  <c r="V19"/>
  <c r="V18"/>
  <c r="V17"/>
  <c r="V16"/>
  <c r="V82" i="29"/>
  <c r="V82" i="30"/>
  <c r="V82" i="31"/>
  <c r="V83" i="32"/>
  <c r="V83" i="33"/>
  <c r="V81" i="29"/>
  <c r="V81" i="30"/>
  <c r="V82" i="32"/>
  <c r="V82" i="33"/>
  <c r="V80" i="31"/>
  <c r="V81" i="32"/>
  <c r="V81" i="33"/>
  <c r="V80" i="32"/>
  <c r="V79" i="31"/>
  <c r="V79" i="30"/>
  <c r="V79" i="32"/>
  <c r="V78" i="31"/>
  <c r="V78" i="30"/>
  <c r="V78" i="33"/>
  <c r="V78" i="32"/>
  <c r="V77" i="31"/>
  <c r="V77" i="30"/>
  <c r="V77" i="29"/>
  <c r="V77" i="32"/>
  <c r="V76" i="31"/>
  <c r="V76" i="30"/>
  <c r="V76" i="33"/>
  <c r="V76" i="32"/>
  <c r="V75" i="31"/>
  <c r="V75" i="30"/>
  <c r="V75" i="33"/>
  <c r="V75" i="32"/>
  <c r="V74" i="31"/>
  <c r="V74" i="30"/>
  <c r="V74" i="29"/>
  <c r="V74" i="33"/>
  <c r="V74" i="32"/>
  <c r="V73" i="31"/>
  <c r="V73" i="30"/>
  <c r="V73" i="29"/>
  <c r="V73" i="33"/>
  <c r="V73" i="32"/>
  <c r="V72" i="31"/>
  <c r="V72" i="30"/>
  <c r="V72" i="29"/>
  <c r="V72" i="32"/>
  <c r="V71" i="30"/>
  <c r="V71" i="29"/>
  <c r="V71" i="33"/>
  <c r="V71" i="32"/>
  <c r="V70" i="31"/>
  <c r="V70" i="30"/>
  <c r="V70" i="29"/>
  <c r="V70" i="33"/>
  <c r="V70" i="32"/>
  <c r="V69" i="31"/>
  <c r="V69" i="30"/>
  <c r="V69" i="29"/>
  <c r="V69" i="32"/>
  <c r="V68" i="31"/>
  <c r="V68" i="30"/>
  <c r="V68" i="29"/>
  <c r="V68" i="32"/>
  <c r="V67" i="30"/>
  <c r="V67" i="29"/>
  <c r="V67" i="33"/>
  <c r="V67" i="32"/>
  <c r="V66" i="31"/>
  <c r="V66" i="30"/>
  <c r="V66" i="29"/>
  <c r="V66" i="33"/>
  <c r="V66" i="32"/>
  <c r="V65" i="31"/>
  <c r="V65" i="30"/>
  <c r="V65" i="29"/>
  <c r="V65" i="32"/>
  <c r="V64" i="30"/>
  <c r="V64" i="33"/>
  <c r="V64" i="32"/>
  <c r="V63" i="31"/>
  <c r="V63" i="30"/>
  <c r="V63" i="29"/>
  <c r="V63" i="32"/>
  <c r="V62" i="31"/>
  <c r="V62" i="30"/>
  <c r="V62" i="29"/>
  <c r="V62" i="32"/>
  <c r="V61" i="29"/>
  <c r="V61" i="33"/>
  <c r="V61" i="32"/>
  <c r="V60" i="31"/>
  <c r="V60" i="30"/>
  <c r="V60" i="29"/>
  <c r="V60" i="33"/>
  <c r="V60" i="32"/>
  <c r="V59" i="31"/>
  <c r="V59" i="30"/>
  <c r="V59" i="29"/>
  <c r="V59" i="33"/>
  <c r="V59" i="32"/>
  <c r="V58" i="31"/>
  <c r="V58" i="30"/>
  <c r="V58" i="29"/>
  <c r="V58" i="33"/>
  <c r="V58" i="32"/>
  <c r="V57" i="31"/>
  <c r="V57" i="30"/>
  <c r="V57" i="29"/>
  <c r="V57" i="33"/>
  <c r="V57" i="32"/>
  <c r="V56" i="31"/>
  <c r="V56" i="30"/>
  <c r="V56" i="29"/>
  <c r="V56" i="33"/>
  <c r="V56" i="32"/>
  <c r="V55" i="31"/>
  <c r="V55" i="30"/>
  <c r="V55" i="29"/>
  <c r="V55" i="33"/>
  <c r="V55" i="32"/>
  <c r="V54" i="31"/>
  <c r="V54" i="30"/>
  <c r="V54" i="29"/>
  <c r="V54" i="32"/>
  <c r="V53" i="31"/>
  <c r="V53" i="30"/>
  <c r="V53" i="29"/>
  <c r="V53" i="33"/>
  <c r="V53" i="32"/>
  <c r="V52" i="31"/>
  <c r="V52" i="30"/>
  <c r="V52" i="29"/>
  <c r="V52" i="33"/>
  <c r="V52" i="32"/>
  <c r="V51" i="31"/>
  <c r="V51" i="30"/>
  <c r="V51" i="29"/>
  <c r="V51" i="32"/>
  <c r="V50" i="31"/>
  <c r="V50" i="29"/>
  <c r="V50" i="32"/>
  <c r="V49" i="31"/>
  <c r="V49" i="29"/>
  <c r="V49" i="33"/>
  <c r="V49" i="32"/>
  <c r="V48" i="31"/>
  <c r="V48" i="33"/>
  <c r="V48" i="32"/>
  <c r="V47" i="31"/>
  <c r="V47" i="30"/>
  <c r="V47" i="29"/>
  <c r="V47" i="32"/>
  <c r="V46" i="31"/>
  <c r="V46" i="32"/>
  <c r="V45" i="31"/>
  <c r="V45" i="29"/>
  <c r="V45" i="32"/>
  <c r="V44" i="31"/>
  <c r="V44" i="32"/>
  <c r="V43" i="31"/>
  <c r="V43" i="29"/>
  <c r="V42" i="31"/>
  <c r="V43" i="32"/>
  <c r="V42"/>
  <c r="V41" i="31"/>
  <c r="V41" i="33"/>
  <c r="V41" i="32"/>
  <c r="V40" i="31"/>
  <c r="V39" i="29"/>
  <c r="V39" i="31"/>
  <c r="V40" i="32"/>
  <c r="V39"/>
  <c r="V39" i="33"/>
  <c r="V37" i="29"/>
  <c r="V37" i="30"/>
  <c r="V37" i="31"/>
  <c r="V38" i="32"/>
  <c r="V38" i="33"/>
  <c r="V36" i="29"/>
  <c r="V36" i="30"/>
  <c r="V36" i="31"/>
  <c r="V37" i="32"/>
  <c r="V37" i="33"/>
  <c r="V35" i="29"/>
  <c r="V35" i="30"/>
  <c r="V35" i="31"/>
  <c r="V36" i="32"/>
  <c r="V36" i="33"/>
  <c r="V35"/>
  <c r="V34" i="29"/>
  <c r="V34" i="30"/>
  <c r="V34" i="31"/>
  <c r="V35" i="32"/>
  <c r="V33" i="29"/>
  <c r="V33" i="31"/>
  <c r="V34" i="32"/>
  <c r="V32" i="29"/>
  <c r="V32" i="30"/>
  <c r="V32" i="31"/>
  <c r="V33" i="32"/>
  <c r="V33" i="33"/>
  <c r="V31" i="29"/>
  <c r="V31" i="30"/>
  <c r="V31" i="31"/>
  <c r="V32" i="32"/>
  <c r="V32" i="33"/>
  <c r="V30" i="29"/>
  <c r="V30" i="30"/>
  <c r="V30" i="31"/>
  <c r="V31" i="32"/>
  <c r="V31" i="33"/>
  <c r="V29" i="29"/>
  <c r="V29" i="30"/>
  <c r="V29" i="31"/>
  <c r="V30" i="32"/>
  <c r="V30" i="33"/>
  <c r="V28" i="29"/>
  <c r="V28" i="30"/>
  <c r="V28" i="31"/>
  <c r="V29" i="32"/>
  <c r="V29" i="33"/>
  <c r="V27" i="29"/>
  <c r="V27" i="30"/>
  <c r="V27" i="31"/>
  <c r="V28" i="32"/>
  <c r="V28" i="33"/>
  <c r="V25" i="29"/>
  <c r="V25" i="30"/>
  <c r="V25" i="31"/>
  <c r="V26" i="32"/>
  <c r="V26" i="33"/>
  <c r="V24" i="29"/>
  <c r="V24" i="30"/>
  <c r="V24" i="31"/>
  <c r="V25" i="32"/>
  <c r="V25" i="33"/>
  <c r="V22" i="30"/>
  <c r="V23" i="32"/>
  <c r="V21" i="30"/>
  <c r="V21" i="31"/>
  <c r="V22" i="32"/>
  <c r="V20" i="31"/>
  <c r="V21" i="32"/>
  <c r="V21" i="33"/>
  <c r="V20" i="30"/>
  <c r="V19" i="31"/>
  <c r="V20" i="32"/>
  <c r="V18" i="31"/>
  <c r="V19" i="32"/>
  <c r="V18"/>
  <c r="V17" i="33"/>
  <c r="V17" i="32"/>
  <c r="V16" i="31"/>
  <c r="V16" i="30"/>
  <c r="V16" i="29"/>
  <c r="X105" i="19"/>
  <c r="V82" i="27"/>
  <c r="V81"/>
  <c r="V77"/>
  <c r="V74"/>
  <c r="V73"/>
  <c r="V70"/>
  <c r="V65"/>
  <c r="V63"/>
  <c r="V59"/>
  <c r="V58"/>
  <c r="V55"/>
  <c r="V54"/>
  <c r="V52"/>
  <c r="V51"/>
  <c r="V47"/>
  <c r="V37"/>
  <c r="V36"/>
  <c r="V35"/>
  <c r="V34"/>
  <c r="V32"/>
  <c r="V31"/>
  <c r="V30"/>
  <c r="V29"/>
  <c r="V28"/>
  <c r="V27"/>
  <c r="V25"/>
  <c r="V24"/>
  <c r="V16"/>
  <c r="M1433" i="13"/>
  <c r="W1487"/>
  <c r="Q21" i="19"/>
  <c r="E21"/>
  <c r="R21"/>
  <c r="P21"/>
  <c r="I21"/>
  <c r="N21"/>
  <c r="AE241"/>
  <c r="AE180"/>
  <c r="AE567"/>
  <c r="AE483"/>
  <c r="AE550"/>
  <c r="AE332"/>
  <c r="AE451"/>
  <c r="AE655"/>
  <c r="Z27" i="31"/>
  <c r="Z25"/>
  <c r="J17"/>
  <c r="O21" i="29"/>
  <c r="G20"/>
  <c r="C12" i="33"/>
  <c r="C12" i="32"/>
  <c r="C11" i="31"/>
  <c r="C11" i="30"/>
  <c r="C11" i="29"/>
  <c r="C11" i="27"/>
  <c r="R12" i="33"/>
  <c r="Q12"/>
  <c r="P12"/>
  <c r="O12"/>
  <c r="N12"/>
  <c r="M12"/>
  <c r="K12"/>
  <c r="J12"/>
  <c r="I12"/>
  <c r="H12"/>
  <c r="G12"/>
  <c r="F12"/>
  <c r="E12"/>
  <c r="D12"/>
  <c r="R12" i="32"/>
  <c r="Q12"/>
  <c r="P12"/>
  <c r="O12"/>
  <c r="N12"/>
  <c r="M12"/>
  <c r="K12"/>
  <c r="J12"/>
  <c r="I12"/>
  <c r="H12"/>
  <c r="G12"/>
  <c r="F12"/>
  <c r="E12"/>
  <c r="D12"/>
  <c r="R11" i="31"/>
  <c r="Q11"/>
  <c r="P11"/>
  <c r="O11"/>
  <c r="N11"/>
  <c r="M11"/>
  <c r="K11"/>
  <c r="J11"/>
  <c r="I11"/>
  <c r="H11"/>
  <c r="G11"/>
  <c r="F11"/>
  <c r="E11"/>
  <c r="D11"/>
  <c r="R11" i="30"/>
  <c r="Q11"/>
  <c r="P11"/>
  <c r="O11"/>
  <c r="N11"/>
  <c r="M11"/>
  <c r="K11"/>
  <c r="J11"/>
  <c r="I11"/>
  <c r="H11"/>
  <c r="G11"/>
  <c r="F11"/>
  <c r="E11"/>
  <c r="D11"/>
  <c r="R11" i="29"/>
  <c r="Q11"/>
  <c r="P11"/>
  <c r="O11"/>
  <c r="N11"/>
  <c r="M11"/>
  <c r="K11"/>
  <c r="J11"/>
  <c r="I11"/>
  <c r="H11"/>
  <c r="G11"/>
  <c r="F11"/>
  <c r="E11"/>
  <c r="D11"/>
  <c r="R11" i="27"/>
  <c r="Q11"/>
  <c r="P11"/>
  <c r="O11"/>
  <c r="N11"/>
  <c r="M11"/>
  <c r="K11"/>
  <c r="J11"/>
  <c r="I11"/>
  <c r="H11"/>
  <c r="G11"/>
  <c r="F11"/>
  <c r="E11"/>
  <c r="D11"/>
  <c r="C13" i="33"/>
  <c r="C13" i="32"/>
  <c r="C12" i="31"/>
  <c r="C12" i="30"/>
  <c r="C12" i="29"/>
  <c r="C12" i="27"/>
  <c r="R13" i="33"/>
  <c r="P13"/>
  <c r="O13"/>
  <c r="N13"/>
  <c r="M13"/>
  <c r="K13"/>
  <c r="J13"/>
  <c r="I13"/>
  <c r="H13"/>
  <c r="G13"/>
  <c r="R13" i="32"/>
  <c r="Q13"/>
  <c r="O13"/>
  <c r="N13"/>
  <c r="M13"/>
  <c r="K13"/>
  <c r="J13"/>
  <c r="I13"/>
  <c r="H13"/>
  <c r="G13"/>
  <c r="F13"/>
  <c r="R12" i="31"/>
  <c r="Q12"/>
  <c r="P12"/>
  <c r="O12"/>
  <c r="N12"/>
  <c r="M12"/>
  <c r="K12"/>
  <c r="J12"/>
  <c r="I12"/>
  <c r="H12"/>
  <c r="G12"/>
  <c r="F12"/>
  <c r="R12" i="30"/>
  <c r="Q12"/>
  <c r="P12"/>
  <c r="O12"/>
  <c r="N12"/>
  <c r="M12"/>
  <c r="K12"/>
  <c r="J12"/>
  <c r="I12"/>
  <c r="H12"/>
  <c r="G12"/>
  <c r="F12"/>
  <c r="R12" i="29"/>
  <c r="P12"/>
  <c r="O12"/>
  <c r="N12"/>
  <c r="M12"/>
  <c r="K12"/>
  <c r="H12"/>
  <c r="G12"/>
  <c r="F12"/>
  <c r="O12" i="27"/>
  <c r="N12"/>
  <c r="M12"/>
  <c r="K12"/>
  <c r="J12"/>
  <c r="I12"/>
  <c r="G12"/>
  <c r="F12"/>
  <c r="C14" i="33"/>
  <c r="C14" i="32"/>
  <c r="C13" i="31"/>
  <c r="C13" i="30"/>
  <c r="C13" i="29"/>
  <c r="C13" i="27"/>
  <c r="R14" i="33"/>
  <c r="P14"/>
  <c r="O14"/>
  <c r="N14"/>
  <c r="M14"/>
  <c r="K14"/>
  <c r="I14"/>
  <c r="H14"/>
  <c r="G14"/>
  <c r="R14" i="32"/>
  <c r="Q14"/>
  <c r="P14"/>
  <c r="O14"/>
  <c r="N14"/>
  <c r="M14"/>
  <c r="K14"/>
  <c r="J14"/>
  <c r="I14"/>
  <c r="H14"/>
  <c r="G14"/>
  <c r="R13" i="31"/>
  <c r="Q13"/>
  <c r="P13"/>
  <c r="O13"/>
  <c r="N13"/>
  <c r="M13"/>
  <c r="K13"/>
  <c r="J13"/>
  <c r="I13"/>
  <c r="H13"/>
  <c r="G13"/>
  <c r="R13" i="30"/>
  <c r="Q13"/>
  <c r="P13"/>
  <c r="O13"/>
  <c r="N13"/>
  <c r="M13"/>
  <c r="K13"/>
  <c r="J13"/>
  <c r="I13"/>
  <c r="H13"/>
  <c r="G13"/>
  <c r="R13" i="29"/>
  <c r="Q13"/>
  <c r="P13"/>
  <c r="O13"/>
  <c r="N13"/>
  <c r="M13"/>
  <c r="K13"/>
  <c r="J13"/>
  <c r="I13"/>
  <c r="H13"/>
  <c r="G13"/>
  <c r="Q13" i="27"/>
  <c r="O13"/>
  <c r="N13"/>
  <c r="M13"/>
  <c r="K13"/>
  <c r="J13"/>
  <c r="I13"/>
  <c r="G13"/>
  <c r="C14"/>
  <c r="C14" i="29"/>
  <c r="C14" i="30"/>
  <c r="C14" i="31"/>
  <c r="C15" i="33"/>
  <c r="C15" i="27"/>
  <c r="C15" i="29"/>
  <c r="C15" i="30"/>
  <c r="C15" i="31"/>
  <c r="C16" i="32"/>
  <c r="C16" i="33"/>
  <c r="R15"/>
  <c r="Q15"/>
  <c r="P15"/>
  <c r="O15"/>
  <c r="N15"/>
  <c r="M15"/>
  <c r="K15"/>
  <c r="J15"/>
  <c r="I15"/>
  <c r="H15"/>
  <c r="G15"/>
  <c r="F15"/>
  <c r="E15"/>
  <c r="D15"/>
  <c r="R15" i="32"/>
  <c r="Q15"/>
  <c r="P15"/>
  <c r="O15"/>
  <c r="N15"/>
  <c r="M15"/>
  <c r="K15"/>
  <c r="J15"/>
  <c r="I15"/>
  <c r="H15"/>
  <c r="G15"/>
  <c r="F15"/>
  <c r="E15"/>
  <c r="D15"/>
  <c r="R14" i="31"/>
  <c r="Q14"/>
  <c r="P14"/>
  <c r="O14"/>
  <c r="N14"/>
  <c r="M14"/>
  <c r="K14"/>
  <c r="J14"/>
  <c r="I14"/>
  <c r="H14"/>
  <c r="G14"/>
  <c r="F14"/>
  <c r="E14"/>
  <c r="D14"/>
  <c r="R14" i="30"/>
  <c r="Q14"/>
  <c r="P14"/>
  <c r="O14"/>
  <c r="N14"/>
  <c r="M14"/>
  <c r="K14"/>
  <c r="J14"/>
  <c r="I14"/>
  <c r="H14"/>
  <c r="G14"/>
  <c r="F14"/>
  <c r="E14"/>
  <c r="D14"/>
  <c r="R14" i="29"/>
  <c r="Q14"/>
  <c r="P14"/>
  <c r="O14"/>
  <c r="N14"/>
  <c r="M14"/>
  <c r="K14"/>
  <c r="J14"/>
  <c r="I14"/>
  <c r="H14"/>
  <c r="G14"/>
  <c r="F14"/>
  <c r="E14"/>
  <c r="D14"/>
  <c r="R14" i="27"/>
  <c r="Q14"/>
  <c r="P14"/>
  <c r="O14"/>
  <c r="N14"/>
  <c r="M14"/>
  <c r="K14"/>
  <c r="J14"/>
  <c r="I14"/>
  <c r="H14"/>
  <c r="G14"/>
  <c r="F14"/>
  <c r="E14"/>
  <c r="D14"/>
  <c r="L82" i="29"/>
  <c r="L82" i="30"/>
  <c r="L82" i="31"/>
  <c r="L83" i="32"/>
  <c r="L83" i="33"/>
  <c r="L81" i="29"/>
  <c r="L81" i="30"/>
  <c r="L81" i="31"/>
  <c r="L82" i="32"/>
  <c r="L82" i="33"/>
  <c r="L80" i="31"/>
  <c r="L81" i="32"/>
  <c r="L81" i="33"/>
  <c r="L61" i="29"/>
  <c r="L62" i="32"/>
  <c r="L53" i="29"/>
  <c r="L53" i="30"/>
  <c r="L53" i="31"/>
  <c r="L54" i="32"/>
  <c r="L52" i="29"/>
  <c r="L52" i="30"/>
  <c r="L52" i="31"/>
  <c r="L53" i="32"/>
  <c r="L53" i="33"/>
  <c r="L51" i="29"/>
  <c r="L51" i="30"/>
  <c r="L51" i="31"/>
  <c r="L52" i="32"/>
  <c r="L52" i="33"/>
  <c r="L50" i="29"/>
  <c r="L50" i="31"/>
  <c r="L51" i="32"/>
  <c r="L48" i="31"/>
  <c r="L49" i="32"/>
  <c r="L49" i="33"/>
  <c r="L47" i="29"/>
  <c r="L47" i="30"/>
  <c r="L47" i="31"/>
  <c r="L48" i="32"/>
  <c r="L48" i="33"/>
  <c r="L46" i="31"/>
  <c r="L47" i="32"/>
  <c r="L45" i="29"/>
  <c r="L45" i="31"/>
  <c r="L46" i="32"/>
  <c r="L46" i="33"/>
  <c r="L44" i="29"/>
  <c r="L44" i="31"/>
  <c r="L45" i="32"/>
  <c r="L43" i="29"/>
  <c r="L43" i="31"/>
  <c r="L44" i="32"/>
  <c r="L42" i="31"/>
  <c r="L43" i="32"/>
  <c r="L41" i="31"/>
  <c r="L42" i="32"/>
  <c r="L42" i="33"/>
  <c r="L40" i="31"/>
  <c r="L41" i="32"/>
  <c r="L41" i="33"/>
  <c r="L39" i="29"/>
  <c r="L39" i="31"/>
  <c r="L40" i="32"/>
  <c r="L39"/>
  <c r="L39" i="33"/>
  <c r="L37" i="29"/>
  <c r="L37" i="30"/>
  <c r="L37" i="31"/>
  <c r="L38" i="32"/>
  <c r="L38" i="33"/>
  <c r="L36" i="29"/>
  <c r="L36" i="30"/>
  <c r="L36" i="31"/>
  <c r="L37" i="32"/>
  <c r="L37" i="33"/>
  <c r="L35" i="29"/>
  <c r="L35" i="30"/>
  <c r="L35" i="31"/>
  <c r="L36" i="32"/>
  <c r="L36" i="33"/>
  <c r="L34" i="29"/>
  <c r="L34" i="30"/>
  <c r="L34" i="31"/>
  <c r="L35" i="32"/>
  <c r="L35" i="33"/>
  <c r="L33" i="29"/>
  <c r="L33" i="31"/>
  <c r="L34" i="32"/>
  <c r="L34" i="33"/>
  <c r="L32" i="29"/>
  <c r="L32" i="30"/>
  <c r="L32" i="31"/>
  <c r="L33" i="32"/>
  <c r="L33" i="33"/>
  <c r="L31" i="29"/>
  <c r="L31" i="30"/>
  <c r="L31" i="31"/>
  <c r="L32" i="32"/>
  <c r="L32" i="33"/>
  <c r="L30" i="29"/>
  <c r="L30" i="30"/>
  <c r="L30" i="31"/>
  <c r="L31" i="32"/>
  <c r="L31" i="33"/>
  <c r="L28" i="29"/>
  <c r="L28" i="30"/>
  <c r="L28" i="31"/>
  <c r="L29" i="32"/>
  <c r="L29" i="33"/>
  <c r="L27" i="29"/>
  <c r="L27" i="30"/>
  <c r="L27" i="31"/>
  <c r="L28" i="32"/>
  <c r="L28" i="33"/>
  <c r="L25" i="29"/>
  <c r="L25" i="30"/>
  <c r="L25" i="31"/>
  <c r="L26" i="32"/>
  <c r="L26" i="33"/>
  <c r="L24" i="29"/>
  <c r="L24" i="30"/>
  <c r="L24" i="31"/>
  <c r="L25" i="32"/>
  <c r="L25" i="33"/>
  <c r="L24"/>
  <c r="L22" i="30"/>
  <c r="L23" i="32"/>
  <c r="L21" i="29"/>
  <c r="L21" i="30"/>
  <c r="L21" i="31"/>
  <c r="L22" i="32"/>
  <c r="L20" i="30"/>
  <c r="L20" i="31"/>
  <c r="L21" i="32"/>
  <c r="L21" i="33"/>
  <c r="L19" i="31"/>
  <c r="L20" i="32"/>
  <c r="L18" i="31"/>
  <c r="L19" i="32"/>
  <c r="L18"/>
  <c r="L18" i="33"/>
  <c r="L16" i="29"/>
  <c r="L16" i="30"/>
  <c r="L16" i="31"/>
  <c r="L17" i="32"/>
  <c r="L17" i="33"/>
  <c r="L15" i="29"/>
  <c r="L15" i="30"/>
  <c r="L15" i="31"/>
  <c r="L16" i="32"/>
  <c r="U82" i="29"/>
  <c r="U82" i="30"/>
  <c r="U82" i="31"/>
  <c r="U83" i="32"/>
  <c r="U83" i="33"/>
  <c r="U81" i="29"/>
  <c r="U81" i="30"/>
  <c r="U81" i="31"/>
  <c r="U82" i="32"/>
  <c r="U82" i="33"/>
  <c r="U80" i="29"/>
  <c r="U80" i="30"/>
  <c r="U80" i="31"/>
  <c r="U81" i="32"/>
  <c r="U81" i="33"/>
  <c r="U61" i="29"/>
  <c r="U61" i="30"/>
  <c r="U61" i="31"/>
  <c r="U62" i="32"/>
  <c r="U53" i="29"/>
  <c r="U53" i="30"/>
  <c r="U53" i="31"/>
  <c r="U54" i="32"/>
  <c r="U52" i="29"/>
  <c r="U52" i="30"/>
  <c r="U52" i="31"/>
  <c r="U53" i="32"/>
  <c r="U53" i="33"/>
  <c r="U51" i="29"/>
  <c r="U51" i="30"/>
  <c r="U51" i="31"/>
  <c r="U52" i="32"/>
  <c r="U52" i="33"/>
  <c r="U50" i="29"/>
  <c r="U50" i="30"/>
  <c r="U50" i="31"/>
  <c r="U51" i="32"/>
  <c r="U49" i="29"/>
  <c r="U49" i="30"/>
  <c r="U49" i="31"/>
  <c r="U50" i="32"/>
  <c r="U48" i="29"/>
  <c r="U48" i="30"/>
  <c r="U48" i="31"/>
  <c r="U49" i="32"/>
  <c r="U49" i="33"/>
  <c r="U47" i="29"/>
  <c r="U47" i="30"/>
  <c r="U47" i="31"/>
  <c r="U48" i="32"/>
  <c r="U48" i="33"/>
  <c r="U46" i="29"/>
  <c r="U46" i="30"/>
  <c r="U46" i="31"/>
  <c r="U47" i="32"/>
  <c r="U45" i="29"/>
  <c r="U45" i="30"/>
  <c r="U45" i="31"/>
  <c r="U46" i="32"/>
  <c r="U44" i="30"/>
  <c r="U44" i="31"/>
  <c r="U45" i="32"/>
  <c r="U43" i="29"/>
  <c r="U43" i="30"/>
  <c r="U43" i="31"/>
  <c r="U44" i="32"/>
  <c r="U42" i="29"/>
  <c r="U42" i="30"/>
  <c r="U42" i="31"/>
  <c r="U43" i="32"/>
  <c r="U41" i="29"/>
  <c r="U41" i="30"/>
  <c r="U41" i="31"/>
  <c r="U42" i="32"/>
  <c r="U40" i="29"/>
  <c r="U40" i="30"/>
  <c r="U40" i="31"/>
  <c r="U41" i="32"/>
  <c r="U41" i="33"/>
  <c r="U39" i="29"/>
  <c r="U39" i="30"/>
  <c r="U39" i="31"/>
  <c r="U40" i="32"/>
  <c r="U38" i="29"/>
  <c r="U38" i="30"/>
  <c r="U39" i="32"/>
  <c r="U39" i="33"/>
  <c r="U37" i="29"/>
  <c r="U37" i="30"/>
  <c r="U37" i="31"/>
  <c r="U38" i="32"/>
  <c r="U38" i="33"/>
  <c r="U36" i="29"/>
  <c r="U36" i="30"/>
  <c r="U36" i="31"/>
  <c r="U37" i="32"/>
  <c r="U37" i="33"/>
  <c r="U35" i="29"/>
  <c r="U35" i="30"/>
  <c r="U35" i="31"/>
  <c r="U36" i="32"/>
  <c r="U36" i="33"/>
  <c r="U34" i="29"/>
  <c r="U34" i="30"/>
  <c r="U34" i="31"/>
  <c r="U35" i="32"/>
  <c r="U35" i="33"/>
  <c r="U33" i="29"/>
  <c r="U33" i="30"/>
  <c r="U33" i="31"/>
  <c r="U34" i="32"/>
  <c r="U32" i="29"/>
  <c r="U32" i="30"/>
  <c r="U32" i="31"/>
  <c r="U33" i="32"/>
  <c r="U33" i="33"/>
  <c r="U31" i="29"/>
  <c r="U31" i="30"/>
  <c r="U31" i="31"/>
  <c r="U32" i="32"/>
  <c r="U32" i="33"/>
  <c r="U30" i="29"/>
  <c r="U30" i="30"/>
  <c r="U30" i="31"/>
  <c r="U31" i="32"/>
  <c r="U31" i="33"/>
  <c r="U29" i="29"/>
  <c r="U29" i="30"/>
  <c r="U29" i="31"/>
  <c r="U30" i="32"/>
  <c r="U30" i="33"/>
  <c r="U28" i="29"/>
  <c r="U28" i="30"/>
  <c r="U28" i="31"/>
  <c r="U29" i="32"/>
  <c r="U29" i="33"/>
  <c r="U27" i="29"/>
  <c r="U27" i="30"/>
  <c r="U27" i="31"/>
  <c r="U28" i="32"/>
  <c r="U28" i="33"/>
  <c r="U26" i="29"/>
  <c r="U26" i="30"/>
  <c r="U27" i="32"/>
  <c r="U25" i="29"/>
  <c r="U25" i="30"/>
  <c r="U25" i="31"/>
  <c r="U26" i="32"/>
  <c r="U26" i="33"/>
  <c r="U24" i="29"/>
  <c r="U24" i="30"/>
  <c r="U24" i="31"/>
  <c r="U25" i="32"/>
  <c r="U25" i="33"/>
  <c r="U24" i="32"/>
  <c r="U22" i="29"/>
  <c r="U22" i="30"/>
  <c r="U22" i="31"/>
  <c r="U23" i="32"/>
  <c r="U21" i="30"/>
  <c r="U21" i="31"/>
  <c r="U22" i="32"/>
  <c r="U20" i="29"/>
  <c r="U20" i="30"/>
  <c r="U20" i="31"/>
  <c r="U21" i="32"/>
  <c r="U21" i="33"/>
  <c r="U19" i="29"/>
  <c r="U19" i="30"/>
  <c r="U19" i="31"/>
  <c r="U20" i="32"/>
  <c r="U18" i="31"/>
  <c r="U19" i="32"/>
  <c r="U17" i="29"/>
  <c r="U17" i="30"/>
  <c r="U18" i="32"/>
  <c r="U16" i="29"/>
  <c r="U16" i="30"/>
  <c r="U16" i="31"/>
  <c r="U17" i="32"/>
  <c r="U17" i="33"/>
  <c r="U15" i="30"/>
  <c r="U15" i="31"/>
  <c r="U16" i="32"/>
  <c r="U16" i="33"/>
  <c r="U79" i="31"/>
  <c r="L79"/>
  <c r="U79" i="29"/>
  <c r="U78" i="31"/>
  <c r="L78"/>
  <c r="U78" i="32"/>
  <c r="L78"/>
  <c r="U77" i="30"/>
  <c r="L77"/>
  <c r="U77" i="32"/>
  <c r="L77"/>
  <c r="U76" i="30"/>
  <c r="L76"/>
  <c r="U76" i="32"/>
  <c r="L76"/>
  <c r="U75" i="30"/>
  <c r="L75"/>
  <c r="U75" i="33"/>
  <c r="L75"/>
  <c r="U74" i="31"/>
  <c r="L74"/>
  <c r="U74" i="29"/>
  <c r="L74"/>
  <c r="U74" i="32"/>
  <c r="L74"/>
  <c r="U73" i="30"/>
  <c r="L73"/>
  <c r="U73" i="33"/>
  <c r="L73"/>
  <c r="U72" i="31"/>
  <c r="L72"/>
  <c r="U72" i="29"/>
  <c r="L72"/>
  <c r="U72" i="32"/>
  <c r="L72"/>
  <c r="L71" i="31"/>
  <c r="U71" i="29"/>
  <c r="L71"/>
  <c r="U71" i="33"/>
  <c r="L71"/>
  <c r="U70" i="31"/>
  <c r="L70"/>
  <c r="U70" i="29"/>
  <c r="L70"/>
  <c r="U70" i="32"/>
  <c r="L70"/>
  <c r="U69" i="30"/>
  <c r="L69"/>
  <c r="U69" i="32"/>
  <c r="L69"/>
  <c r="U68" i="30"/>
  <c r="L68"/>
  <c r="U67" i="31"/>
  <c r="U67" i="30"/>
  <c r="L67"/>
  <c r="U67" i="32"/>
  <c r="L67"/>
  <c r="U66" i="30"/>
  <c r="L66"/>
  <c r="U66" i="33"/>
  <c r="L66"/>
  <c r="U65" i="31"/>
  <c r="L65"/>
  <c r="U65" i="29"/>
  <c r="L65"/>
  <c r="U65" i="32"/>
  <c r="L65"/>
  <c r="L64" i="31"/>
  <c r="U64" i="29"/>
  <c r="U64" i="33"/>
  <c r="L64"/>
  <c r="U63" i="31"/>
  <c r="L63"/>
  <c r="U63" i="29"/>
  <c r="L63"/>
  <c r="U63" i="32"/>
  <c r="L63"/>
  <c r="U62" i="30"/>
  <c r="L62"/>
  <c r="U61" i="33"/>
  <c r="L61"/>
  <c r="U60" i="31"/>
  <c r="L60"/>
  <c r="U60" i="29"/>
  <c r="L60"/>
  <c r="U60" i="33"/>
  <c r="L60"/>
  <c r="U59" i="31"/>
  <c r="L59"/>
  <c r="U59" i="29"/>
  <c r="L59"/>
  <c r="U59" i="32"/>
  <c r="L59"/>
  <c r="U58" i="30"/>
  <c r="L58"/>
  <c r="U58" i="33"/>
  <c r="L58"/>
  <c r="U57" i="31"/>
  <c r="L57"/>
  <c r="U57" i="29"/>
  <c r="L57"/>
  <c r="U57" i="32"/>
  <c r="L57"/>
  <c r="U56" i="30"/>
  <c r="L56"/>
  <c r="U56" i="32"/>
  <c r="L56"/>
  <c r="U55" i="30"/>
  <c r="L55"/>
  <c r="U55" i="33"/>
  <c r="L55"/>
  <c r="U54" i="31"/>
  <c r="L54"/>
  <c r="U54" i="29"/>
  <c r="L54"/>
  <c r="L49" i="31"/>
  <c r="L29" i="29"/>
  <c r="L29" i="31"/>
  <c r="L30" i="33"/>
  <c r="U80" i="32"/>
  <c r="L80"/>
  <c r="U79" i="30"/>
  <c r="L79"/>
  <c r="U79" i="32"/>
  <c r="L79"/>
  <c r="U78" i="30"/>
  <c r="L78"/>
  <c r="U78" i="33"/>
  <c r="L78"/>
  <c r="U77" i="31"/>
  <c r="L77"/>
  <c r="U77" i="29"/>
  <c r="L77"/>
  <c r="L77" i="33"/>
  <c r="U76" i="31"/>
  <c r="L76"/>
  <c r="U76" i="29"/>
  <c r="U76" i="33"/>
  <c r="L76"/>
  <c r="U75" i="31"/>
  <c r="L75"/>
  <c r="U75" i="29"/>
  <c r="U75" i="32"/>
  <c r="L75"/>
  <c r="U74" i="30"/>
  <c r="L74"/>
  <c r="U74" i="33"/>
  <c r="L74"/>
  <c r="U73" i="31"/>
  <c r="L73"/>
  <c r="U73" i="29"/>
  <c r="L73"/>
  <c r="U73" i="32"/>
  <c r="L73"/>
  <c r="U72" i="30"/>
  <c r="L72"/>
  <c r="U71"/>
  <c r="L71"/>
  <c r="U71" i="32"/>
  <c r="L71"/>
  <c r="U70" i="30"/>
  <c r="L70"/>
  <c r="U70" i="33"/>
  <c r="L70"/>
  <c r="U69" i="31"/>
  <c r="L69"/>
  <c r="U69" i="29"/>
  <c r="L69"/>
  <c r="U68" i="31"/>
  <c r="L68"/>
  <c r="U68" i="29"/>
  <c r="L68"/>
  <c r="U68" i="32"/>
  <c r="L68"/>
  <c r="U67" i="29"/>
  <c r="L67"/>
  <c r="U67" i="33"/>
  <c r="L67"/>
  <c r="U66" i="31"/>
  <c r="L66"/>
  <c r="U66" i="29"/>
  <c r="L66"/>
  <c r="U66" i="32"/>
  <c r="L66"/>
  <c r="U65" i="30"/>
  <c r="L65"/>
  <c r="U64"/>
  <c r="L64"/>
  <c r="U64" i="32"/>
  <c r="L64"/>
  <c r="U63" i="30"/>
  <c r="L63"/>
  <c r="U62" i="31"/>
  <c r="L62"/>
  <c r="U62" i="29"/>
  <c r="L62"/>
  <c r="U61" i="32"/>
  <c r="L61"/>
  <c r="U60" i="30"/>
  <c r="L60"/>
  <c r="U60" i="32"/>
  <c r="L60"/>
  <c r="U59" i="30"/>
  <c r="L59"/>
  <c r="U59" i="33"/>
  <c r="L59"/>
  <c r="U58" i="31"/>
  <c r="L58"/>
  <c r="U58" i="29"/>
  <c r="L58"/>
  <c r="U58" i="32"/>
  <c r="L58"/>
  <c r="U57" i="30"/>
  <c r="L57"/>
  <c r="U57" i="33"/>
  <c r="L57"/>
  <c r="U56" i="31"/>
  <c r="L56"/>
  <c r="U56" i="29"/>
  <c r="L56"/>
  <c r="U56" i="33"/>
  <c r="L56"/>
  <c r="U55" i="31"/>
  <c r="L55"/>
  <c r="U55" i="29"/>
  <c r="L55"/>
  <c r="U55" i="32"/>
  <c r="L55"/>
  <c r="U54" i="30"/>
  <c r="L54"/>
  <c r="L49" i="29"/>
  <c r="L50" i="32"/>
  <c r="L29" i="30"/>
  <c r="L30" i="32"/>
  <c r="Z82" i="27"/>
  <c r="Z82" i="29"/>
  <c r="Z82" i="30"/>
  <c r="Z82" i="31"/>
  <c r="Z83" i="32"/>
  <c r="Z83" i="33"/>
  <c r="Z81" i="27"/>
  <c r="Z81" i="29"/>
  <c r="Z81" i="30"/>
  <c r="Z81" i="31"/>
  <c r="Z82" i="32"/>
  <c r="Z82" i="33"/>
  <c r="Z80" i="31"/>
  <c r="Z81" i="32"/>
  <c r="Z81" i="33"/>
  <c r="Z80" i="32"/>
  <c r="Z79" i="31"/>
  <c r="Z79" i="30"/>
  <c r="Z79" i="32"/>
  <c r="Z78" i="31"/>
  <c r="Z78" i="30"/>
  <c r="Z78" i="33"/>
  <c r="Z78" i="32"/>
  <c r="Z77" i="31"/>
  <c r="Z77" i="30"/>
  <c r="Z77" i="29"/>
  <c r="Z77" i="27"/>
  <c r="Z77" i="32"/>
  <c r="Z76" i="31"/>
  <c r="Z76" i="30"/>
  <c r="Z76" i="33"/>
  <c r="Z76" i="32"/>
  <c r="Z75" i="31"/>
  <c r="Z75" i="30"/>
  <c r="Z75" i="33"/>
  <c r="Z75" i="32"/>
  <c r="Z74" i="31"/>
  <c r="Z74" i="30"/>
  <c r="Z74" i="29"/>
  <c r="Z74" i="27"/>
  <c r="Z74" i="33"/>
  <c r="Z74" i="32"/>
  <c r="Z73" i="31"/>
  <c r="Z73" i="30"/>
  <c r="Z73" i="29"/>
  <c r="Z73" i="27"/>
  <c r="Z73" i="33"/>
  <c r="Z73" i="32"/>
  <c r="Z72" i="31"/>
  <c r="Z72" i="30"/>
  <c r="Z72" i="29"/>
  <c r="Z72" i="32"/>
  <c r="Z71" i="30"/>
  <c r="Z71" i="29"/>
  <c r="Z71" i="33"/>
  <c r="Z71" i="32"/>
  <c r="Z70" i="31"/>
  <c r="Z70" i="30"/>
  <c r="Z70" i="29"/>
  <c r="Z70" i="27"/>
  <c r="Z70" i="33"/>
  <c r="Z70" i="32"/>
  <c r="Z69" i="31"/>
  <c r="Z69" i="30"/>
  <c r="Z69" i="29"/>
  <c r="Z69" i="32"/>
  <c r="Z68" i="31"/>
  <c r="Z68" i="30"/>
  <c r="Z68" i="29"/>
  <c r="Z68" i="32"/>
  <c r="Z67" i="30"/>
  <c r="Z67" i="29"/>
  <c r="Z67" i="33"/>
  <c r="Z67" i="32"/>
  <c r="Z66" i="31"/>
  <c r="Z66" i="30"/>
  <c r="Z66" i="29"/>
  <c r="Z66" i="33"/>
  <c r="Z66" i="32"/>
  <c r="Z65" i="31"/>
  <c r="Z65" i="30"/>
  <c r="Z65" i="29"/>
  <c r="Z65" i="27"/>
  <c r="Z65" i="32"/>
  <c r="Z64" i="30"/>
  <c r="Z64" i="33"/>
  <c r="Z64" i="32"/>
  <c r="Z63" i="31"/>
  <c r="Z63" i="30"/>
  <c r="Z63" i="29"/>
  <c r="Z63" i="27"/>
  <c r="Z63" i="32"/>
  <c r="Z62" i="31"/>
  <c r="Z62" i="30"/>
  <c r="Z62" i="29"/>
  <c r="Z62" i="32"/>
  <c r="Z61" i="29"/>
  <c r="Z61" i="33"/>
  <c r="Z61" i="32"/>
  <c r="Z60" i="31"/>
  <c r="Z60" i="30"/>
  <c r="Z60" i="29"/>
  <c r="Z60" i="33"/>
  <c r="Z60" i="32"/>
  <c r="Z59" i="31"/>
  <c r="Z59" i="30"/>
  <c r="Z59" i="29"/>
  <c r="Z59" i="27"/>
  <c r="Z59" i="33"/>
  <c r="Z59" i="32"/>
  <c r="Z58" i="31"/>
  <c r="Z58" i="30"/>
  <c r="Z58" i="29"/>
  <c r="Z58" i="27"/>
  <c r="Z58" i="33"/>
  <c r="Z58" i="32"/>
  <c r="Z57" i="31"/>
  <c r="Z57" i="30"/>
  <c r="Z57" i="29"/>
  <c r="Z57" i="33"/>
  <c r="Z57" i="32"/>
  <c r="Z56" i="31"/>
  <c r="Z56" i="30"/>
  <c r="Z56" i="29"/>
  <c r="Z56" i="33"/>
  <c r="Z56" i="32"/>
  <c r="Z55" i="31"/>
  <c r="Z55" i="30"/>
  <c r="Z55" i="29"/>
  <c r="Z55" i="27"/>
  <c r="Z55" i="33"/>
  <c r="Z55" i="32"/>
  <c r="Z54" i="31"/>
  <c r="Z54" i="30"/>
  <c r="Z54" i="29"/>
  <c r="Z54" i="27"/>
  <c r="Z54" i="32"/>
  <c r="Z53" i="31"/>
  <c r="Z53" i="30"/>
  <c r="Z53" i="29"/>
  <c r="Z53" i="33"/>
  <c r="Z53" i="32"/>
  <c r="Z52" i="31"/>
  <c r="Z52" i="30"/>
  <c r="Z52" i="29"/>
  <c r="Z52" i="27"/>
  <c r="Z52" i="33"/>
  <c r="Z52" i="32"/>
  <c r="Z51" i="31"/>
  <c r="Z51" i="30"/>
  <c r="Z51" i="29"/>
  <c r="Z51" i="27"/>
  <c r="Z51" i="32"/>
  <c r="Z50" i="31"/>
  <c r="Z50" i="29"/>
  <c r="Z50" i="32"/>
  <c r="Z49" i="31"/>
  <c r="Z49" i="29"/>
  <c r="Z49" i="33"/>
  <c r="Z49" i="32"/>
  <c r="Z48" i="31"/>
  <c r="Z48" i="33"/>
  <c r="Z48" i="32"/>
  <c r="Z47" i="31"/>
  <c r="Z47" i="30"/>
  <c r="Z47" i="29"/>
  <c r="Z47" i="27"/>
  <c r="Z47" i="32"/>
  <c r="Z46" i="31"/>
  <c r="Z46" i="32"/>
  <c r="Z45" i="31"/>
  <c r="Z45" i="29"/>
  <c r="Z45" i="32"/>
  <c r="Z44" i="31"/>
  <c r="Z44" i="32"/>
  <c r="Z43" i="31"/>
  <c r="Z43" i="29"/>
  <c r="Z42" i="31"/>
  <c r="Z43" i="32"/>
  <c r="Z42"/>
  <c r="Z41" i="31"/>
  <c r="Z41" i="33"/>
  <c r="Z41" i="32"/>
  <c r="Z40" i="31"/>
  <c r="Z39" i="29"/>
  <c r="Z39" i="31"/>
  <c r="Z40" i="32"/>
  <c r="Z39"/>
  <c r="Z39" i="33"/>
  <c r="Z37" i="27"/>
  <c r="Z37" i="29"/>
  <c r="Z37" i="30"/>
  <c r="Z37" i="31"/>
  <c r="Z38" i="32"/>
  <c r="Z38" i="33"/>
  <c r="Z36" i="27"/>
  <c r="Z36" i="29"/>
  <c r="Z36" i="30"/>
  <c r="Z36" i="31"/>
  <c r="Z37" i="32"/>
  <c r="Z37" i="33"/>
  <c r="Z35" i="27"/>
  <c r="Z35" i="29"/>
  <c r="Z35" i="30"/>
  <c r="Z35" i="31"/>
  <c r="Z36" i="32"/>
  <c r="Z36" i="33"/>
  <c r="Z35"/>
  <c r="Z34" i="27"/>
  <c r="Z34" i="29"/>
  <c r="Z34" i="30"/>
  <c r="Z34" i="31"/>
  <c r="Z35" i="32"/>
  <c r="Z33" i="29"/>
  <c r="Z33" i="31"/>
  <c r="Z34" i="32"/>
  <c r="Z32" i="27"/>
  <c r="Z32" i="29"/>
  <c r="Z32" i="30"/>
  <c r="Z32" i="31"/>
  <c r="Z33" i="32"/>
  <c r="Z33" i="33"/>
  <c r="Z31" i="27"/>
  <c r="Z31" i="29"/>
  <c r="Z31" i="30"/>
  <c r="Z31" i="31"/>
  <c r="Z32" i="32"/>
  <c r="Z32" i="33"/>
  <c r="Z30" i="27"/>
  <c r="Z30" i="29"/>
  <c r="Z30" i="30"/>
  <c r="Z30" i="31"/>
  <c r="Z31" i="32"/>
  <c r="Z31" i="33"/>
  <c r="Z29" i="27"/>
  <c r="Z29" i="29"/>
  <c r="Z29" i="30"/>
  <c r="Z29" i="31"/>
  <c r="Z30" i="32"/>
  <c r="Z30" i="33"/>
  <c r="Z28" i="27"/>
  <c r="Z28" i="29"/>
  <c r="Z28" i="30"/>
  <c r="Z28" i="31"/>
  <c r="Z29" i="32"/>
  <c r="Z29" i="33"/>
  <c r="Z27" i="27"/>
  <c r="Z27" i="29"/>
  <c r="Z27" i="30"/>
  <c r="Z28" i="32"/>
  <c r="Z28" i="33"/>
  <c r="Z25" i="27"/>
  <c r="Z25" i="29"/>
  <c r="Z25" i="30"/>
  <c r="Z26" i="32"/>
  <c r="Z26" i="33"/>
  <c r="Z24" i="27"/>
  <c r="Z24" i="29"/>
  <c r="Z24" i="30"/>
  <c r="Z24" i="31"/>
  <c r="Z25" i="32"/>
  <c r="Z25" i="33"/>
  <c r="Z22" i="30"/>
  <c r="Z23" i="32"/>
  <c r="Z21" i="30"/>
  <c r="Z21" i="31"/>
  <c r="Z22" i="32"/>
  <c r="Z20" i="31"/>
  <c r="Z21" i="32"/>
  <c r="Z21" i="33"/>
  <c r="Z20" i="30"/>
  <c r="Z19" i="31"/>
  <c r="Z20" i="32"/>
  <c r="Z18" i="31"/>
  <c r="Z19" i="32"/>
  <c r="Z18"/>
  <c r="Z17" i="33"/>
  <c r="Z17" i="32"/>
  <c r="Z16" i="31"/>
  <c r="Z16" i="30"/>
  <c r="Z16" i="29"/>
  <c r="Z16" i="27"/>
  <c r="Q80" i="26"/>
  <c r="H80"/>
  <c r="E80"/>
  <c r="C11"/>
  <c r="R683" i="19"/>
  <c r="Q17" i="22" s="1"/>
  <c r="Q683" i="19"/>
  <c r="P17" i="22" s="1"/>
  <c r="T682" i="19"/>
  <c r="S16" i="22" s="1"/>
  <c r="R11" i="26"/>
  <c r="Q11"/>
  <c r="P11"/>
  <c r="O11"/>
  <c r="N11"/>
  <c r="M11"/>
  <c r="K11"/>
  <c r="J11"/>
  <c r="I11"/>
  <c r="H11"/>
  <c r="G11"/>
  <c r="F11"/>
  <c r="E11"/>
  <c r="D11"/>
  <c r="C12"/>
  <c r="R12"/>
  <c r="Q12"/>
  <c r="P12"/>
  <c r="O12"/>
  <c r="N12"/>
  <c r="M12"/>
  <c r="K12"/>
  <c r="J12"/>
  <c r="I12"/>
  <c r="F12"/>
  <c r="C13"/>
  <c r="R13"/>
  <c r="Q13"/>
  <c r="P13"/>
  <c r="O13"/>
  <c r="N13"/>
  <c r="M13"/>
  <c r="K13"/>
  <c r="J13"/>
  <c r="I13"/>
  <c r="H13"/>
  <c r="G13"/>
  <c r="C14"/>
  <c r="C15"/>
  <c r="R14"/>
  <c r="Q14"/>
  <c r="P14"/>
  <c r="O14"/>
  <c r="N14"/>
  <c r="M14"/>
  <c r="K14"/>
  <c r="J14"/>
  <c r="I14"/>
  <c r="H14"/>
  <c r="G14"/>
  <c r="F14"/>
  <c r="E14"/>
  <c r="D14"/>
  <c r="F653" i="21"/>
  <c r="L82" i="27"/>
  <c r="F654" i="21"/>
  <c r="F655"/>
  <c r="F656"/>
  <c r="F657"/>
  <c r="F658"/>
  <c r="F643"/>
  <c r="L81" i="26"/>
  <c r="F644" i="21"/>
  <c r="L81" i="27"/>
  <c r="F645" i="21"/>
  <c r="F646"/>
  <c r="F647"/>
  <c r="F648"/>
  <c r="F649"/>
  <c r="F638"/>
  <c r="F639"/>
  <c r="F640"/>
  <c r="F465"/>
  <c r="F468"/>
  <c r="F391"/>
  <c r="L53" i="26"/>
  <c r="F393" i="21"/>
  <c r="F394"/>
  <c r="F395"/>
  <c r="F396"/>
  <c r="F382"/>
  <c r="L52" i="26"/>
  <c r="F383" i="21"/>
  <c r="L52" i="27"/>
  <c r="F384" i="21"/>
  <c r="F385"/>
  <c r="F386"/>
  <c r="F387"/>
  <c r="F388"/>
  <c r="F373"/>
  <c r="L51" i="26"/>
  <c r="F374" i="21"/>
  <c r="L51" i="27"/>
  <c r="F375" i="21"/>
  <c r="F376"/>
  <c r="F377"/>
  <c r="F378"/>
  <c r="F379"/>
  <c r="F364"/>
  <c r="L50" i="26"/>
  <c r="F366" i="21"/>
  <c r="F368"/>
  <c r="F369"/>
  <c r="F346"/>
  <c r="L48" i="26"/>
  <c r="F350" i="21"/>
  <c r="F351"/>
  <c r="F352"/>
  <c r="F337"/>
  <c r="L47" i="26"/>
  <c r="F338" i="21"/>
  <c r="L47" i="27"/>
  <c r="F339" i="21"/>
  <c r="F340"/>
  <c r="F341"/>
  <c r="F342"/>
  <c r="F343"/>
  <c r="F328"/>
  <c r="L46" i="26"/>
  <c r="F332" i="21"/>
  <c r="F333"/>
  <c r="F319"/>
  <c r="L45" i="26"/>
  <c r="F321" i="21"/>
  <c r="F323"/>
  <c r="F324"/>
  <c r="F325"/>
  <c r="F310"/>
  <c r="L44" i="26"/>
  <c r="F312" i="21"/>
  <c r="F314"/>
  <c r="F315"/>
  <c r="F301"/>
  <c r="L43" i="26"/>
  <c r="F303" i="21"/>
  <c r="F305"/>
  <c r="F306"/>
  <c r="F292"/>
  <c r="L42" i="26"/>
  <c r="F296" i="21"/>
  <c r="F297"/>
  <c r="F283"/>
  <c r="L41" i="26"/>
  <c r="F287" i="21"/>
  <c r="F288"/>
  <c r="F289"/>
  <c r="F274"/>
  <c r="L40" i="26"/>
  <c r="F278" i="21"/>
  <c r="F279"/>
  <c r="F280"/>
  <c r="F265"/>
  <c r="L39" i="26"/>
  <c r="F267" i="21"/>
  <c r="F269"/>
  <c r="F270"/>
  <c r="F256"/>
  <c r="L38" i="26"/>
  <c r="F261" i="21"/>
  <c r="F262"/>
  <c r="F247"/>
  <c r="L37" i="26"/>
  <c r="F248" i="21"/>
  <c r="L37" i="27"/>
  <c r="F249" i="21"/>
  <c r="F250"/>
  <c r="F251"/>
  <c r="F252"/>
  <c r="F253"/>
  <c r="F238"/>
  <c r="L36" i="26"/>
  <c r="F239" i="21"/>
  <c r="L36" i="27"/>
  <c r="F240" i="21"/>
  <c r="F241"/>
  <c r="F242"/>
  <c r="F243"/>
  <c r="F244"/>
  <c r="F229"/>
  <c r="L35" i="26"/>
  <c r="F230" i="21"/>
  <c r="L35" i="27"/>
  <c r="F231" i="21"/>
  <c r="F232"/>
  <c r="F233"/>
  <c r="F234"/>
  <c r="F235"/>
  <c r="F220"/>
  <c r="L34" i="26"/>
  <c r="F221" i="21"/>
  <c r="L34" i="27"/>
  <c r="F222" i="21"/>
  <c r="F223"/>
  <c r="F224"/>
  <c r="F225"/>
  <c r="F226"/>
  <c r="F211"/>
  <c r="L33" i="26"/>
  <c r="F213" i="21"/>
  <c r="F215"/>
  <c r="F216"/>
  <c r="F217"/>
  <c r="F202"/>
  <c r="L32" i="26"/>
  <c r="F203" i="21"/>
  <c r="L32" i="27"/>
  <c r="F204" i="21"/>
  <c r="F205"/>
  <c r="F206"/>
  <c r="F207"/>
  <c r="F208"/>
  <c r="F193"/>
  <c r="L31" i="26"/>
  <c r="F194" i="21"/>
  <c r="L31" i="27"/>
  <c r="F195" i="21"/>
  <c r="F196"/>
  <c r="F197"/>
  <c r="F198"/>
  <c r="F199"/>
  <c r="F184"/>
  <c r="L30" i="26"/>
  <c r="F185" i="21"/>
  <c r="L30" i="27"/>
  <c r="F186" i="21"/>
  <c r="F187"/>
  <c r="F188"/>
  <c r="F189"/>
  <c r="F190"/>
  <c r="F166"/>
  <c r="L28" i="26"/>
  <c r="F167" i="21"/>
  <c r="L28" i="27"/>
  <c r="F168" i="21"/>
  <c r="F169"/>
  <c r="F170"/>
  <c r="F171"/>
  <c r="F172"/>
  <c r="F157"/>
  <c r="L27" i="26"/>
  <c r="F158" i="21"/>
  <c r="L27" i="27"/>
  <c r="F159" i="21"/>
  <c r="F160"/>
  <c r="F161"/>
  <c r="F162"/>
  <c r="F163"/>
  <c r="F139"/>
  <c r="L25" i="26"/>
  <c r="F140" i="21"/>
  <c r="L25" i="27"/>
  <c r="F141" i="21"/>
  <c r="F142"/>
  <c r="F143"/>
  <c r="F144"/>
  <c r="F145"/>
  <c r="F130"/>
  <c r="L24" i="26"/>
  <c r="F131" i="21"/>
  <c r="L24" i="27"/>
  <c r="F132" i="21"/>
  <c r="F133"/>
  <c r="F134"/>
  <c r="F135"/>
  <c r="F136"/>
  <c r="F127"/>
  <c r="F115"/>
  <c r="F117"/>
  <c r="F103"/>
  <c r="L21" i="26"/>
  <c r="F105" i="21"/>
  <c r="F106"/>
  <c r="F107"/>
  <c r="F108"/>
  <c r="F97"/>
  <c r="F98"/>
  <c r="F99"/>
  <c r="F100"/>
  <c r="F85"/>
  <c r="L19" i="26"/>
  <c r="F89" i="21"/>
  <c r="F90"/>
  <c r="F76"/>
  <c r="L18" i="26"/>
  <c r="F80" i="21"/>
  <c r="F81"/>
  <c r="F67"/>
  <c r="L17" i="26"/>
  <c r="F72" i="21"/>
  <c r="F73"/>
  <c r="F58"/>
  <c r="L16" i="26"/>
  <c r="F59" i="21"/>
  <c r="L16" i="27"/>
  <c r="F60" i="21"/>
  <c r="F61"/>
  <c r="F62"/>
  <c r="F63"/>
  <c r="F64"/>
  <c r="F49"/>
  <c r="L15" i="26"/>
  <c r="F51" i="21"/>
  <c r="F52"/>
  <c r="F53"/>
  <c r="F54"/>
  <c r="G652"/>
  <c r="U82" i="26"/>
  <c r="G653" i="21"/>
  <c r="U82" i="27"/>
  <c r="G654" i="21"/>
  <c r="G655"/>
  <c r="G656"/>
  <c r="G657"/>
  <c r="G658"/>
  <c r="G643"/>
  <c r="U81" i="26"/>
  <c r="G644" i="21"/>
  <c r="U81" i="27"/>
  <c r="G645" i="21"/>
  <c r="G646"/>
  <c r="G647"/>
  <c r="G648"/>
  <c r="G649"/>
  <c r="G636"/>
  <c r="G637"/>
  <c r="G638"/>
  <c r="G639"/>
  <c r="G640"/>
  <c r="G463"/>
  <c r="U61" i="26"/>
  <c r="G465" i="21"/>
  <c r="G466"/>
  <c r="G467"/>
  <c r="G468"/>
  <c r="G391"/>
  <c r="U53" i="26"/>
  <c r="G393" i="21"/>
  <c r="G394"/>
  <c r="G395"/>
  <c r="G396"/>
  <c r="G382"/>
  <c r="U52" i="26"/>
  <c r="G383" i="21"/>
  <c r="U52" i="27"/>
  <c r="G384" i="21"/>
  <c r="G385"/>
  <c r="G386"/>
  <c r="G387"/>
  <c r="G388"/>
  <c r="G373"/>
  <c r="U51" i="26"/>
  <c r="G374" i="21"/>
  <c r="U51" i="27"/>
  <c r="G375" i="21"/>
  <c r="G376"/>
  <c r="G377"/>
  <c r="G378"/>
  <c r="G379"/>
  <c r="G364"/>
  <c r="U50" i="26"/>
  <c r="G366" i="21"/>
  <c r="G367"/>
  <c r="G368"/>
  <c r="G369"/>
  <c r="G355"/>
  <c r="U49" i="26"/>
  <c r="G357" i="21"/>
  <c r="G358"/>
  <c r="G359"/>
  <c r="G360"/>
  <c r="G346"/>
  <c r="H346" s="1"/>
  <c r="L346" s="1"/>
  <c r="U48" i="26"/>
  <c r="G347" i="21"/>
  <c r="U48" i="27"/>
  <c r="G348" i="21"/>
  <c r="G349"/>
  <c r="G350"/>
  <c r="G351"/>
  <c r="G352"/>
  <c r="G337"/>
  <c r="U47" i="26"/>
  <c r="G338" i="21"/>
  <c r="U47" i="27"/>
  <c r="G339" i="21"/>
  <c r="G340"/>
  <c r="G341"/>
  <c r="G342"/>
  <c r="G343"/>
  <c r="G328"/>
  <c r="U46" i="26"/>
  <c r="G330" i="21"/>
  <c r="G331"/>
  <c r="G332"/>
  <c r="G333"/>
  <c r="G319"/>
  <c r="U45" i="26"/>
  <c r="G320" i="21"/>
  <c r="U45" i="27"/>
  <c r="G321" i="21"/>
  <c r="H321" s="1"/>
  <c r="L321" s="1"/>
  <c r="G322"/>
  <c r="G323"/>
  <c r="G324"/>
  <c r="G310"/>
  <c r="U44" i="26"/>
  <c r="G313" i="21"/>
  <c r="G314"/>
  <c r="G315"/>
  <c r="G301"/>
  <c r="U43" i="26"/>
  <c r="G303" i="21"/>
  <c r="G304"/>
  <c r="G305"/>
  <c r="G306"/>
  <c r="G294"/>
  <c r="G295"/>
  <c r="G296"/>
  <c r="G297"/>
  <c r="G283"/>
  <c r="U41" i="26"/>
  <c r="G284" i="21"/>
  <c r="U41" i="27"/>
  <c r="G285" i="21"/>
  <c r="G286"/>
  <c r="G287"/>
  <c r="G288"/>
  <c r="G274"/>
  <c r="U40" i="26"/>
  <c r="G276" i="21"/>
  <c r="G277"/>
  <c r="G278"/>
  <c r="G279"/>
  <c r="G280"/>
  <c r="G267"/>
  <c r="G268"/>
  <c r="G269"/>
  <c r="G270"/>
  <c r="G256"/>
  <c r="U38" i="26"/>
  <c r="G258" i="21"/>
  <c r="G259"/>
  <c r="G261"/>
  <c r="G262"/>
  <c r="G247"/>
  <c r="U37" i="26"/>
  <c r="G248" i="21"/>
  <c r="U37" i="27"/>
  <c r="G249" i="21"/>
  <c r="G250"/>
  <c r="G251"/>
  <c r="G252"/>
  <c r="G253"/>
  <c r="G238"/>
  <c r="U36" i="26"/>
  <c r="G239" i="21"/>
  <c r="U36" i="27"/>
  <c r="G240" i="21"/>
  <c r="G241"/>
  <c r="G242"/>
  <c r="G243"/>
  <c r="G244"/>
  <c r="G229"/>
  <c r="U35" i="26"/>
  <c r="G230" i="21"/>
  <c r="U35" i="27"/>
  <c r="G231" i="21"/>
  <c r="G232"/>
  <c r="G233"/>
  <c r="G234"/>
  <c r="G235"/>
  <c r="G220"/>
  <c r="U34" i="26"/>
  <c r="G221" i="21"/>
  <c r="U34" i="27"/>
  <c r="G222" i="21"/>
  <c r="G223"/>
  <c r="G224"/>
  <c r="G225"/>
  <c r="G226"/>
  <c r="G211"/>
  <c r="U33" i="26"/>
  <c r="G212" i="21"/>
  <c r="U33" i="27"/>
  <c r="G213" i="21"/>
  <c r="G214"/>
  <c r="G215"/>
  <c r="H215" s="1"/>
  <c r="L215" s="1"/>
  <c r="G216"/>
  <c r="G202"/>
  <c r="U32" i="26"/>
  <c r="G203" i="21"/>
  <c r="U32" i="27"/>
  <c r="G204" i="21"/>
  <c r="G205"/>
  <c r="G206"/>
  <c r="G207"/>
  <c r="G208"/>
  <c r="G193"/>
  <c r="U31" i="26"/>
  <c r="G194" i="21"/>
  <c r="U31" i="27"/>
  <c r="G195" i="21"/>
  <c r="G196"/>
  <c r="G197"/>
  <c r="G198"/>
  <c r="G199"/>
  <c r="G184"/>
  <c r="U30" i="26"/>
  <c r="G185" i="21"/>
  <c r="U30" i="27"/>
  <c r="G186" i="21"/>
  <c r="G187"/>
  <c r="G188"/>
  <c r="G189"/>
  <c r="G190"/>
  <c r="G175"/>
  <c r="U29" i="26"/>
  <c r="G176" i="21"/>
  <c r="U29" i="27"/>
  <c r="G177" i="21"/>
  <c r="G178"/>
  <c r="G179"/>
  <c r="G180"/>
  <c r="G181"/>
  <c r="G166"/>
  <c r="U28" i="26"/>
  <c r="G167" i="21"/>
  <c r="U28" i="27"/>
  <c r="G168" i="21"/>
  <c r="G169"/>
  <c r="G170"/>
  <c r="G171"/>
  <c r="G172"/>
  <c r="G157"/>
  <c r="U27" i="26"/>
  <c r="G158" i="21"/>
  <c r="U27" i="27"/>
  <c r="G159" i="21"/>
  <c r="G160"/>
  <c r="G161"/>
  <c r="G162"/>
  <c r="G163"/>
  <c r="G150"/>
  <c r="G151"/>
  <c r="G153"/>
  <c r="G139"/>
  <c r="U25" i="26"/>
  <c r="G140" i="21"/>
  <c r="U25" i="27"/>
  <c r="G141" i="21"/>
  <c r="G142"/>
  <c r="G143"/>
  <c r="G144"/>
  <c r="G145"/>
  <c r="G130"/>
  <c r="U24" i="26"/>
  <c r="G131" i="21"/>
  <c r="U24" i="27"/>
  <c r="G132" i="21"/>
  <c r="G133"/>
  <c r="G134"/>
  <c r="G135"/>
  <c r="G136"/>
  <c r="G126"/>
  <c r="G112"/>
  <c r="U22" i="26"/>
  <c r="G114" i="21"/>
  <c r="G115"/>
  <c r="G116"/>
  <c r="G117"/>
  <c r="G106"/>
  <c r="G107"/>
  <c r="G108"/>
  <c r="G94"/>
  <c r="U20" i="26"/>
  <c r="G96" i="21"/>
  <c r="G97"/>
  <c r="G98"/>
  <c r="G99"/>
  <c r="G100"/>
  <c r="G85"/>
  <c r="U19" i="26"/>
  <c r="G87" i="21"/>
  <c r="G88"/>
  <c r="G89"/>
  <c r="G90"/>
  <c r="G76"/>
  <c r="U18" i="26"/>
  <c r="G80" i="21"/>
  <c r="G81"/>
  <c r="G67"/>
  <c r="U17" i="26"/>
  <c r="G69" i="21"/>
  <c r="G70"/>
  <c r="G72"/>
  <c r="G58"/>
  <c r="U16" i="26"/>
  <c r="G59" i="21"/>
  <c r="U16" i="27"/>
  <c r="G60" i="21"/>
  <c r="G61"/>
  <c r="G62"/>
  <c r="G63"/>
  <c r="G64"/>
  <c r="G50"/>
  <c r="U15" i="27"/>
  <c r="G52" i="21"/>
  <c r="G53"/>
  <c r="G54"/>
  <c r="G55"/>
  <c r="AE644" i="19"/>
  <c r="F78" i="25"/>
  <c r="AE645" i="19"/>
  <c r="G78" i="25"/>
  <c r="AE646" i="19"/>
  <c r="H78" i="25"/>
  <c r="AE647" i="19"/>
  <c r="I78" i="25"/>
  <c r="AE648" i="19"/>
  <c r="J78" i="25"/>
  <c r="AE649" i="19"/>
  <c r="K78" i="25"/>
  <c r="AE630" i="19"/>
  <c r="J76" i="25"/>
  <c r="G629" i="21"/>
  <c r="F629"/>
  <c r="AE628" i="19"/>
  <c r="H76" i="25"/>
  <c r="G627" i="21"/>
  <c r="AE621" i="19"/>
  <c r="J75" i="25"/>
  <c r="G620" i="21"/>
  <c r="F620"/>
  <c r="AE619" i="19"/>
  <c r="H75" i="25"/>
  <c r="G616" i="21"/>
  <c r="U78" i="26"/>
  <c r="AE613" i="19"/>
  <c r="K74" i="25"/>
  <c r="G612" i="21"/>
  <c r="F612"/>
  <c r="AE611" i="19"/>
  <c r="I74" i="25"/>
  <c r="G610" i="21"/>
  <c r="F610"/>
  <c r="AE609" i="19"/>
  <c r="G74" i="25"/>
  <c r="G608" i="21"/>
  <c r="U77" i="27"/>
  <c r="F608" i="21"/>
  <c r="L77" i="27"/>
  <c r="G603" i="21"/>
  <c r="F603"/>
  <c r="AE602" i="19"/>
  <c r="I73" i="25"/>
  <c r="G601" i="21"/>
  <c r="F601"/>
  <c r="G598"/>
  <c r="U76" i="26"/>
  <c r="F598" i="21"/>
  <c r="L76" i="26"/>
  <c r="AE595" i="19"/>
  <c r="K72" i="25"/>
  <c r="G594" i="21"/>
  <c r="F594"/>
  <c r="AE593" i="19"/>
  <c r="I72" i="25"/>
  <c r="G592" i="21"/>
  <c r="F592"/>
  <c r="G586"/>
  <c r="F586"/>
  <c r="AE585" i="19"/>
  <c r="J71" i="25"/>
  <c r="G584" i="21"/>
  <c r="F584"/>
  <c r="AE583" i="19"/>
  <c r="H71" i="25"/>
  <c r="G582" i="21"/>
  <c r="F582"/>
  <c r="AE581" i="19"/>
  <c r="F71" i="25"/>
  <c r="G580" i="21"/>
  <c r="U74" i="26"/>
  <c r="F580" i="21"/>
  <c r="L74" i="26"/>
  <c r="AE577" i="19"/>
  <c r="K70" i="25"/>
  <c r="G576" i="21"/>
  <c r="F576"/>
  <c r="AE575" i="19"/>
  <c r="I70" i="25"/>
  <c r="G574" i="21"/>
  <c r="F574"/>
  <c r="AE573" i="19"/>
  <c r="G70" i="25"/>
  <c r="G572" i="21"/>
  <c r="U73" i="27"/>
  <c r="F572" i="21"/>
  <c r="L73" i="27"/>
  <c r="G568" i="21"/>
  <c r="F568"/>
  <c r="G566"/>
  <c r="F566"/>
  <c r="AE565" i="19"/>
  <c r="H69" i="25"/>
  <c r="G564" i="21"/>
  <c r="F564"/>
  <c r="G558"/>
  <c r="F558"/>
  <c r="F557"/>
  <c r="AE556" i="19"/>
  <c r="H68" i="25"/>
  <c r="G555" i="21"/>
  <c r="F555"/>
  <c r="G553"/>
  <c r="U71" i="26"/>
  <c r="G550" i="21"/>
  <c r="F550"/>
  <c r="AE549" i="19"/>
  <c r="J67" i="25"/>
  <c r="G548" i="21"/>
  <c r="F548"/>
  <c r="AE547" i="19"/>
  <c r="H67" i="25"/>
  <c r="G546" i="21"/>
  <c r="F546"/>
  <c r="AE545" i="19"/>
  <c r="F67" i="25"/>
  <c r="G544" i="21"/>
  <c r="U70" i="26"/>
  <c r="F544" i="21"/>
  <c r="L70" i="26"/>
  <c r="AE541" i="19"/>
  <c r="K66" i="25"/>
  <c r="G540" i="21"/>
  <c r="F540"/>
  <c r="AE539" i="19"/>
  <c r="I66" i="25"/>
  <c r="G538" i="21"/>
  <c r="F538"/>
  <c r="AE537" i="19"/>
  <c r="G66" i="25"/>
  <c r="G536" i="21"/>
  <c r="U69" i="27"/>
  <c r="G535" i="21"/>
  <c r="U69" i="26"/>
  <c r="F535" i="21"/>
  <c r="L69" i="26"/>
  <c r="G531" i="21"/>
  <c r="F531"/>
  <c r="AE530" i="19"/>
  <c r="I65" i="25"/>
  <c r="G529" i="21"/>
  <c r="F529"/>
  <c r="AE528" i="19"/>
  <c r="G65" i="25"/>
  <c r="AE522" i="19"/>
  <c r="J64" i="25"/>
  <c r="G521" i="21"/>
  <c r="G520"/>
  <c r="F520"/>
  <c r="AE519" i="19"/>
  <c r="G64" i="25"/>
  <c r="AE514" i="19"/>
  <c r="K63" i="25"/>
  <c r="G513" i="21"/>
  <c r="F513"/>
  <c r="AE512" i="19"/>
  <c r="I63" i="25"/>
  <c r="G511" i="21"/>
  <c r="F511"/>
  <c r="AE510" i="19"/>
  <c r="G63" i="25"/>
  <c r="G505" i="21"/>
  <c r="F505"/>
  <c r="AE504" i="19"/>
  <c r="J62" i="25"/>
  <c r="G503" i="21"/>
  <c r="F503"/>
  <c r="AE502" i="19"/>
  <c r="H62" i="25"/>
  <c r="G501" i="21"/>
  <c r="F501"/>
  <c r="AE500" i="19"/>
  <c r="F62" i="25"/>
  <c r="G499" i="21"/>
  <c r="U65" i="26"/>
  <c r="F499" i="21"/>
  <c r="L65" i="26"/>
  <c r="G495" i="21"/>
  <c r="F495"/>
  <c r="F494"/>
  <c r="AE493" i="19"/>
  <c r="H61" i="25"/>
  <c r="G492" i="21"/>
  <c r="G490"/>
  <c r="U64" i="26"/>
  <c r="G487" i="21"/>
  <c r="F487"/>
  <c r="AE486" i="19"/>
  <c r="J60" i="25"/>
  <c r="G485" i="21"/>
  <c r="F485"/>
  <c r="AE484" i="19"/>
  <c r="H60" i="25"/>
  <c r="G483" i="21"/>
  <c r="F483"/>
  <c r="AE482" i="19"/>
  <c r="F60" i="25"/>
  <c r="G481" i="21"/>
  <c r="U63" i="26"/>
  <c r="F481" i="21"/>
  <c r="L63" i="26"/>
  <c r="G477" i="21"/>
  <c r="F477"/>
  <c r="AE476" i="19"/>
  <c r="I59" i="25"/>
  <c r="G475" i="21"/>
  <c r="F475"/>
  <c r="AE474" i="19"/>
  <c r="G59" i="25"/>
  <c r="AE465" i="19"/>
  <c r="G58" i="25"/>
  <c r="G460" i="21"/>
  <c r="F460"/>
  <c r="AE459" i="19"/>
  <c r="J57" i="25"/>
  <c r="G458" i="21"/>
  <c r="F458"/>
  <c r="AE457" i="19"/>
  <c r="H57" i="25"/>
  <c r="G456" i="21"/>
  <c r="F456"/>
  <c r="G454"/>
  <c r="U60" i="26"/>
  <c r="G451" i="21"/>
  <c r="F451"/>
  <c r="AE450" i="19"/>
  <c r="J56" i="25"/>
  <c r="G449" i="21"/>
  <c r="F449"/>
  <c r="AE448" i="19"/>
  <c r="H56" i="25"/>
  <c r="G447" i="21"/>
  <c r="F447"/>
  <c r="AE446" i="19"/>
  <c r="F56" i="25"/>
  <c r="G445" i="21"/>
  <c r="U59" i="26"/>
  <c r="F445" i="21"/>
  <c r="L59" i="26"/>
  <c r="AE442" i="19"/>
  <c r="K55" i="25"/>
  <c r="G441" i="21"/>
  <c r="F441"/>
  <c r="AE440" i="19"/>
  <c r="I55" i="25"/>
  <c r="G439" i="21"/>
  <c r="F439"/>
  <c r="AE438" i="19"/>
  <c r="G55" i="25"/>
  <c r="G437" i="21"/>
  <c r="U58" i="27"/>
  <c r="F437" i="21"/>
  <c r="L58" i="27"/>
  <c r="G433" i="21"/>
  <c r="F433"/>
  <c r="AE432" i="19"/>
  <c r="J54" i="25"/>
  <c r="G431" i="21"/>
  <c r="F431"/>
  <c r="AE430" i="19"/>
  <c r="H54" i="25"/>
  <c r="G429" i="21"/>
  <c r="F429"/>
  <c r="G427"/>
  <c r="U57" i="26"/>
  <c r="F427" i="21"/>
  <c r="L57" i="26"/>
  <c r="AE424" i="19"/>
  <c r="K53" i="25"/>
  <c r="G423" i="21"/>
  <c r="F423"/>
  <c r="AE422" i="19"/>
  <c r="I53" i="25"/>
  <c r="G421" i="21"/>
  <c r="F421"/>
  <c r="AE420" i="19"/>
  <c r="G53" i="25"/>
  <c r="G419" i="21"/>
  <c r="U56" i="27"/>
  <c r="G418" i="21"/>
  <c r="U56" i="26"/>
  <c r="F418" i="21"/>
  <c r="L56" i="26"/>
  <c r="AE415" i="19"/>
  <c r="K52" i="25"/>
  <c r="G414" i="21"/>
  <c r="F414"/>
  <c r="AE413" i="19"/>
  <c r="I52" i="25"/>
  <c r="G412" i="21"/>
  <c r="F412"/>
  <c r="AE411" i="19"/>
  <c r="G52" i="25"/>
  <c r="G410" i="21"/>
  <c r="U55" i="27"/>
  <c r="F410" i="21"/>
  <c r="L55" i="27"/>
  <c r="G406" i="21"/>
  <c r="F406"/>
  <c r="AE405" i="19"/>
  <c r="J51" i="25"/>
  <c r="G404" i="21"/>
  <c r="F404"/>
  <c r="AE403" i="19"/>
  <c r="H51" i="25"/>
  <c r="G402" i="21"/>
  <c r="F402"/>
  <c r="AE401" i="19"/>
  <c r="F51" i="25"/>
  <c r="G400" i="21"/>
  <c r="U54" i="26"/>
  <c r="F400" i="21"/>
  <c r="L54" i="26"/>
  <c r="AE395" i="19"/>
  <c r="I50" i="25"/>
  <c r="AE393" i="19"/>
  <c r="G50" i="25"/>
  <c r="AE387" i="19"/>
  <c r="J49" i="25"/>
  <c r="AE385" i="19"/>
  <c r="H49" i="25"/>
  <c r="AE383" i="19"/>
  <c r="F49" i="25"/>
  <c r="AE379" i="19"/>
  <c r="K48" i="25"/>
  <c r="AE377" i="19"/>
  <c r="I48" i="25"/>
  <c r="AE375" i="19"/>
  <c r="G48" i="25"/>
  <c r="AE368" i="19"/>
  <c r="I47" i="25"/>
  <c r="AE366" i="19"/>
  <c r="G47" i="25"/>
  <c r="F355" i="21"/>
  <c r="L49" i="26"/>
  <c r="F359" i="21"/>
  <c r="AE360" i="19"/>
  <c r="J46" i="25"/>
  <c r="AE351" i="19"/>
  <c r="J45" i="25"/>
  <c r="AE343" i="19"/>
  <c r="K44" i="25"/>
  <c r="AE341" i="19"/>
  <c r="I44" i="25"/>
  <c r="AE339" i="19"/>
  <c r="G44" i="25"/>
  <c r="AE333" i="19"/>
  <c r="J43" i="25"/>
  <c r="AE324" i="19"/>
  <c r="J42" i="25"/>
  <c r="AE314" i="19"/>
  <c r="I41" i="25"/>
  <c r="AE305" i="19"/>
  <c r="I40" i="25"/>
  <c r="AE303" i="19"/>
  <c r="G40" i="25"/>
  <c r="AE297" i="19"/>
  <c r="J39" i="25"/>
  <c r="AE288" i="19"/>
  <c r="J38" i="25"/>
  <c r="AE280" i="19"/>
  <c r="K37" i="25"/>
  <c r="AE278" i="19"/>
  <c r="I37" i="25"/>
  <c r="AE267" i="19"/>
  <c r="G36" i="25"/>
  <c r="AE269" i="19"/>
  <c r="I36" i="25"/>
  <c r="AE262" i="19"/>
  <c r="K35" i="25"/>
  <c r="AE248" i="19"/>
  <c r="F34" i="25"/>
  <c r="AE250" i="19"/>
  <c r="H34" i="25"/>
  <c r="AE252" i="19"/>
  <c r="J34" i="25"/>
  <c r="AE242" i="19"/>
  <c r="I33" i="25"/>
  <c r="AE244" i="19"/>
  <c r="K33" i="25"/>
  <c r="AE230" i="19"/>
  <c r="F32" i="25"/>
  <c r="AE232" i="19"/>
  <c r="H32" i="25"/>
  <c r="AE234" i="19"/>
  <c r="J32" i="25"/>
  <c r="AE221" i="19"/>
  <c r="F31" i="25"/>
  <c r="AE223" i="19"/>
  <c r="H31" i="25"/>
  <c r="AE225" i="19"/>
  <c r="J31" i="25"/>
  <c r="AE213" i="19"/>
  <c r="G30" i="25"/>
  <c r="AE215" i="19"/>
  <c r="I30" i="25"/>
  <c r="AE203" i="19"/>
  <c r="F29" i="25"/>
  <c r="AE205" i="19"/>
  <c r="H29" i="25"/>
  <c r="AE207" i="19"/>
  <c r="J29" i="25"/>
  <c r="AE195" i="19"/>
  <c r="G28" i="25"/>
  <c r="AE197" i="19"/>
  <c r="I28" i="25"/>
  <c r="AE199" i="19"/>
  <c r="K28" i="25"/>
  <c r="AE185" i="19"/>
  <c r="F27" i="25"/>
  <c r="AE187" i="19"/>
  <c r="H27" i="25"/>
  <c r="AE189" i="19"/>
  <c r="J27" i="25"/>
  <c r="F175" i="21"/>
  <c r="L29" i="26"/>
  <c r="F177" i="21"/>
  <c r="F179"/>
  <c r="H179" s="1"/>
  <c r="L179" s="1"/>
  <c r="F181"/>
  <c r="AE177" i="19"/>
  <c r="G26" i="25"/>
  <c r="AE179" i="19"/>
  <c r="I26" i="25"/>
  <c r="AE181" i="19"/>
  <c r="K26" i="25"/>
  <c r="AE167" i="19"/>
  <c r="F25" i="25"/>
  <c r="AE169" i="19"/>
  <c r="H25" i="25"/>
  <c r="AE171" i="19"/>
  <c r="J25" i="25"/>
  <c r="AE159" i="19"/>
  <c r="G24" i="25"/>
  <c r="AE161" i="19"/>
  <c r="I24" i="25"/>
  <c r="AE163" i="19"/>
  <c r="K24" i="25"/>
  <c r="AE140" i="19"/>
  <c r="F22" i="25"/>
  <c r="AE142" i="19"/>
  <c r="H22" i="25"/>
  <c r="AE144" i="19"/>
  <c r="J22" i="25"/>
  <c r="AE132" i="19"/>
  <c r="G21" i="25"/>
  <c r="AE134" i="19"/>
  <c r="I21" i="25"/>
  <c r="AE136" i="19"/>
  <c r="K21" i="25"/>
  <c r="AE107" i="19"/>
  <c r="I18" i="25"/>
  <c r="AE98" i="19"/>
  <c r="I17" i="25"/>
  <c r="AE100" i="19"/>
  <c r="K17" i="25"/>
  <c r="AE89" i="19"/>
  <c r="I16" i="25"/>
  <c r="AE81" i="19"/>
  <c r="J15" i="25"/>
  <c r="AE72" i="19"/>
  <c r="J14" i="25"/>
  <c r="AE64" i="19"/>
  <c r="K13" i="25"/>
  <c r="AE62" i="19"/>
  <c r="I13" i="25"/>
  <c r="AE60" i="19"/>
  <c r="G13" i="25"/>
  <c r="AE654" i="19"/>
  <c r="G79" i="25"/>
  <c r="AE656" i="19"/>
  <c r="I79" i="25"/>
  <c r="AE658" i="19"/>
  <c r="K79" i="25"/>
  <c r="AE643" i="19"/>
  <c r="E78" i="25"/>
  <c r="AE638" i="19"/>
  <c r="I77" i="25"/>
  <c r="AE640" i="19"/>
  <c r="K77" i="25"/>
  <c r="AE224" i="19"/>
  <c r="I31" i="25"/>
  <c r="AE261" i="19"/>
  <c r="J35" i="25"/>
  <c r="AE226" i="19"/>
  <c r="K31" i="25"/>
  <c r="AE653" i="19"/>
  <c r="F79" i="25"/>
  <c r="AE657" i="19"/>
  <c r="J79" i="25"/>
  <c r="AE639" i="19"/>
  <c r="J77" i="25"/>
  <c r="G630" i="21"/>
  <c r="F630"/>
  <c r="AE629" i="19"/>
  <c r="I76" i="25"/>
  <c r="G628" i="21"/>
  <c r="F628"/>
  <c r="G626"/>
  <c r="U79" i="27"/>
  <c r="F625" i="21"/>
  <c r="L79" i="26"/>
  <c r="G621" i="21"/>
  <c r="F621"/>
  <c r="AE620" i="19"/>
  <c r="I75" i="25"/>
  <c r="G619" i="21"/>
  <c r="F619"/>
  <c r="G613"/>
  <c r="F613"/>
  <c r="AE612" i="19"/>
  <c r="J74" i="25"/>
  <c r="G611" i="21"/>
  <c r="F611"/>
  <c r="AE610" i="19"/>
  <c r="H74" i="25"/>
  <c r="G609" i="21"/>
  <c r="F609"/>
  <c r="AE608" i="19"/>
  <c r="F74" i="25"/>
  <c r="G607" i="21"/>
  <c r="G606" s="1"/>
  <c r="U77" i="26"/>
  <c r="F607" i="21"/>
  <c r="L77" i="26"/>
  <c r="F604" i="21"/>
  <c r="AE603" i="19"/>
  <c r="J73" i="25"/>
  <c r="G602" i="21"/>
  <c r="F602"/>
  <c r="AE601" i="19"/>
  <c r="H73" i="25"/>
  <c r="G600" i="21"/>
  <c r="G599"/>
  <c r="U76" i="27"/>
  <c r="G595" i="21"/>
  <c r="F595"/>
  <c r="AE594" i="19"/>
  <c r="J72" i="25"/>
  <c r="G593" i="21"/>
  <c r="F593"/>
  <c r="AE592" i="19"/>
  <c r="H72" i="25"/>
  <c r="G591" i="21"/>
  <c r="G589"/>
  <c r="U75" i="26"/>
  <c r="F589" i="21"/>
  <c r="L75" i="26"/>
  <c r="AE586" i="19"/>
  <c r="K71" i="25"/>
  <c r="G585" i="21"/>
  <c r="F585"/>
  <c r="AE584" i="19"/>
  <c r="I71" i="25"/>
  <c r="G583" i="21"/>
  <c r="F583"/>
  <c r="AE582" i="19"/>
  <c r="G71" i="25"/>
  <c r="G581" i="21"/>
  <c r="U74" i="27"/>
  <c r="F581" i="21"/>
  <c r="L74" i="27"/>
  <c r="G577" i="21"/>
  <c r="F577"/>
  <c r="AE576" i="19"/>
  <c r="J70" i="25"/>
  <c r="G575" i="21"/>
  <c r="F575"/>
  <c r="AE574" i="19"/>
  <c r="H70" i="25"/>
  <c r="G573" i="21"/>
  <c r="F573"/>
  <c r="AE572" i="19"/>
  <c r="F70" i="25"/>
  <c r="G571" i="21"/>
  <c r="U73" i="26"/>
  <c r="F571" i="21"/>
  <c r="L73" i="26"/>
  <c r="AE568" i="19"/>
  <c r="K69" i="25"/>
  <c r="G567" i="21"/>
  <c r="F567"/>
  <c r="AE566" i="19"/>
  <c r="I69" i="25"/>
  <c r="G565" i="21"/>
  <c r="F565"/>
  <c r="AE564" i="19"/>
  <c r="G69" i="25"/>
  <c r="G563" i="21"/>
  <c r="U72" i="27"/>
  <c r="AE558" i="19"/>
  <c r="J68" i="25"/>
  <c r="G556" i="21"/>
  <c r="F556"/>
  <c r="AE555" i="19"/>
  <c r="G68" i="25"/>
  <c r="G549" i="21"/>
  <c r="F549"/>
  <c r="AE548" i="19"/>
  <c r="I67" i="25"/>
  <c r="G547" i="21"/>
  <c r="F547"/>
  <c r="AE546" i="19"/>
  <c r="G67" i="25"/>
  <c r="G545" i="21"/>
  <c r="U70" i="27"/>
  <c r="F545" i="21"/>
  <c r="L70" i="27"/>
  <c r="G541" i="21"/>
  <c r="F541"/>
  <c r="AE540" i="19"/>
  <c r="J66" i="25"/>
  <c r="G539" i="21"/>
  <c r="F539"/>
  <c r="AE538" i="19"/>
  <c r="H66" i="25"/>
  <c r="G537" i="21"/>
  <c r="F537"/>
  <c r="AE531" i="19"/>
  <c r="J65" i="25"/>
  <c r="G530" i="21"/>
  <c r="F530"/>
  <c r="AE529" i="19"/>
  <c r="H65" i="25"/>
  <c r="G528" i="21"/>
  <c r="F528"/>
  <c r="G526"/>
  <c r="U68" i="26"/>
  <c r="F526" i="21"/>
  <c r="L68" i="26"/>
  <c r="G522" i="21"/>
  <c r="F522"/>
  <c r="AE520" i="19"/>
  <c r="H64" i="25"/>
  <c r="G519" i="21"/>
  <c r="F519"/>
  <c r="G517"/>
  <c r="U67" i="26"/>
  <c r="G514" i="21"/>
  <c r="F514"/>
  <c r="AE513" i="19"/>
  <c r="J63" i="25"/>
  <c r="G512" i="21"/>
  <c r="F512"/>
  <c r="AE511" i="19"/>
  <c r="H63" i="25"/>
  <c r="G510" i="21"/>
  <c r="F510"/>
  <c r="AE505" i="19"/>
  <c r="K62" i="25"/>
  <c r="G504" i="21"/>
  <c r="F504"/>
  <c r="AE503" i="19"/>
  <c r="I62" i="25"/>
  <c r="G502" i="21"/>
  <c r="F502"/>
  <c r="AE501" i="19"/>
  <c r="G62" i="25"/>
  <c r="G500" i="21"/>
  <c r="U65" i="27"/>
  <c r="F500" i="21"/>
  <c r="L65" i="27"/>
  <c r="AE495" i="19"/>
  <c r="J61" i="25"/>
  <c r="G493" i="21"/>
  <c r="F493"/>
  <c r="AE487" i="19"/>
  <c r="K60" i="25"/>
  <c r="G486" i="21"/>
  <c r="F486"/>
  <c r="AE485" i="19"/>
  <c r="I60" i="25"/>
  <c r="G484" i="21"/>
  <c r="F484"/>
  <c r="G482"/>
  <c r="U63" i="27"/>
  <c r="F482" i="21"/>
  <c r="L63" i="27"/>
  <c r="AE481" i="19"/>
  <c r="E60" i="25"/>
  <c r="AE477" i="19"/>
  <c r="J59" i="25"/>
  <c r="G476" i="21"/>
  <c r="F476"/>
  <c r="AE475" i="19"/>
  <c r="H59" i="25"/>
  <c r="G474" i="21"/>
  <c r="F474"/>
  <c r="G472"/>
  <c r="U62" i="26"/>
  <c r="F472" i="21"/>
  <c r="L62" i="26"/>
  <c r="AE468" i="19"/>
  <c r="J58" i="25"/>
  <c r="AE460" i="19"/>
  <c r="K57" i="25"/>
  <c r="G459" i="21"/>
  <c r="F459"/>
  <c r="AE458" i="19"/>
  <c r="I57" i="25"/>
  <c r="G457" i="21"/>
  <c r="F457"/>
  <c r="AE456" i="19"/>
  <c r="G57" i="25"/>
  <c r="G450" i="21"/>
  <c r="F450"/>
  <c r="AE449" i="19"/>
  <c r="I56" i="25"/>
  <c r="G448" i="21"/>
  <c r="F448"/>
  <c r="AE447" i="19"/>
  <c r="G56" i="25"/>
  <c r="G446" i="21"/>
  <c r="U59" i="27"/>
  <c r="F446" i="21"/>
  <c r="L59" i="27"/>
  <c r="G442" i="21"/>
  <c r="F442"/>
  <c r="AE441" i="19"/>
  <c r="J55" i="25"/>
  <c r="G440" i="21"/>
  <c r="F440"/>
  <c r="AE439" i="19"/>
  <c r="H55" i="25"/>
  <c r="G438" i="21"/>
  <c r="F438"/>
  <c r="H438" s="1"/>
  <c r="L438" s="1"/>
  <c r="AE437" i="19"/>
  <c r="F55" i="25"/>
  <c r="G436" i="21"/>
  <c r="U58" i="26"/>
  <c r="F436" i="21"/>
  <c r="L58" i="26"/>
  <c r="AE433" i="19"/>
  <c r="K54" i="25"/>
  <c r="G432" i="21"/>
  <c r="F432"/>
  <c r="AE431" i="19"/>
  <c r="I54" i="25"/>
  <c r="G430" i="21"/>
  <c r="F430"/>
  <c r="AE429" i="19"/>
  <c r="G54" i="25"/>
  <c r="G424" i="21"/>
  <c r="F424"/>
  <c r="AE423" i="19"/>
  <c r="J53" i="25"/>
  <c r="G422" i="21"/>
  <c r="F422"/>
  <c r="AE421" i="19"/>
  <c r="H53" i="25"/>
  <c r="G420" i="21"/>
  <c r="F420"/>
  <c r="G415"/>
  <c r="F415"/>
  <c r="AE414" i="19"/>
  <c r="J52" i="25"/>
  <c r="G413" i="21"/>
  <c r="F413"/>
  <c r="AE412" i="19"/>
  <c r="H52" i="25"/>
  <c r="G411" i="21"/>
  <c r="F411"/>
  <c r="AE410" i="19"/>
  <c r="F52" i="25"/>
  <c r="G409" i="21"/>
  <c r="U55" i="26"/>
  <c r="F409" i="21"/>
  <c r="L55" i="26"/>
  <c r="AE406" i="19"/>
  <c r="K51" i="25"/>
  <c r="G405" i="21"/>
  <c r="F405"/>
  <c r="AE404" i="19"/>
  <c r="I51" i="25"/>
  <c r="G403" i="21"/>
  <c r="F403"/>
  <c r="AE402" i="19"/>
  <c r="G51" i="25"/>
  <c r="G401" i="21"/>
  <c r="U54" i="27"/>
  <c r="F401" i="21"/>
  <c r="L54" i="27"/>
  <c r="AE396" i="19"/>
  <c r="J50" i="25"/>
  <c r="AE394" i="19"/>
  <c r="H50" i="25"/>
  <c r="AE388" i="19"/>
  <c r="K49" i="25"/>
  <c r="AE386" i="19"/>
  <c r="I49" i="25"/>
  <c r="AE384" i="19"/>
  <c r="G49" i="25"/>
  <c r="AE378" i="19"/>
  <c r="J48" i="25"/>
  <c r="AE376" i="19"/>
  <c r="H48" i="25"/>
  <c r="AE374" i="19"/>
  <c r="F48" i="25"/>
  <c r="AE369" i="19"/>
  <c r="J47" i="25"/>
  <c r="F357" i="21"/>
  <c r="F360"/>
  <c r="H360" s="1"/>
  <c r="L360" s="1"/>
  <c r="AE359" i="19"/>
  <c r="I46" i="25"/>
  <c r="AE357" i="19"/>
  <c r="G46" i="25"/>
  <c r="AE352" i="19"/>
  <c r="K45" i="25"/>
  <c r="AE350" i="19"/>
  <c r="I45" i="25"/>
  <c r="AE342" i="19"/>
  <c r="J44" i="25"/>
  <c r="AE340" i="19"/>
  <c r="H44" i="25"/>
  <c r="AE338" i="19"/>
  <c r="F44" i="25"/>
  <c r="AE323" i="19"/>
  <c r="I42" i="25"/>
  <c r="AE321" i="19"/>
  <c r="G42" i="25"/>
  <c r="AE315" i="19"/>
  <c r="J41" i="25"/>
  <c r="AE306" i="19"/>
  <c r="J40" i="25"/>
  <c r="AE296" i="19"/>
  <c r="I39" i="25"/>
  <c r="AE287" i="19"/>
  <c r="I38" i="25"/>
  <c r="AE279" i="19"/>
  <c r="J37" i="25"/>
  <c r="AE270" i="19"/>
  <c r="J36" i="25"/>
  <c r="AE249" i="19"/>
  <c r="G34" i="25"/>
  <c r="AE251" i="19"/>
  <c r="I34" i="25"/>
  <c r="AE253" i="19"/>
  <c r="K34" i="25"/>
  <c r="AE239" i="19"/>
  <c r="F33" i="25"/>
  <c r="AE243" i="19"/>
  <c r="J33" i="25"/>
  <c r="AE231" i="19"/>
  <c r="G32" i="25"/>
  <c r="AE233" i="19"/>
  <c r="I32" i="25"/>
  <c r="AE235" i="19"/>
  <c r="K32" i="25"/>
  <c r="AE222" i="19"/>
  <c r="G31" i="25"/>
  <c r="AE216" i="19"/>
  <c r="J30" i="25"/>
  <c r="AE204" i="19"/>
  <c r="G29" i="25"/>
  <c r="AE206" i="19"/>
  <c r="I29" i="25"/>
  <c r="AE208" i="19"/>
  <c r="K29" i="25"/>
  <c r="AE194" i="19"/>
  <c r="F28" i="25"/>
  <c r="AE196" i="19"/>
  <c r="H28" i="25"/>
  <c r="AE198" i="19"/>
  <c r="J28" i="25"/>
  <c r="AE186" i="19"/>
  <c r="G27" i="25"/>
  <c r="AE188" i="19"/>
  <c r="I27" i="25"/>
  <c r="AE190" i="19"/>
  <c r="K27" i="25"/>
  <c r="F176" i="21"/>
  <c r="H176" s="1"/>
  <c r="L176" s="1"/>
  <c r="L29" i="27"/>
  <c r="F178" i="21"/>
  <c r="F180"/>
  <c r="AE176" i="19"/>
  <c r="F26" i="25"/>
  <c r="AE178" i="19"/>
  <c r="H26" i="25"/>
  <c r="AE168" i="19"/>
  <c r="G25" i="25"/>
  <c r="AE170" i="19"/>
  <c r="I25" i="25"/>
  <c r="AE172" i="19"/>
  <c r="K25" i="25"/>
  <c r="AE158" i="19"/>
  <c r="F24" i="25"/>
  <c r="AE160" i="19"/>
  <c r="H24" i="25"/>
  <c r="AE162" i="19"/>
  <c r="J24" i="25"/>
  <c r="AE143" i="19"/>
  <c r="I22" i="25"/>
  <c r="AE145" i="19"/>
  <c r="K22" i="25"/>
  <c r="AE131" i="19"/>
  <c r="F21" i="25"/>
  <c r="AE133" i="19"/>
  <c r="H21" i="25"/>
  <c r="AE135" i="19"/>
  <c r="J21" i="25"/>
  <c r="AE115" i="19"/>
  <c r="H19" i="25"/>
  <c r="AE117" i="19"/>
  <c r="J19" i="25"/>
  <c r="AE106" i="19"/>
  <c r="H18" i="25"/>
  <c r="AE108" i="19"/>
  <c r="J18" i="25"/>
  <c r="AE99" i="19"/>
  <c r="J17" i="25"/>
  <c r="AE97" i="19"/>
  <c r="H17" i="25"/>
  <c r="AE90" i="19"/>
  <c r="J16" i="25"/>
  <c r="AE80" i="19"/>
  <c r="I15" i="25"/>
  <c r="AE63" i="19"/>
  <c r="J13" i="25"/>
  <c r="AE61" i="19"/>
  <c r="H13" i="25"/>
  <c r="AE59" i="19"/>
  <c r="F13" i="25"/>
  <c r="DX77" i="26"/>
  <c r="Z77"/>
  <c r="L74" i="25"/>
  <c r="O74" s="1"/>
  <c r="Z81" i="26"/>
  <c r="Z76"/>
  <c r="Z75"/>
  <c r="Z74"/>
  <c r="Z73"/>
  <c r="Z70"/>
  <c r="Z69"/>
  <c r="Z68"/>
  <c r="Z65"/>
  <c r="Z63"/>
  <c r="Z62"/>
  <c r="Z59"/>
  <c r="Z58"/>
  <c r="Z57"/>
  <c r="Z56"/>
  <c r="Z55"/>
  <c r="Z54"/>
  <c r="Z53"/>
  <c r="Z52"/>
  <c r="Z51"/>
  <c r="Z50"/>
  <c r="Z49"/>
  <c r="Z48"/>
  <c r="Z47"/>
  <c r="Z46"/>
  <c r="Z45"/>
  <c r="Z44"/>
  <c r="Z43"/>
  <c r="Z41"/>
  <c r="Z40"/>
  <c r="Z38"/>
  <c r="Z37"/>
  <c r="Z36"/>
  <c r="Z35"/>
  <c r="Z34"/>
  <c r="Z33"/>
  <c r="Z32"/>
  <c r="Z31"/>
  <c r="Z30"/>
  <c r="Z29"/>
  <c r="Z28"/>
  <c r="Z27"/>
  <c r="Z25"/>
  <c r="Z24"/>
  <c r="Z19"/>
  <c r="Z18"/>
  <c r="Z17"/>
  <c r="Z16"/>
  <c r="U683" i="19"/>
  <c r="T17" i="22" s="1"/>
  <c r="N682" i="19"/>
  <c r="M16" i="22" s="1"/>
  <c r="U680" i="19"/>
  <c r="T14" i="22" s="1"/>
  <c r="U679" i="19"/>
  <c r="T13" i="22" s="1"/>
  <c r="U682" i="19"/>
  <c r="T16" i="22" s="1"/>
  <c r="L39" i="19"/>
  <c r="Q39"/>
  <c r="R30"/>
  <c r="L30"/>
  <c r="O138"/>
  <c r="E30"/>
  <c r="H396" i="21"/>
  <c r="L396" s="1"/>
  <c r="H387"/>
  <c r="L387" s="1"/>
  <c r="AE237" i="19"/>
  <c r="AE156"/>
  <c r="P30"/>
  <c r="S39"/>
  <c r="N39"/>
  <c r="J39"/>
  <c r="O57"/>
  <c r="AE240"/>
  <c r="E11" i="25"/>
  <c r="I11"/>
  <c r="H296" i="21"/>
  <c r="L296" s="1"/>
  <c r="AE219" i="19"/>
  <c r="AE174"/>
  <c r="AE129"/>
  <c r="AE642"/>
  <c r="U39"/>
  <c r="AE192"/>
  <c r="AE579"/>
  <c r="AE543"/>
  <c r="AE498"/>
  <c r="AE399"/>
  <c r="AE381"/>
  <c r="AE480"/>
  <c r="AE444"/>
  <c r="O129"/>
  <c r="AE570"/>
  <c r="AE372"/>
  <c r="AE228"/>
  <c r="AE183"/>
  <c r="AE138"/>
  <c r="AE57"/>
  <c r="H39"/>
  <c r="AE606"/>
  <c r="AE435"/>
  <c r="AE246"/>
  <c r="AE201"/>
  <c r="AE165"/>
  <c r="H193" i="21"/>
  <c r="L193" s="1"/>
  <c r="H139"/>
  <c r="L139" s="1"/>
  <c r="AE58" i="19"/>
  <c r="AE67"/>
  <c r="AE76"/>
  <c r="AE85"/>
  <c r="AE130"/>
  <c r="AE139"/>
  <c r="AE166"/>
  <c r="AE175"/>
  <c r="AE184"/>
  <c r="AE193"/>
  <c r="AE202"/>
  <c r="AE211"/>
  <c r="AE220"/>
  <c r="AE229"/>
  <c r="AE238"/>
  <c r="AE247"/>
  <c r="AE256"/>
  <c r="AE274"/>
  <c r="AE283"/>
  <c r="AE301"/>
  <c r="AE310"/>
  <c r="AE319"/>
  <c r="AE328"/>
  <c r="AE337"/>
  <c r="AE346"/>
  <c r="AE355"/>
  <c r="AE364"/>
  <c r="AE373"/>
  <c r="AE382"/>
  <c r="AE391"/>
  <c r="AE400"/>
  <c r="AE409"/>
  <c r="AE418"/>
  <c r="AE427"/>
  <c r="AE436"/>
  <c r="AE445"/>
  <c r="AE472"/>
  <c r="AE499"/>
  <c r="AE526"/>
  <c r="AE535"/>
  <c r="AE544"/>
  <c r="AE571"/>
  <c r="AE580"/>
  <c r="AE589"/>
  <c r="AE607"/>
  <c r="P683"/>
  <c r="O17" i="22" s="1"/>
  <c r="AE598" i="19"/>
  <c r="O13"/>
  <c r="O46"/>
  <c r="O45"/>
  <c r="O44"/>
  <c r="O43"/>
  <c r="O42"/>
  <c r="O41"/>
  <c r="O40"/>
  <c r="O156"/>
  <c r="O381"/>
  <c r="O372"/>
  <c r="O336"/>
  <c r="O246"/>
  <c r="O237"/>
  <c r="O228"/>
  <c r="O219"/>
  <c r="O201"/>
  <c r="O192"/>
  <c r="O183"/>
  <c r="O174"/>
  <c r="O165"/>
  <c r="O642"/>
  <c r="O606"/>
  <c r="O570"/>
  <c r="O435"/>
  <c r="O408"/>
  <c r="O579"/>
  <c r="O543"/>
  <c r="O498"/>
  <c r="O480"/>
  <c r="O444"/>
  <c r="O399"/>
  <c r="E48"/>
  <c r="Q30"/>
  <c r="N30"/>
  <c r="J30"/>
  <c r="T39"/>
  <c r="R39"/>
  <c r="P39"/>
  <c r="M39"/>
  <c r="K39"/>
  <c r="I39"/>
  <c r="G39"/>
  <c r="E680"/>
  <c r="E678"/>
  <c r="K683"/>
  <c r="J17" i="22" s="1"/>
  <c r="R682" i="19"/>
  <c r="Q16" i="22" s="1"/>
  <c r="P682" i="19"/>
  <c r="O16" i="22" s="1"/>
  <c r="K681" i="19"/>
  <c r="J15" i="22" s="1"/>
  <c r="T680" i="19"/>
  <c r="S14" i="22" s="1"/>
  <c r="K680" i="19"/>
  <c r="J14" i="22" s="1"/>
  <c r="P678" i="19"/>
  <c r="O12" i="22" s="1"/>
  <c r="E683" i="19"/>
  <c r="E681"/>
  <c r="E679"/>
  <c r="L683"/>
  <c r="K17" i="22" s="1"/>
  <c r="J683" i="19"/>
  <c r="I17" i="22" s="1"/>
  <c r="Q682" i="19"/>
  <c r="P16" i="22" s="1"/>
  <c r="L682" i="19"/>
  <c r="K16" i="22" s="1"/>
  <c r="J682" i="19"/>
  <c r="I16" i="22" s="1"/>
  <c r="Q681" i="19"/>
  <c r="P15" i="22" s="1"/>
  <c r="L681" i="19"/>
  <c r="K15" i="22" s="1"/>
  <c r="J681" i="19"/>
  <c r="I15" i="22" s="1"/>
  <c r="Q680" i="19"/>
  <c r="P14" i="22" s="1"/>
  <c r="L680" i="19"/>
  <c r="K14" i="22" s="1"/>
  <c r="J680" i="19"/>
  <c r="I14" i="22" s="1"/>
  <c r="L678" i="19"/>
  <c r="K12" i="22" s="1"/>
  <c r="U634" i="19"/>
  <c r="T3958" i="13"/>
  <c r="S634" i="19"/>
  <c r="R3958" i="13"/>
  <c r="R634" i="19"/>
  <c r="Q3958" i="13"/>
  <c r="Q634" i="19"/>
  <c r="P3958" i="13"/>
  <c r="P634" i="19"/>
  <c r="X634" s="1"/>
  <c r="O3958" i="13"/>
  <c r="N634" i="19"/>
  <c r="N3958" i="13"/>
  <c r="M634" i="19"/>
  <c r="M3958" i="13"/>
  <c r="L634" i="19"/>
  <c r="L3958" i="13"/>
  <c r="J634" i="19"/>
  <c r="J3958" i="13"/>
  <c r="I634" i="19"/>
  <c r="I3958" i="13"/>
  <c r="R103" i="19"/>
  <c r="Q1433" i="13"/>
  <c r="AE157" i="19"/>
  <c r="G68"/>
  <c r="R1157" i="13"/>
  <c r="S68" i="19"/>
  <c r="X68" s="1"/>
  <c r="G69"/>
  <c r="Y69" s="1"/>
  <c r="M70"/>
  <c r="Y70" s="1"/>
  <c r="G71"/>
  <c r="T1157" i="13"/>
  <c r="U71" i="19"/>
  <c r="X71" s="1"/>
  <c r="T73"/>
  <c r="J94"/>
  <c r="Y94" s="1"/>
  <c r="G95"/>
  <c r="K1379" i="13"/>
  <c r="K95" i="19"/>
  <c r="T1379" i="13"/>
  <c r="U95" i="19"/>
  <c r="X95" s="1"/>
  <c r="X93" s="1"/>
  <c r="G96"/>
  <c r="Y96" s="1"/>
  <c r="G634"/>
  <c r="Y634" s="1"/>
  <c r="J679"/>
  <c r="I13" i="22" s="1"/>
  <c r="T109" i="19"/>
  <c r="X109" s="1"/>
  <c r="M109"/>
  <c r="Y109" s="1"/>
  <c r="U104"/>
  <c r="S104"/>
  <c r="X104" s="1"/>
  <c r="K104"/>
  <c r="H104"/>
  <c r="G104"/>
  <c r="E12"/>
  <c r="E677"/>
  <c r="U12"/>
  <c r="T12"/>
  <c r="S12"/>
  <c r="R12"/>
  <c r="Q12"/>
  <c r="P12"/>
  <c r="N12"/>
  <c r="M12"/>
  <c r="L12"/>
  <c r="K12"/>
  <c r="J12"/>
  <c r="I12"/>
  <c r="H12"/>
  <c r="G12"/>
  <c r="J1379" i="13"/>
  <c r="G1379"/>
  <c r="S1157"/>
  <c r="M1157"/>
  <c r="Y104" i="19" l="1"/>
  <c r="AA499"/>
  <c r="AA184"/>
  <c r="AA58"/>
  <c r="AA12"/>
  <c r="V11" i="30"/>
  <c r="AA400" i="19"/>
  <c r="AA337"/>
  <c r="Y73"/>
  <c r="X73"/>
  <c r="X66" s="1"/>
  <c r="Y103"/>
  <c r="X103"/>
  <c r="V16" i="32"/>
  <c r="Z16" s="1"/>
  <c r="V15" i="31"/>
  <c r="Z15" s="1"/>
  <c r="V15" i="30"/>
  <c r="Z15" s="1"/>
  <c r="Y102" i="19"/>
  <c r="X102"/>
  <c r="Y95"/>
  <c r="Y93"/>
  <c r="Y71"/>
  <c r="Y68"/>
  <c r="Y66" s="1"/>
  <c r="V14" i="26"/>
  <c r="V11"/>
  <c r="V15" i="33"/>
  <c r="V14" i="31"/>
  <c r="V14" i="30"/>
  <c r="V14" i="29"/>
  <c r="V12" i="32"/>
  <c r="V11" i="29"/>
  <c r="V11" i="31"/>
  <c r="V12" i="33"/>
  <c r="V21" i="29"/>
  <c r="Z21" s="1"/>
  <c r="V14" i="27"/>
  <c r="V11"/>
  <c r="H422" i="21"/>
  <c r="L422" s="1"/>
  <c r="H474"/>
  <c r="L474" s="1"/>
  <c r="H510"/>
  <c r="L510" s="1"/>
  <c r="H512"/>
  <c r="L512" s="1"/>
  <c r="H575"/>
  <c r="L575" s="1"/>
  <c r="H577"/>
  <c r="L577" s="1"/>
  <c r="H531"/>
  <c r="L531" s="1"/>
  <c r="H546"/>
  <c r="L546" s="1"/>
  <c r="H555"/>
  <c r="L555" s="1"/>
  <c r="H629"/>
  <c r="L629" s="1"/>
  <c r="H565"/>
  <c r="L565" s="1"/>
  <c r="H402"/>
  <c r="L402" s="1"/>
  <c r="H414"/>
  <c r="L414" s="1"/>
  <c r="H433"/>
  <c r="L433" s="1"/>
  <c r="H439"/>
  <c r="L439" s="1"/>
  <c r="H441"/>
  <c r="L441" s="1"/>
  <c r="H501"/>
  <c r="L501" s="1"/>
  <c r="H511"/>
  <c r="L511" s="1"/>
  <c r="L70" i="25"/>
  <c r="O70" s="1"/>
  <c r="H211" i="21"/>
  <c r="L211" s="1"/>
  <c r="L55" i="25"/>
  <c r="O55" s="1"/>
  <c r="H388" i="21"/>
  <c r="L388" s="1"/>
  <c r="H297"/>
  <c r="L297" s="1"/>
  <c r="H382"/>
  <c r="L382" s="1"/>
  <c r="H400"/>
  <c r="L400" s="1"/>
  <c r="H418"/>
  <c r="L418" s="1"/>
  <c r="H437"/>
  <c r="L437" s="1"/>
  <c r="G444"/>
  <c r="H499"/>
  <c r="L499" s="1"/>
  <c r="H598"/>
  <c r="L598" s="1"/>
  <c r="H222"/>
  <c r="L222" s="1"/>
  <c r="H242"/>
  <c r="L242" s="1"/>
  <c r="H239"/>
  <c r="L239" s="1"/>
  <c r="H99"/>
  <c r="L99" s="1"/>
  <c r="H130"/>
  <c r="L130" s="1"/>
  <c r="H393"/>
  <c r="L393" s="1"/>
  <c r="H72"/>
  <c r="L72" s="1"/>
  <c r="H184"/>
  <c r="L184" s="1"/>
  <c r="H378"/>
  <c r="L378" s="1"/>
  <c r="H384"/>
  <c r="L384" s="1"/>
  <c r="H401"/>
  <c r="L401" s="1"/>
  <c r="H409"/>
  <c r="L409" s="1"/>
  <c r="H436"/>
  <c r="L436" s="1"/>
  <c r="H446"/>
  <c r="L446" s="1"/>
  <c r="H472"/>
  <c r="L472" s="1"/>
  <c r="H482"/>
  <c r="L482" s="1"/>
  <c r="H500"/>
  <c r="L500" s="1"/>
  <c r="H526"/>
  <c r="L526" s="1"/>
  <c r="H571"/>
  <c r="L571" s="1"/>
  <c r="H581"/>
  <c r="L581" s="1"/>
  <c r="H589"/>
  <c r="L589" s="1"/>
  <c r="L52" i="25"/>
  <c r="O52" s="1"/>
  <c r="H535" i="21"/>
  <c r="L535" s="1"/>
  <c r="G543"/>
  <c r="H54"/>
  <c r="L54" s="1"/>
  <c r="H80"/>
  <c r="L80" s="1"/>
  <c r="H89"/>
  <c r="L89" s="1"/>
  <c r="H223"/>
  <c r="L223" s="1"/>
  <c r="H233"/>
  <c r="L233" s="1"/>
  <c r="H230"/>
  <c r="L230" s="1"/>
  <c r="H243"/>
  <c r="L243" s="1"/>
  <c r="H253"/>
  <c r="L253" s="1"/>
  <c r="H249"/>
  <c r="L249" s="1"/>
  <c r="H465"/>
  <c r="L465" s="1"/>
  <c r="H643"/>
  <c r="L643" s="1"/>
  <c r="H52"/>
  <c r="L52" s="1"/>
  <c r="H67"/>
  <c r="L67" s="1"/>
  <c r="H76"/>
  <c r="L76" s="1"/>
  <c r="H163"/>
  <c r="L163" s="1"/>
  <c r="H159"/>
  <c r="L159" s="1"/>
  <c r="H157"/>
  <c r="L157" s="1"/>
  <c r="H169"/>
  <c r="L169" s="1"/>
  <c r="H225"/>
  <c r="L225" s="1"/>
  <c r="H235"/>
  <c r="L235" s="1"/>
  <c r="H231"/>
  <c r="L231" s="1"/>
  <c r="H229"/>
  <c r="L229" s="1"/>
  <c r="H241"/>
  <c r="L241" s="1"/>
  <c r="H251"/>
  <c r="L251" s="1"/>
  <c r="H261"/>
  <c r="L261" s="1"/>
  <c r="H280"/>
  <c r="L280" s="1"/>
  <c r="H256"/>
  <c r="L256" s="1"/>
  <c r="H366"/>
  <c r="L366" s="1"/>
  <c r="H180"/>
  <c r="L180" s="1"/>
  <c r="H411"/>
  <c r="L411" s="1"/>
  <c r="H413"/>
  <c r="L413" s="1"/>
  <c r="H415"/>
  <c r="L415" s="1"/>
  <c r="H440"/>
  <c r="L440" s="1"/>
  <c r="H442"/>
  <c r="L442" s="1"/>
  <c r="H448"/>
  <c r="L448" s="1"/>
  <c r="H450"/>
  <c r="L450" s="1"/>
  <c r="H457"/>
  <c r="L457" s="1"/>
  <c r="H459"/>
  <c r="L459" s="1"/>
  <c r="H484"/>
  <c r="L484" s="1"/>
  <c r="H486"/>
  <c r="L486" s="1"/>
  <c r="H493"/>
  <c r="L493" s="1"/>
  <c r="H528"/>
  <c r="L528" s="1"/>
  <c r="H530"/>
  <c r="L530" s="1"/>
  <c r="H537"/>
  <c r="L537" s="1"/>
  <c r="H539"/>
  <c r="L539" s="1"/>
  <c r="H541"/>
  <c r="L541" s="1"/>
  <c r="H547"/>
  <c r="L547" s="1"/>
  <c r="H549"/>
  <c r="L549" s="1"/>
  <c r="H556"/>
  <c r="L556" s="1"/>
  <c r="H567"/>
  <c r="L567" s="1"/>
  <c r="H602"/>
  <c r="L602" s="1"/>
  <c r="H359"/>
  <c r="L359" s="1"/>
  <c r="H538"/>
  <c r="L538" s="1"/>
  <c r="H540"/>
  <c r="L540" s="1"/>
  <c r="L67" i="25"/>
  <c r="O67" s="1"/>
  <c r="F579" i="21"/>
  <c r="H107"/>
  <c r="L107" s="1"/>
  <c r="H161"/>
  <c r="L161" s="1"/>
  <c r="H158"/>
  <c r="L158" s="1"/>
  <c r="H171"/>
  <c r="L171" s="1"/>
  <c r="H175"/>
  <c r="L175" s="1"/>
  <c r="H216"/>
  <c r="L216" s="1"/>
  <c r="H278"/>
  <c r="L278" s="1"/>
  <c r="H81"/>
  <c r="L81" s="1"/>
  <c r="H250"/>
  <c r="L250" s="1"/>
  <c r="H468"/>
  <c r="L468" s="1"/>
  <c r="H178"/>
  <c r="L178" s="1"/>
  <c r="H357"/>
  <c r="L357" s="1"/>
  <c r="H376"/>
  <c r="L376" s="1"/>
  <c r="L56" i="25"/>
  <c r="O56" s="1"/>
  <c r="H355" i="21"/>
  <c r="L355" s="1"/>
  <c r="H445"/>
  <c r="L445" s="1"/>
  <c r="H487"/>
  <c r="L487" s="1"/>
  <c r="H529"/>
  <c r="L529" s="1"/>
  <c r="H566"/>
  <c r="L566" s="1"/>
  <c r="H301"/>
  <c r="L301" s="1"/>
  <c r="H337"/>
  <c r="L337" s="1"/>
  <c r="H167"/>
  <c r="L167" s="1"/>
  <c r="H100"/>
  <c r="L100" s="1"/>
  <c r="H283"/>
  <c r="L283" s="1"/>
  <c r="H379"/>
  <c r="L379" s="1"/>
  <c r="H373"/>
  <c r="L373" s="1"/>
  <c r="H385"/>
  <c r="L385" s="1"/>
  <c r="H609"/>
  <c r="L609" s="1"/>
  <c r="H613"/>
  <c r="L613" s="1"/>
  <c r="H628"/>
  <c r="L628" s="1"/>
  <c r="L25" i="25"/>
  <c r="O25" s="1"/>
  <c r="H177" i="21"/>
  <c r="L177" s="1"/>
  <c r="L49" i="25"/>
  <c r="O49" s="1"/>
  <c r="H449" i="21"/>
  <c r="L449" s="1"/>
  <c r="H456"/>
  <c r="L456" s="1"/>
  <c r="H460"/>
  <c r="L460" s="1"/>
  <c r="L62" i="25"/>
  <c r="O62" s="1"/>
  <c r="H558" i="21"/>
  <c r="L558" s="1"/>
  <c r="H574"/>
  <c r="L574" s="1"/>
  <c r="L71" i="25"/>
  <c r="O71" s="1"/>
  <c r="H594" i="21"/>
  <c r="L594" s="1"/>
  <c r="H601"/>
  <c r="L601" s="1"/>
  <c r="H612"/>
  <c r="L612" s="1"/>
  <c r="G57"/>
  <c r="H162"/>
  <c r="L162" s="1"/>
  <c r="H166"/>
  <c r="L166" s="1"/>
  <c r="G192"/>
  <c r="H279"/>
  <c r="L279" s="1"/>
  <c r="H319"/>
  <c r="L319" s="1"/>
  <c r="H303"/>
  <c r="L303" s="1"/>
  <c r="G417"/>
  <c r="F543"/>
  <c r="H611"/>
  <c r="L611" s="1"/>
  <c r="H630"/>
  <c r="L630" s="1"/>
  <c r="L22" i="25"/>
  <c r="O22" s="1"/>
  <c r="L26"/>
  <c r="O26" s="1"/>
  <c r="L48"/>
  <c r="O48" s="1"/>
  <c r="L51"/>
  <c r="O51" s="1"/>
  <c r="H447" i="21"/>
  <c r="L447" s="1"/>
  <c r="H451"/>
  <c r="L451" s="1"/>
  <c r="H458"/>
  <c r="L458" s="1"/>
  <c r="H520"/>
  <c r="L520" s="1"/>
  <c r="H568"/>
  <c r="L568" s="1"/>
  <c r="H576"/>
  <c r="L576" s="1"/>
  <c r="H592"/>
  <c r="L592" s="1"/>
  <c r="H603"/>
  <c r="L603" s="1"/>
  <c r="H610"/>
  <c r="L610" s="1"/>
  <c r="H620"/>
  <c r="L620" s="1"/>
  <c r="G138"/>
  <c r="H172"/>
  <c r="L172" s="1"/>
  <c r="H168"/>
  <c r="L168" s="1"/>
  <c r="H274"/>
  <c r="L274" s="1"/>
  <c r="H314"/>
  <c r="L314" s="1"/>
  <c r="F372"/>
  <c r="F642"/>
  <c r="G201"/>
  <c r="G246"/>
  <c r="H364"/>
  <c r="L364" s="1"/>
  <c r="G498"/>
  <c r="L33" i="25"/>
  <c r="O33" s="1"/>
  <c r="H432" i="21"/>
  <c r="L432" s="1"/>
  <c r="H476"/>
  <c r="L476" s="1"/>
  <c r="H593"/>
  <c r="L593" s="1"/>
  <c r="H595"/>
  <c r="L595" s="1"/>
  <c r="H619"/>
  <c r="L619" s="1"/>
  <c r="H621"/>
  <c r="L621" s="1"/>
  <c r="L32" i="25"/>
  <c r="O32" s="1"/>
  <c r="H404" i="21"/>
  <c r="L404" s="1"/>
  <c r="H406"/>
  <c r="L406" s="1"/>
  <c r="H412"/>
  <c r="L412" s="1"/>
  <c r="H421"/>
  <c r="L421" s="1"/>
  <c r="H423"/>
  <c r="L423" s="1"/>
  <c r="H429"/>
  <c r="L429" s="1"/>
  <c r="H431"/>
  <c r="L431" s="1"/>
  <c r="G435"/>
  <c r="H475"/>
  <c r="L475" s="1"/>
  <c r="H477"/>
  <c r="L477" s="1"/>
  <c r="H483"/>
  <c r="L483" s="1"/>
  <c r="H485"/>
  <c r="L485" s="1"/>
  <c r="H495"/>
  <c r="L495" s="1"/>
  <c r="H503"/>
  <c r="L503" s="1"/>
  <c r="H505"/>
  <c r="L505" s="1"/>
  <c r="H513"/>
  <c r="L513" s="1"/>
  <c r="H564"/>
  <c r="L564" s="1"/>
  <c r="H582"/>
  <c r="L582" s="1"/>
  <c r="H584"/>
  <c r="L584" s="1"/>
  <c r="H586"/>
  <c r="L586" s="1"/>
  <c r="H98"/>
  <c r="L98" s="1"/>
  <c r="H106"/>
  <c r="L106" s="1"/>
  <c r="H117"/>
  <c r="L117" s="1"/>
  <c r="H160"/>
  <c r="L160" s="1"/>
  <c r="H170"/>
  <c r="L170" s="1"/>
  <c r="G345"/>
  <c r="G156"/>
  <c r="F228"/>
  <c r="G219"/>
  <c r="L34" i="25"/>
  <c r="O34" s="1"/>
  <c r="F480" i="21"/>
  <c r="H181"/>
  <c r="L181" s="1"/>
  <c r="H90"/>
  <c r="L90" s="1"/>
  <c r="H108"/>
  <c r="L108" s="1"/>
  <c r="H234"/>
  <c r="L234" s="1"/>
  <c r="H244"/>
  <c r="L244" s="1"/>
  <c r="H328"/>
  <c r="L328" s="1"/>
  <c r="H375"/>
  <c r="L375" s="1"/>
  <c r="H394"/>
  <c r="L394" s="1"/>
  <c r="L24" i="25"/>
  <c r="O24" s="1"/>
  <c r="G129" i="21"/>
  <c r="G165"/>
  <c r="G183"/>
  <c r="G381"/>
  <c r="F57"/>
  <c r="H85"/>
  <c r="L85" s="1"/>
  <c r="H97"/>
  <c r="L97" s="1"/>
  <c r="F129"/>
  <c r="F183"/>
  <c r="H202"/>
  <c r="L202" s="1"/>
  <c r="F246"/>
  <c r="H269"/>
  <c r="L269" s="1"/>
  <c r="F336"/>
  <c r="H386"/>
  <c r="L386" s="1"/>
  <c r="H383"/>
  <c r="L383" s="1"/>
  <c r="H395"/>
  <c r="L395" s="1"/>
  <c r="H391"/>
  <c r="L391" s="1"/>
  <c r="H420"/>
  <c r="L420" s="1"/>
  <c r="L13" i="25"/>
  <c r="O13" s="1"/>
  <c r="L21"/>
  <c r="O21" s="1"/>
  <c r="L28"/>
  <c r="O28" s="1"/>
  <c r="L44"/>
  <c r="O44" s="1"/>
  <c r="H403" i="21"/>
  <c r="L403" s="1"/>
  <c r="H405"/>
  <c r="L405" s="1"/>
  <c r="H424"/>
  <c r="L424" s="1"/>
  <c r="H430"/>
  <c r="L430" s="1"/>
  <c r="H502"/>
  <c r="L502" s="1"/>
  <c r="H504"/>
  <c r="L504" s="1"/>
  <c r="H514"/>
  <c r="L514" s="1"/>
  <c r="H519"/>
  <c r="L519" s="1"/>
  <c r="H522"/>
  <c r="L522" s="1"/>
  <c r="H573"/>
  <c r="L573" s="1"/>
  <c r="H583"/>
  <c r="L583" s="1"/>
  <c r="H585"/>
  <c r="L585" s="1"/>
  <c r="F606"/>
  <c r="L27" i="25"/>
  <c r="O27" s="1"/>
  <c r="L29"/>
  <c r="O29" s="1"/>
  <c r="L31"/>
  <c r="O31" s="1"/>
  <c r="G399" i="21"/>
  <c r="H410"/>
  <c r="L410" s="1"/>
  <c r="H427"/>
  <c r="L427" s="1"/>
  <c r="F444"/>
  <c r="G480"/>
  <c r="H548"/>
  <c r="L548" s="1"/>
  <c r="H550"/>
  <c r="L550" s="1"/>
  <c r="F570"/>
  <c r="H580"/>
  <c r="L580" s="1"/>
  <c r="H608"/>
  <c r="L608" s="1"/>
  <c r="G174"/>
  <c r="H224"/>
  <c r="L224" s="1"/>
  <c r="H221"/>
  <c r="L221" s="1"/>
  <c r="H240"/>
  <c r="L240" s="1"/>
  <c r="G237"/>
  <c r="G372"/>
  <c r="G651"/>
  <c r="H53"/>
  <c r="L53" s="1"/>
  <c r="F138"/>
  <c r="F165"/>
  <c r="F192"/>
  <c r="H226"/>
  <c r="L226" s="1"/>
  <c r="F219"/>
  <c r="H232"/>
  <c r="L232" s="1"/>
  <c r="F237"/>
  <c r="H252"/>
  <c r="L252" s="1"/>
  <c r="H262"/>
  <c r="L262" s="1"/>
  <c r="H270"/>
  <c r="L270" s="1"/>
  <c r="H315"/>
  <c r="L315" s="1"/>
  <c r="H310"/>
  <c r="L310" s="1"/>
  <c r="H377"/>
  <c r="L377" s="1"/>
  <c r="H374"/>
  <c r="L374" s="1"/>
  <c r="H247"/>
  <c r="L247" s="1"/>
  <c r="H572"/>
  <c r="L572" s="1"/>
  <c r="G570"/>
  <c r="G336"/>
  <c r="H248"/>
  <c r="L248" s="1"/>
  <c r="G642"/>
  <c r="Z14" i="27"/>
  <c r="Z11"/>
  <c r="AE44" i="19"/>
  <c r="F435" i="21"/>
  <c r="H544"/>
  <c r="L544" s="1"/>
  <c r="H58"/>
  <c r="L58" s="1"/>
  <c r="H220"/>
  <c r="L220" s="1"/>
  <c r="H238"/>
  <c r="L238" s="1"/>
  <c r="F381"/>
  <c r="G534"/>
  <c r="G408"/>
  <c r="F399"/>
  <c r="H481"/>
  <c r="L481" s="1"/>
  <c r="F498"/>
  <c r="H607"/>
  <c r="L607" s="1"/>
  <c r="F156"/>
  <c r="F201"/>
  <c r="G228"/>
  <c r="F174"/>
  <c r="H545"/>
  <c r="L545" s="1"/>
  <c r="L60" i="25"/>
  <c r="O60" s="1"/>
  <c r="G579" i="21"/>
  <c r="F408"/>
  <c r="L78" i="25"/>
  <c r="O78" s="1"/>
  <c r="D21" i="27"/>
  <c r="P21"/>
  <c r="J22" i="33"/>
  <c r="Q22"/>
  <c r="D20" i="29"/>
  <c r="R20" i="27"/>
  <c r="D20"/>
  <c r="Q18" i="33"/>
  <c r="R17" i="31"/>
  <c r="R83" s="1"/>
  <c r="D17"/>
  <c r="V17" s="1"/>
  <c r="J17" i="30"/>
  <c r="D17" i="29"/>
  <c r="P17" i="27"/>
  <c r="D17"/>
  <c r="L14" i="29"/>
  <c r="L14" i="30"/>
  <c r="L14" i="31"/>
  <c r="L15" i="32"/>
  <c r="L15" i="33"/>
  <c r="L11" i="29"/>
  <c r="L11" i="30"/>
  <c r="L11" i="31"/>
  <c r="L12" i="32"/>
  <c r="L12" i="33"/>
  <c r="U21" i="29"/>
  <c r="U14"/>
  <c r="U14" i="30"/>
  <c r="U14" i="31"/>
  <c r="U15" i="32"/>
  <c r="U15" i="33"/>
  <c r="U13" i="29"/>
  <c r="U13" i="30"/>
  <c r="U13" i="31"/>
  <c r="U14" i="32"/>
  <c r="U12" i="30"/>
  <c r="U12" i="31"/>
  <c r="U11" i="29"/>
  <c r="U11" i="30"/>
  <c r="U11" i="31"/>
  <c r="U12" i="32"/>
  <c r="U12" i="33"/>
  <c r="G83" i="31"/>
  <c r="H83"/>
  <c r="I83"/>
  <c r="N83"/>
  <c r="G84" i="32"/>
  <c r="I84"/>
  <c r="K84"/>
  <c r="M84"/>
  <c r="N84"/>
  <c r="O84"/>
  <c r="Q84"/>
  <c r="R84"/>
  <c r="G84" i="33"/>
  <c r="H84"/>
  <c r="I84"/>
  <c r="M84"/>
  <c r="N84"/>
  <c r="O84"/>
  <c r="R84"/>
  <c r="C83" i="29"/>
  <c r="Z11"/>
  <c r="C83" i="30"/>
  <c r="Z11"/>
  <c r="C83" i="31"/>
  <c r="Z11"/>
  <c r="Z12" i="32"/>
  <c r="C84" i="33"/>
  <c r="Z12"/>
  <c r="Z15"/>
  <c r="Z14" i="31"/>
  <c r="Z14" i="30"/>
  <c r="Z14" i="29"/>
  <c r="I83" i="27"/>
  <c r="M83"/>
  <c r="G83" i="29"/>
  <c r="R83"/>
  <c r="G83" i="30"/>
  <c r="H83"/>
  <c r="I83"/>
  <c r="N83"/>
  <c r="Q83"/>
  <c r="R83"/>
  <c r="C83" i="27"/>
  <c r="H102" i="19"/>
  <c r="E21" i="27"/>
  <c r="K102" i="19"/>
  <c r="H21" i="27"/>
  <c r="U102" i="19"/>
  <c r="R21" i="27"/>
  <c r="D80" i="26"/>
  <c r="G17" i="25"/>
  <c r="K93" i="19"/>
  <c r="H20" i="27"/>
  <c r="G20" i="26"/>
  <c r="U681" i="19"/>
  <c r="T15" i="22" s="1"/>
  <c r="H14" i="25"/>
  <c r="G14"/>
  <c r="E18"/>
  <c r="O21" i="26"/>
  <c r="I633" i="19"/>
  <c r="F80" i="26"/>
  <c r="J633" i="19"/>
  <c r="G80" i="26"/>
  <c r="L633" i="19"/>
  <c r="I80" i="26"/>
  <c r="I83" s="1"/>
  <c r="M633" i="19"/>
  <c r="J80" i="26"/>
  <c r="J83" s="1"/>
  <c r="N633" i="19"/>
  <c r="K80" i="26"/>
  <c r="M80"/>
  <c r="Q633" i="19"/>
  <c r="N80" i="26"/>
  <c r="R633" i="19"/>
  <c r="O80" i="26"/>
  <c r="S633" i="19"/>
  <c r="P80" i="26"/>
  <c r="P83" s="1"/>
  <c r="U633" i="19"/>
  <c r="R80" i="26"/>
  <c r="R83" s="1"/>
  <c r="F8" i="25"/>
  <c r="H8"/>
  <c r="J8"/>
  <c r="F40" i="21"/>
  <c r="L14" i="26"/>
  <c r="F43" i="21"/>
  <c r="F44"/>
  <c r="F45"/>
  <c r="F46"/>
  <c r="F13"/>
  <c r="L11" i="26"/>
  <c r="F14" i="21"/>
  <c r="L11" i="27"/>
  <c r="F16" i="21"/>
  <c r="F18"/>
  <c r="F19"/>
  <c r="G105"/>
  <c r="H105" s="1"/>
  <c r="L105" s="1"/>
  <c r="G40"/>
  <c r="U14" i="26"/>
  <c r="G42" i="21"/>
  <c r="G43"/>
  <c r="G44"/>
  <c r="G45"/>
  <c r="G46"/>
  <c r="G31"/>
  <c r="U13" i="26"/>
  <c r="G33" i="21"/>
  <c r="G34"/>
  <c r="G35"/>
  <c r="G36"/>
  <c r="G22"/>
  <c r="U12" i="26"/>
  <c r="G25" i="21"/>
  <c r="G26"/>
  <c r="U11" i="26"/>
  <c r="G14" i="21"/>
  <c r="U11" i="27"/>
  <c r="G19" i="21"/>
  <c r="AE105" i="19"/>
  <c r="G18" i="25"/>
  <c r="AE13" i="19"/>
  <c r="E8" i="25"/>
  <c r="AE43" i="19"/>
  <c r="H11" i="25"/>
  <c r="AE46" i="19"/>
  <c r="K11" i="25"/>
  <c r="I8"/>
  <c r="G8"/>
  <c r="K8"/>
  <c r="AE54" i="19"/>
  <c r="J12" i="25"/>
  <c r="AE53" i="19"/>
  <c r="I12" i="25"/>
  <c r="AE52" i="19"/>
  <c r="H12" i="25"/>
  <c r="C83" i="26"/>
  <c r="Z11"/>
  <c r="H64" i="21"/>
  <c r="L64" s="1"/>
  <c r="H63"/>
  <c r="L63" s="1"/>
  <c r="H62"/>
  <c r="L62" s="1"/>
  <c r="H61"/>
  <c r="L61" s="1"/>
  <c r="H60"/>
  <c r="L60" s="1"/>
  <c r="H59"/>
  <c r="L59" s="1"/>
  <c r="H115"/>
  <c r="L115" s="1"/>
  <c r="H136"/>
  <c r="L136" s="1"/>
  <c r="H135"/>
  <c r="L135" s="1"/>
  <c r="H134"/>
  <c r="L134" s="1"/>
  <c r="H133"/>
  <c r="L133" s="1"/>
  <c r="H132"/>
  <c r="L132" s="1"/>
  <c r="H131"/>
  <c r="L131" s="1"/>
  <c r="H145"/>
  <c r="L145" s="1"/>
  <c r="H144"/>
  <c r="L144" s="1"/>
  <c r="H143"/>
  <c r="L143" s="1"/>
  <c r="H142"/>
  <c r="L142" s="1"/>
  <c r="H141"/>
  <c r="L141" s="1"/>
  <c r="H140"/>
  <c r="L140" s="1"/>
  <c r="H190"/>
  <c r="L190" s="1"/>
  <c r="H189"/>
  <c r="L189" s="1"/>
  <c r="H188"/>
  <c r="L188" s="1"/>
  <c r="H187"/>
  <c r="L187" s="1"/>
  <c r="H186"/>
  <c r="L186" s="1"/>
  <c r="H185"/>
  <c r="L185" s="1"/>
  <c r="H199"/>
  <c r="L199" s="1"/>
  <c r="H198"/>
  <c r="L198" s="1"/>
  <c r="H197"/>
  <c r="L197" s="1"/>
  <c r="H196"/>
  <c r="L196" s="1"/>
  <c r="H195"/>
  <c r="L195" s="1"/>
  <c r="H194"/>
  <c r="L194" s="1"/>
  <c r="H208"/>
  <c r="L208" s="1"/>
  <c r="H207"/>
  <c r="L207" s="1"/>
  <c r="H206"/>
  <c r="L206" s="1"/>
  <c r="H205"/>
  <c r="L205" s="1"/>
  <c r="H204"/>
  <c r="L204" s="1"/>
  <c r="H203"/>
  <c r="L203" s="1"/>
  <c r="H213"/>
  <c r="L213" s="1"/>
  <c r="H267"/>
  <c r="L267" s="1"/>
  <c r="H288"/>
  <c r="L288" s="1"/>
  <c r="H287"/>
  <c r="L287" s="1"/>
  <c r="H306"/>
  <c r="L306" s="1"/>
  <c r="H305"/>
  <c r="L305" s="1"/>
  <c r="H324"/>
  <c r="L324" s="1"/>
  <c r="H323"/>
  <c r="L323" s="1"/>
  <c r="H333"/>
  <c r="L333" s="1"/>
  <c r="H332"/>
  <c r="L332" s="1"/>
  <c r="H343"/>
  <c r="L343" s="1"/>
  <c r="H342"/>
  <c r="L342" s="1"/>
  <c r="H341"/>
  <c r="L341" s="1"/>
  <c r="H340"/>
  <c r="L340" s="1"/>
  <c r="H339"/>
  <c r="L339" s="1"/>
  <c r="H338"/>
  <c r="L338" s="1"/>
  <c r="H352"/>
  <c r="L352" s="1"/>
  <c r="H351"/>
  <c r="L351" s="1"/>
  <c r="H350"/>
  <c r="L350" s="1"/>
  <c r="H369"/>
  <c r="L369" s="1"/>
  <c r="H368"/>
  <c r="L368" s="1"/>
  <c r="H640"/>
  <c r="L640" s="1"/>
  <c r="H639"/>
  <c r="L639" s="1"/>
  <c r="H638"/>
  <c r="L638" s="1"/>
  <c r="H649"/>
  <c r="L649" s="1"/>
  <c r="H648"/>
  <c r="L648" s="1"/>
  <c r="H647"/>
  <c r="L647" s="1"/>
  <c r="H646"/>
  <c r="L646" s="1"/>
  <c r="H645"/>
  <c r="L645" s="1"/>
  <c r="H644"/>
  <c r="L644" s="1"/>
  <c r="H658"/>
  <c r="L658" s="1"/>
  <c r="H657"/>
  <c r="L657" s="1"/>
  <c r="H656"/>
  <c r="L656" s="1"/>
  <c r="H655"/>
  <c r="L655" s="1"/>
  <c r="H654"/>
  <c r="L654" s="1"/>
  <c r="H653"/>
  <c r="L653" s="1"/>
  <c r="Z14" i="26"/>
  <c r="F42" i="21"/>
  <c r="AE42" i="19"/>
  <c r="G11" i="25"/>
  <c r="G41" i="21"/>
  <c r="U14" i="27"/>
  <c r="F41" i="21"/>
  <c r="L14" i="27"/>
  <c r="AE41" i="19"/>
  <c r="F11" i="25"/>
  <c r="G18" i="21"/>
  <c r="G13"/>
  <c r="G15"/>
  <c r="G17"/>
  <c r="F17"/>
  <c r="G16"/>
  <c r="F15"/>
  <c r="W1433" i="13"/>
  <c r="AE336" i="19"/>
  <c r="AE408"/>
  <c r="O39"/>
  <c r="E11" i="23"/>
  <c r="E11" i="22"/>
  <c r="E13" i="23"/>
  <c r="E13" i="22"/>
  <c r="E15" i="23"/>
  <c r="E15" i="22"/>
  <c r="E19" i="23"/>
  <c r="E17" i="22"/>
  <c r="E12" i="23"/>
  <c r="E12" i="22"/>
  <c r="E14" i="23"/>
  <c r="E14" i="22"/>
  <c r="O104" i="19"/>
  <c r="O634"/>
  <c r="E77" i="25"/>
  <c r="O94" i="19"/>
  <c r="E17" i="25"/>
  <c r="O71" i="19"/>
  <c r="O68"/>
  <c r="F17" i="25"/>
  <c r="O109" i="19"/>
  <c r="O12"/>
  <c r="S102"/>
  <c r="T102"/>
  <c r="U93"/>
  <c r="U66"/>
  <c r="S66"/>
  <c r="P633"/>
  <c r="AE40"/>
  <c r="O96"/>
  <c r="M680"/>
  <c r="L14" i="22" s="1"/>
  <c r="O70" i="19"/>
  <c r="O69"/>
  <c r="O95"/>
  <c r="W1157" i="13"/>
  <c r="W1379"/>
  <c r="L677" i="19"/>
  <c r="K11" i="22" s="1"/>
  <c r="M677" i="19"/>
  <c r="L11" i="22" s="1"/>
  <c r="U677" i="19"/>
  <c r="T11" i="22" s="1"/>
  <c r="R102" i="19"/>
  <c r="S677"/>
  <c r="R11" i="22" s="1"/>
  <c r="G93" i="19"/>
  <c r="J93"/>
  <c r="T66"/>
  <c r="M66"/>
  <c r="G66"/>
  <c r="G102"/>
  <c r="M102"/>
  <c r="S3958" i="13"/>
  <c r="K3958"/>
  <c r="H3958"/>
  <c r="G637" i="19"/>
  <c r="Y637" s="1"/>
  <c r="T631"/>
  <c r="M631"/>
  <c r="G631"/>
  <c r="G627"/>
  <c r="G600"/>
  <c r="Y600" s="1"/>
  <c r="G277"/>
  <c r="Y277" s="1"/>
  <c r="G276"/>
  <c r="Y276" s="1"/>
  <c r="T260"/>
  <c r="X260" s="1"/>
  <c r="S1889" i="13"/>
  <c r="R149" i="19"/>
  <c r="Q149"/>
  <c r="M154"/>
  <c r="I154"/>
  <c r="I153"/>
  <c r="I152"/>
  <c r="I151"/>
  <c r="I150"/>
  <c r="I149"/>
  <c r="H154"/>
  <c r="H153"/>
  <c r="H152"/>
  <c r="H151"/>
  <c r="H150"/>
  <c r="H149"/>
  <c r="G154"/>
  <c r="G153"/>
  <c r="Y153" s="1"/>
  <c r="G152"/>
  <c r="G151"/>
  <c r="Y151" s="1"/>
  <c r="G150"/>
  <c r="Y150" s="1"/>
  <c r="G149"/>
  <c r="G260"/>
  <c r="Y260" s="1"/>
  <c r="G2591" i="13"/>
  <c r="G349" i="19"/>
  <c r="Y349" s="1"/>
  <c r="G348"/>
  <c r="Y348" s="1"/>
  <c r="AA102" l="1"/>
  <c r="AA103" s="1"/>
  <c r="AA66"/>
  <c r="AA67" s="1"/>
  <c r="AA93"/>
  <c r="AA94" s="1"/>
  <c r="V17" i="27"/>
  <c r="V21" i="26"/>
  <c r="Z21" s="1"/>
  <c r="V20"/>
  <c r="Z20" s="1"/>
  <c r="V17" i="29"/>
  <c r="Z17" s="1"/>
  <c r="V17" i="30"/>
  <c r="Z17" s="1"/>
  <c r="V18" i="33"/>
  <c r="Z18" s="1"/>
  <c r="V20" i="29"/>
  <c r="Z20" s="1"/>
  <c r="V80" i="26"/>
  <c r="V22" i="33"/>
  <c r="V20" i="27"/>
  <c r="V21"/>
  <c r="AE70" i="19"/>
  <c r="J83" i="30"/>
  <c r="AE95" i="19"/>
  <c r="H18" i="21"/>
  <c r="L18" s="1"/>
  <c r="H246"/>
  <c r="L246" s="1"/>
  <c r="H435"/>
  <c r="L435" s="1"/>
  <c r="H408"/>
  <c r="L408" s="1"/>
  <c r="H642"/>
  <c r="L642" s="1"/>
  <c r="H570"/>
  <c r="L570" s="1"/>
  <c r="H498"/>
  <c r="L498" s="1"/>
  <c r="H174"/>
  <c r="L174" s="1"/>
  <c r="Z17" i="27"/>
  <c r="H237" i="21"/>
  <c r="L237" s="1"/>
  <c r="H156"/>
  <c r="L156" s="1"/>
  <c r="H444"/>
  <c r="L444" s="1"/>
  <c r="H381"/>
  <c r="L381" s="1"/>
  <c r="H480"/>
  <c r="L480" s="1"/>
  <c r="H165"/>
  <c r="L165" s="1"/>
  <c r="H41"/>
  <c r="L41" s="1"/>
  <c r="H19"/>
  <c r="L19" s="1"/>
  <c r="F39"/>
  <c r="Z20" i="27"/>
  <c r="H399" i="21"/>
  <c r="L399" s="1"/>
  <c r="H372"/>
  <c r="L372" s="1"/>
  <c r="H201"/>
  <c r="L201" s="1"/>
  <c r="AE69" i="19"/>
  <c r="H579" i="21"/>
  <c r="L579" s="1"/>
  <c r="H336"/>
  <c r="L336" s="1"/>
  <c r="H183"/>
  <c r="L183" s="1"/>
  <c r="H129"/>
  <c r="L129" s="1"/>
  <c r="G12"/>
  <c r="G39"/>
  <c r="H16"/>
  <c r="L16" s="1"/>
  <c r="H13"/>
  <c r="L13" s="1"/>
  <c r="Z21" i="27"/>
  <c r="H219" i="21"/>
  <c r="L219" s="1"/>
  <c r="H228"/>
  <c r="L228" s="1"/>
  <c r="H192"/>
  <c r="L192" s="1"/>
  <c r="H138"/>
  <c r="L138" s="1"/>
  <c r="H57"/>
  <c r="L57" s="1"/>
  <c r="Z17" i="31"/>
  <c r="H42" i="21"/>
  <c r="L42" s="1"/>
  <c r="H543"/>
  <c r="L543" s="1"/>
  <c r="AE96" i="19"/>
  <c r="F12" i="21"/>
  <c r="H40"/>
  <c r="L40" s="1"/>
  <c r="H606"/>
  <c r="L606" s="1"/>
  <c r="D48" i="29"/>
  <c r="D48" i="30"/>
  <c r="D38" i="31"/>
  <c r="D26" i="27"/>
  <c r="D26" i="29"/>
  <c r="D26" i="30"/>
  <c r="D26" i="31"/>
  <c r="D27" i="32"/>
  <c r="D27" i="33"/>
  <c r="E26" i="27"/>
  <c r="E26" i="29"/>
  <c r="E26" i="30"/>
  <c r="E26" i="31"/>
  <c r="E27" i="32"/>
  <c r="E27" i="33"/>
  <c r="F26" i="27"/>
  <c r="F26" i="29"/>
  <c r="F26" i="30"/>
  <c r="F26" i="31"/>
  <c r="F27" i="32"/>
  <c r="F27" i="33"/>
  <c r="J27"/>
  <c r="N26" i="27"/>
  <c r="N83" s="1"/>
  <c r="O26"/>
  <c r="Q38" i="31"/>
  <c r="D40" i="29"/>
  <c r="D40" i="30"/>
  <c r="D76" i="29"/>
  <c r="D79"/>
  <c r="D80" i="33"/>
  <c r="J80"/>
  <c r="Q80"/>
  <c r="D80" i="30"/>
  <c r="L17" i="29"/>
  <c r="L17" i="30"/>
  <c r="L20" i="29"/>
  <c r="U17" i="31"/>
  <c r="U22" i="33"/>
  <c r="L22"/>
  <c r="L17" i="31"/>
  <c r="U18" i="33"/>
  <c r="H89"/>
  <c r="Z22"/>
  <c r="G45" i="25"/>
  <c r="H45"/>
  <c r="G23"/>
  <c r="H23"/>
  <c r="G37"/>
  <c r="H37"/>
  <c r="G73"/>
  <c r="H77"/>
  <c r="F95" i="21"/>
  <c r="L20" i="27"/>
  <c r="F69" i="21"/>
  <c r="H69" s="1"/>
  <c r="L69" s="1"/>
  <c r="F70"/>
  <c r="H70" s="1"/>
  <c r="L70" s="1"/>
  <c r="F96"/>
  <c r="H96" s="1"/>
  <c r="L96" s="1"/>
  <c r="G634"/>
  <c r="U80" i="26"/>
  <c r="G103" i="21"/>
  <c r="H103" s="1"/>
  <c r="L103" s="1"/>
  <c r="U21" i="26"/>
  <c r="G68" i="21"/>
  <c r="U17" i="27"/>
  <c r="G71" i="21"/>
  <c r="G95"/>
  <c r="G93" s="1"/>
  <c r="U20" i="27"/>
  <c r="G109" i="21"/>
  <c r="G104"/>
  <c r="U21" i="27"/>
  <c r="AE109" i="19"/>
  <c r="K18" i="25"/>
  <c r="F14"/>
  <c r="F68" i="21"/>
  <c r="L17" i="27"/>
  <c r="AE71" i="19"/>
  <c r="I14" i="25"/>
  <c r="F71" i="21"/>
  <c r="AE73" i="19"/>
  <c r="K14" i="25"/>
  <c r="G73" i="21"/>
  <c r="H73" s="1"/>
  <c r="L73" s="1"/>
  <c r="F94"/>
  <c r="H94" s="1"/>
  <c r="L94" s="1"/>
  <c r="L20" i="26"/>
  <c r="F634" i="21"/>
  <c r="L80" i="26"/>
  <c r="AE104" i="19"/>
  <c r="F18" i="25"/>
  <c r="F104" i="21"/>
  <c r="H104" s="1"/>
  <c r="L104" s="1"/>
  <c r="L21" i="27"/>
  <c r="L8" i="25"/>
  <c r="O8" s="1"/>
  <c r="L17"/>
  <c r="O17" s="1"/>
  <c r="H14" i="21"/>
  <c r="L14" s="1"/>
  <c r="H46"/>
  <c r="L46" s="1"/>
  <c r="H44"/>
  <c r="L44" s="1"/>
  <c r="H43"/>
  <c r="L43" s="1"/>
  <c r="L18" i="25"/>
  <c r="O18" s="1"/>
  <c r="Z80" i="26"/>
  <c r="H17" i="21"/>
  <c r="L17" s="1"/>
  <c r="H15"/>
  <c r="L15" s="1"/>
  <c r="F109"/>
  <c r="AA13" i="19"/>
  <c r="O631"/>
  <c r="O260"/>
  <c r="O152"/>
  <c r="O154"/>
  <c r="AE93"/>
  <c r="O153"/>
  <c r="AE12"/>
  <c r="Q678"/>
  <c r="P12" i="22" s="1"/>
  <c r="T681" i="19"/>
  <c r="S15" i="22" s="1"/>
  <c r="AE68" i="19"/>
  <c r="AE634"/>
  <c r="AE103"/>
  <c r="O348"/>
  <c r="O349"/>
  <c r="O150"/>
  <c r="O151"/>
  <c r="O276"/>
  <c r="O277"/>
  <c r="O600"/>
  <c r="O637"/>
  <c r="O66"/>
  <c r="O102"/>
  <c r="O93"/>
  <c r="G419"/>
  <c r="Y419" s="1"/>
  <c r="Y417" s="1"/>
  <c r="G3208" i="13"/>
  <c r="G428" i="19"/>
  <c r="G3218" i="13"/>
  <c r="T428" i="19"/>
  <c r="X428" s="1"/>
  <c r="X426" s="1"/>
  <c r="S3218" i="13"/>
  <c r="G347" i="19"/>
  <c r="Y347" s="1"/>
  <c r="Y345" s="1"/>
  <c r="G3010" i="13"/>
  <c r="K258" i="19"/>
  <c r="K2591" i="13"/>
  <c r="M258" i="19"/>
  <c r="M2591" i="13"/>
  <c r="T257" i="19"/>
  <c r="X257" s="1"/>
  <c r="X255" s="1"/>
  <c r="S2591" i="13"/>
  <c r="G275" i="19"/>
  <c r="G2693" i="13"/>
  <c r="T275" i="19"/>
  <c r="X275" s="1"/>
  <c r="X273" s="1"/>
  <c r="S2693" i="13"/>
  <c r="G599" i="19"/>
  <c r="G3656" i="13"/>
  <c r="K599" i="19"/>
  <c r="K3656" i="13"/>
  <c r="T604" i="19"/>
  <c r="S3656" i="13"/>
  <c r="G626" i="19"/>
  <c r="J626"/>
  <c r="J3813" i="13"/>
  <c r="K626" i="19"/>
  <c r="K3813" i="13"/>
  <c r="M626" i="19"/>
  <c r="M3813" i="13"/>
  <c r="S631" i="19"/>
  <c r="X631" s="1"/>
  <c r="R3813" i="13"/>
  <c r="T625" i="19"/>
  <c r="S3813" i="13"/>
  <c r="I627" i="19"/>
  <c r="Y627" s="1"/>
  <c r="I3813" i="13"/>
  <c r="G635" i="19"/>
  <c r="G3958" i="13"/>
  <c r="G148" i="19"/>
  <c r="G1889" i="13"/>
  <c r="H148" i="19"/>
  <c r="H1889" i="13"/>
  <c r="I148" i="19"/>
  <c r="I1889" i="13"/>
  <c r="K149" i="19"/>
  <c r="K1889" i="13"/>
  <c r="M149" i="19"/>
  <c r="M1889" i="13"/>
  <c r="Q148" i="19"/>
  <c r="P1889" i="13"/>
  <c r="R148" i="19"/>
  <c r="Q1889" i="13"/>
  <c r="S149" i="19"/>
  <c r="X149" s="1"/>
  <c r="R1889" i="13"/>
  <c r="AE94" i="19"/>
  <c r="G257"/>
  <c r="Y257" s="1"/>
  <c r="G259"/>
  <c r="Y259" s="1"/>
  <c r="S152"/>
  <c r="X152" s="1"/>
  <c r="T154"/>
  <c r="X154" s="1"/>
  <c r="H635"/>
  <c r="K636"/>
  <c r="Y636" s="1"/>
  <c r="T635"/>
  <c r="X635" s="1"/>
  <c r="X633" s="1"/>
  <c r="Y149" l="1"/>
  <c r="Y625"/>
  <c r="X625"/>
  <c r="X624" s="1"/>
  <c r="Y604"/>
  <c r="X604"/>
  <c r="X597" s="1"/>
  <c r="V80" i="30"/>
  <c r="Z80" s="1"/>
  <c r="V76" i="29"/>
  <c r="Z76" s="1"/>
  <c r="V40" i="30"/>
  <c r="Z40" s="1"/>
  <c r="V40" i="29"/>
  <c r="Z40" s="1"/>
  <c r="V48" i="30"/>
  <c r="Z48" s="1"/>
  <c r="V48" i="29"/>
  <c r="Z48" s="1"/>
  <c r="X148" i="19"/>
  <c r="X147" s="1"/>
  <c r="Y148"/>
  <c r="Y635"/>
  <c r="Y633" s="1"/>
  <c r="Y626"/>
  <c r="Y599"/>
  <c r="Y597" s="1"/>
  <c r="Y275"/>
  <c r="Y273" s="1"/>
  <c r="Y258"/>
  <c r="Y255" s="1"/>
  <c r="Y428"/>
  <c r="Y426" s="1"/>
  <c r="V27" i="32"/>
  <c r="V26" i="30"/>
  <c r="V26" i="29"/>
  <c r="V38" i="31"/>
  <c r="Y631" i="19"/>
  <c r="Y154"/>
  <c r="Y152"/>
  <c r="H12" i="21"/>
  <c r="L12" s="1"/>
  <c r="AE600" i="19"/>
  <c r="H95" i="21"/>
  <c r="L95" s="1"/>
  <c r="F102"/>
  <c r="H71"/>
  <c r="L71" s="1"/>
  <c r="AE637" i="19"/>
  <c r="AE151"/>
  <c r="AE150"/>
  <c r="H634" i="21"/>
  <c r="L634" s="1"/>
  <c r="AE276" i="19"/>
  <c r="H109" i="21"/>
  <c r="L109" s="1"/>
  <c r="G102"/>
  <c r="F93"/>
  <c r="AE348" i="19"/>
  <c r="G66" i="21"/>
  <c r="F66"/>
  <c r="H68"/>
  <c r="L68" s="1"/>
  <c r="AE277" i="19"/>
  <c r="AE349"/>
  <c r="Q80" i="27"/>
  <c r="H80" i="29"/>
  <c r="Q27" i="33"/>
  <c r="P26" i="31"/>
  <c r="D38" i="30"/>
  <c r="D38" i="27"/>
  <c r="D80"/>
  <c r="F79" i="29"/>
  <c r="P80" i="33"/>
  <c r="D79" i="27"/>
  <c r="Q77" i="33"/>
  <c r="D76" i="27"/>
  <c r="Q40"/>
  <c r="D40"/>
  <c r="V40" s="1"/>
  <c r="Q38"/>
  <c r="J38" i="29"/>
  <c r="H38"/>
  <c r="Q57" i="27"/>
  <c r="D57"/>
  <c r="V57" s="1"/>
  <c r="L80" i="30"/>
  <c r="L76" i="29"/>
  <c r="L40" i="30"/>
  <c r="L40" i="29"/>
  <c r="L26" i="30"/>
  <c r="L26" i="29"/>
  <c r="L48" i="30"/>
  <c r="L48" i="29"/>
  <c r="U38" i="31"/>
  <c r="L27" i="32"/>
  <c r="L27" i="33"/>
  <c r="L26" i="31"/>
  <c r="L38"/>
  <c r="L80" i="33"/>
  <c r="Q83" i="31"/>
  <c r="Z27" i="32"/>
  <c r="Z26" i="30"/>
  <c r="Z26" i="29"/>
  <c r="Z38" i="31"/>
  <c r="H633" i="19"/>
  <c r="E80" i="27"/>
  <c r="K23" i="25"/>
  <c r="I23"/>
  <c r="H35"/>
  <c r="G149" i="21"/>
  <c r="P26" i="27"/>
  <c r="R147" i="19"/>
  <c r="O26" i="26"/>
  <c r="N26"/>
  <c r="M147" i="19"/>
  <c r="J26" i="27"/>
  <c r="K147" i="19"/>
  <c r="H26" i="27"/>
  <c r="I147" i="19"/>
  <c r="F26" i="26"/>
  <c r="H147" i="19"/>
  <c r="E26" i="26"/>
  <c r="D26"/>
  <c r="V26" s="1"/>
  <c r="I624" i="19"/>
  <c r="E76" i="25"/>
  <c r="Q79" i="26"/>
  <c r="K76" i="25"/>
  <c r="M624" i="19"/>
  <c r="J79" i="27"/>
  <c r="K624" i="19"/>
  <c r="H79" i="27"/>
  <c r="J678" i="19"/>
  <c r="I12" i="22" s="1"/>
  <c r="G79" i="27"/>
  <c r="G83" s="1"/>
  <c r="K73" i="25"/>
  <c r="K597" i="19"/>
  <c r="H76" i="27"/>
  <c r="M255" i="19"/>
  <c r="AE347"/>
  <c r="D48" i="27"/>
  <c r="AE419" i="19"/>
  <c r="D56" i="27"/>
  <c r="F600" i="21"/>
  <c r="H600" s="1"/>
  <c r="L600" s="1"/>
  <c r="F277"/>
  <c r="H277" s="1"/>
  <c r="L277" s="1"/>
  <c r="F276"/>
  <c r="H276" s="1"/>
  <c r="L276" s="1"/>
  <c r="F151"/>
  <c r="H151" s="1"/>
  <c r="L151" s="1"/>
  <c r="F150"/>
  <c r="H150" s="1"/>
  <c r="L150" s="1"/>
  <c r="F349"/>
  <c r="H349" s="1"/>
  <c r="L349" s="1"/>
  <c r="F348"/>
  <c r="H348" s="1"/>
  <c r="L348" s="1"/>
  <c r="G260"/>
  <c r="AE153" i="19"/>
  <c r="J23" i="25"/>
  <c r="F154" i="21"/>
  <c r="F152"/>
  <c r="AE260" i="19"/>
  <c r="I35" i="25"/>
  <c r="F260" i="21"/>
  <c r="F631"/>
  <c r="L14" i="25"/>
  <c r="O14" s="1"/>
  <c r="F637" i="21"/>
  <c r="F153"/>
  <c r="H153" s="1"/>
  <c r="L153" s="1"/>
  <c r="G417" i="19"/>
  <c r="O636"/>
  <c r="O257"/>
  <c r="F35" i="25"/>
  <c r="F76"/>
  <c r="F73"/>
  <c r="G35"/>
  <c r="T633" i="19"/>
  <c r="T147"/>
  <c r="Q147"/>
  <c r="T624"/>
  <c r="T273"/>
  <c r="T255"/>
  <c r="T426"/>
  <c r="O259"/>
  <c r="G147"/>
  <c r="O148"/>
  <c r="G633"/>
  <c r="O635"/>
  <c r="G624"/>
  <c r="O626"/>
  <c r="G597"/>
  <c r="O599"/>
  <c r="G273"/>
  <c r="AA273" s="1"/>
  <c r="AA274" s="1"/>
  <c r="O275"/>
  <c r="K255"/>
  <c r="O258"/>
  <c r="O347"/>
  <c r="G426"/>
  <c r="O428"/>
  <c r="O419"/>
  <c r="O627"/>
  <c r="O149"/>
  <c r="T597"/>
  <c r="G345"/>
  <c r="AA345" s="1"/>
  <c r="AA346" s="1"/>
  <c r="J624"/>
  <c r="S624"/>
  <c r="M678"/>
  <c r="L12" i="22" s="1"/>
  <c r="S147" i="19"/>
  <c r="S683"/>
  <c r="R17" i="22" s="1"/>
  <c r="R121" i="19"/>
  <c r="AE102"/>
  <c r="AE66"/>
  <c r="K633"/>
  <c r="G255"/>
  <c r="W3991" i="13"/>
  <c r="AA597" i="19" l="1"/>
  <c r="AA624"/>
  <c r="AA633"/>
  <c r="AA147"/>
  <c r="V26" i="27"/>
  <c r="O417" i="19"/>
  <c r="AA417"/>
  <c r="AA418" s="1"/>
  <c r="AA255"/>
  <c r="AA256" s="1"/>
  <c r="AA426"/>
  <c r="AA427" s="1"/>
  <c r="V38" i="29"/>
  <c r="AA598" i="19"/>
  <c r="AA634"/>
  <c r="V79" i="26"/>
  <c r="Z79" s="1"/>
  <c r="V77" i="33"/>
  <c r="Z77" s="1"/>
  <c r="V38" i="30"/>
  <c r="Z38" s="1"/>
  <c r="V80" i="29"/>
  <c r="Z80" s="1"/>
  <c r="V26" i="31"/>
  <c r="Z26" s="1"/>
  <c r="V27" i="33"/>
  <c r="Z27" s="1"/>
  <c r="V79" i="29"/>
  <c r="Z79" s="1"/>
  <c r="V80" i="33"/>
  <c r="Z80" s="1"/>
  <c r="Y147" i="19"/>
  <c r="Y624"/>
  <c r="AA625" s="1"/>
  <c r="V56" i="27"/>
  <c r="Z56" s="1"/>
  <c r="V48"/>
  <c r="Z48" s="1"/>
  <c r="V76"/>
  <c r="V79"/>
  <c r="V80"/>
  <c r="V38"/>
  <c r="H93" i="21"/>
  <c r="L93" s="1"/>
  <c r="AE152" i="19"/>
  <c r="H260" i="21"/>
  <c r="L260" s="1"/>
  <c r="Z57" i="27"/>
  <c r="H66" i="21"/>
  <c r="L66" s="1"/>
  <c r="H102"/>
  <c r="L102" s="1"/>
  <c r="Z26" i="27"/>
  <c r="Z80"/>
  <c r="Z40"/>
  <c r="Z79"/>
  <c r="AE258" i="19"/>
  <c r="AE259"/>
  <c r="AE604"/>
  <c r="Z76" i="27"/>
  <c r="AE631" i="19"/>
  <c r="L73" i="25"/>
  <c r="O73" s="1"/>
  <c r="Z38" i="29"/>
  <c r="Z26" i="26"/>
  <c r="AE154" i="19"/>
  <c r="L26" i="27"/>
  <c r="L79" i="29"/>
  <c r="L38"/>
  <c r="L38" i="30"/>
  <c r="U77" i="33"/>
  <c r="U80"/>
  <c r="U26" i="31"/>
  <c r="U27" i="33"/>
  <c r="L80" i="29"/>
  <c r="U26" i="27"/>
  <c r="P84" i="33"/>
  <c r="J83" i="27"/>
  <c r="Z38"/>
  <c r="O23" i="26"/>
  <c r="F627" i="21"/>
  <c r="H627" s="1"/>
  <c r="L627" s="1"/>
  <c r="F419"/>
  <c r="H419" s="1"/>
  <c r="L419" s="1"/>
  <c r="L56" i="27"/>
  <c r="F428" i="21"/>
  <c r="F426" s="1"/>
  <c r="L57" i="27"/>
  <c r="O426" i="19"/>
  <c r="F347" i="21"/>
  <c r="H347" s="1"/>
  <c r="L347" s="1"/>
  <c r="L48" i="27"/>
  <c r="F258" i="21"/>
  <c r="H258" s="1"/>
  <c r="L258" s="1"/>
  <c r="F275"/>
  <c r="F273" s="1"/>
  <c r="L40" i="27"/>
  <c r="O273" i="19"/>
  <c r="F599" i="21"/>
  <c r="F597" s="1"/>
  <c r="L76" i="27"/>
  <c r="F626" i="21"/>
  <c r="H626" s="1"/>
  <c r="L626" s="1"/>
  <c r="L79" i="27"/>
  <c r="F635" i="21"/>
  <c r="L80" i="27"/>
  <c r="F148" i="21"/>
  <c r="L26" i="26"/>
  <c r="O147" i="19"/>
  <c r="F259" i="21"/>
  <c r="H259" s="1"/>
  <c r="L259" s="1"/>
  <c r="G428"/>
  <c r="G426" s="1"/>
  <c r="U57" i="27"/>
  <c r="G257" i="21"/>
  <c r="G255" s="1"/>
  <c r="U38" i="27"/>
  <c r="G275" i="21"/>
  <c r="G273" s="1"/>
  <c r="U40" i="27"/>
  <c r="G604" i="21"/>
  <c r="H604" s="1"/>
  <c r="L604" s="1"/>
  <c r="G631"/>
  <c r="H631" s="1"/>
  <c r="L631" s="1"/>
  <c r="G625"/>
  <c r="U79" i="26"/>
  <c r="G148" i="21"/>
  <c r="U26" i="26"/>
  <c r="G152" i="21"/>
  <c r="H152" s="1"/>
  <c r="L152" s="1"/>
  <c r="G635"/>
  <c r="G633" s="1"/>
  <c r="U80" i="27"/>
  <c r="AE149" i="19"/>
  <c r="F23" i="25"/>
  <c r="AE627" i="19"/>
  <c r="G76" i="25"/>
  <c r="L76" s="1"/>
  <c r="O76" s="1"/>
  <c r="AE426" i="19"/>
  <c r="F54" i="25"/>
  <c r="L54" s="1"/>
  <c r="O54" s="1"/>
  <c r="AE273" i="19"/>
  <c r="F37" i="25"/>
  <c r="L37" s="1"/>
  <c r="O37" s="1"/>
  <c r="AE633" i="19"/>
  <c r="F77" i="25"/>
  <c r="AE148" i="19"/>
  <c r="E23" i="25"/>
  <c r="F257" i="21"/>
  <c r="H257" s="1"/>
  <c r="L257" s="1"/>
  <c r="L38" i="27"/>
  <c r="AE636" i="19"/>
  <c r="G77" i="25"/>
  <c r="F636" i="21"/>
  <c r="H636" s="1"/>
  <c r="L636" s="1"/>
  <c r="AE417" i="19"/>
  <c r="F53" i="25"/>
  <c r="L53" s="1"/>
  <c r="O53" s="1"/>
  <c r="AE345" i="19"/>
  <c r="F45" i="25"/>
  <c r="L45" s="1"/>
  <c r="O45" s="1"/>
  <c r="L35"/>
  <c r="O35" s="1"/>
  <c r="H637" i="21"/>
  <c r="L637" s="1"/>
  <c r="G154"/>
  <c r="H154" s="1"/>
  <c r="L154" s="1"/>
  <c r="F149"/>
  <c r="H149" s="1"/>
  <c r="L149" s="1"/>
  <c r="AE624" i="19"/>
  <c r="AE626"/>
  <c r="AE597"/>
  <c r="AE599"/>
  <c r="AE147"/>
  <c r="AE428"/>
  <c r="AE625"/>
  <c r="AE275"/>
  <c r="O597"/>
  <c r="O255"/>
  <c r="O345"/>
  <c r="O624"/>
  <c r="O633"/>
  <c r="AE635"/>
  <c r="AE257"/>
  <c r="Q3642" i="13"/>
  <c r="M2755"/>
  <c r="K2755"/>
  <c r="R2755"/>
  <c r="S2755"/>
  <c r="G2755"/>
  <c r="AA148" i="19" l="1"/>
  <c r="G597" i="21"/>
  <c r="G624"/>
  <c r="F147"/>
  <c r="F417"/>
  <c r="H428"/>
  <c r="L428" s="1"/>
  <c r="G147"/>
  <c r="F345"/>
  <c r="H625"/>
  <c r="L625" s="1"/>
  <c r="H275"/>
  <c r="L23" i="25"/>
  <c r="O23" s="1"/>
  <c r="F633" i="21"/>
  <c r="F624"/>
  <c r="H635"/>
  <c r="L635" s="1"/>
  <c r="H599"/>
  <c r="F255"/>
  <c r="L77" i="25"/>
  <c r="O77" s="1"/>
  <c r="H148" i="21"/>
  <c r="L148" s="1"/>
  <c r="H255"/>
  <c r="L255" s="1"/>
  <c r="H345"/>
  <c r="L345" s="1"/>
  <c r="H417"/>
  <c r="L417" s="1"/>
  <c r="G590" i="19"/>
  <c r="G3642" i="13"/>
  <c r="K590" i="19"/>
  <c r="K3642" i="13"/>
  <c r="AE255" i="19"/>
  <c r="G293"/>
  <c r="G295"/>
  <c r="Y295" s="1"/>
  <c r="T292"/>
  <c r="S293"/>
  <c r="X293" s="1"/>
  <c r="K294"/>
  <c r="Y294" s="1"/>
  <c r="M298"/>
  <c r="T298"/>
  <c r="X298" s="1"/>
  <c r="R590"/>
  <c r="X590" s="1"/>
  <c r="X588" s="1"/>
  <c r="K591"/>
  <c r="Y591" s="1"/>
  <c r="M2805" i="13"/>
  <c r="R2805"/>
  <c r="K2805"/>
  <c r="G304" i="19"/>
  <c r="Y304" s="1"/>
  <c r="G3370" i="13"/>
  <c r="J3370"/>
  <c r="M11"/>
  <c r="L11"/>
  <c r="K11"/>
  <c r="J11"/>
  <c r="I11"/>
  <c r="H11"/>
  <c r="N11"/>
  <c r="O11"/>
  <c r="P11"/>
  <c r="Q11"/>
  <c r="R11"/>
  <c r="S11"/>
  <c r="T11"/>
  <c r="W1150"/>
  <c r="G467" i="19"/>
  <c r="Y467" s="1"/>
  <c r="G466"/>
  <c r="Y466" s="1"/>
  <c r="G3298" i="13"/>
  <c r="M3427"/>
  <c r="S392" i="19"/>
  <c r="X392" s="1"/>
  <c r="G392"/>
  <c r="Y392" s="1"/>
  <c r="Y292" l="1"/>
  <c r="X292"/>
  <c r="X291" s="1"/>
  <c r="Y298"/>
  <c r="Y293"/>
  <c r="Y590"/>
  <c r="Y588" s="1"/>
  <c r="H597" i="21"/>
  <c r="L597" s="1"/>
  <c r="L599"/>
  <c r="H273"/>
  <c r="L273" s="1"/>
  <c r="L275"/>
  <c r="H426"/>
  <c r="L426" s="1"/>
  <c r="H633"/>
  <c r="L633" s="1"/>
  <c r="H624"/>
  <c r="L624" s="1"/>
  <c r="D53" i="27"/>
  <c r="D61" i="30"/>
  <c r="D61" i="31"/>
  <c r="D43" i="30"/>
  <c r="H75" i="29"/>
  <c r="O75" i="27"/>
  <c r="Q43" i="33"/>
  <c r="J43"/>
  <c r="H42" i="29"/>
  <c r="P42" i="27"/>
  <c r="D42" i="30"/>
  <c r="D42" i="27"/>
  <c r="V42" s="1"/>
  <c r="H75"/>
  <c r="P53"/>
  <c r="H58" i="25"/>
  <c r="I58"/>
  <c r="H40"/>
  <c r="G72"/>
  <c r="Q42" i="26"/>
  <c r="H39" i="25"/>
  <c r="G588" i="19"/>
  <c r="D75" i="27"/>
  <c r="V75" s="1"/>
  <c r="H147" i="21"/>
  <c r="L147" s="1"/>
  <c r="O392" i="19"/>
  <c r="F50" i="25"/>
  <c r="O298" i="19"/>
  <c r="O294"/>
  <c r="E39" i="25"/>
  <c r="O293" i="19"/>
  <c r="R588"/>
  <c r="S291"/>
  <c r="O466"/>
  <c r="O467"/>
  <c r="O304"/>
  <c r="O591"/>
  <c r="O295"/>
  <c r="O590"/>
  <c r="W11" i="13"/>
  <c r="K588" i="19"/>
  <c r="G563"/>
  <c r="Y563" s="1"/>
  <c r="G3557" i="13"/>
  <c r="J562" i="19"/>
  <c r="J3557" i="13"/>
  <c r="P562" i="19"/>
  <c r="X562" s="1"/>
  <c r="X561" s="1"/>
  <c r="O3557" i="13"/>
  <c r="G3167"/>
  <c r="M397" i="19"/>
  <c r="M3167" i="13"/>
  <c r="S390" i="19"/>
  <c r="R3167" i="13"/>
  <c r="T397" i="19"/>
  <c r="X397" s="1"/>
  <c r="X390" s="1"/>
  <c r="S3167" i="13"/>
  <c r="G518" i="19"/>
  <c r="G3427" i="13"/>
  <c r="J517" i="19"/>
  <c r="Y517" s="1"/>
  <c r="J3427" i="13"/>
  <c r="S518" i="19"/>
  <c r="X518" s="1"/>
  <c r="R3427" i="13"/>
  <c r="T523" i="19"/>
  <c r="X523" s="1"/>
  <c r="S3427" i="13"/>
  <c r="J463" i="19"/>
  <c r="Y463" s="1"/>
  <c r="J3298" i="13"/>
  <c r="S464" i="19"/>
  <c r="X464" s="1"/>
  <c r="R3298" i="13"/>
  <c r="M469" i="19"/>
  <c r="M3298" i="13"/>
  <c r="T469" i="19"/>
  <c r="X469" s="1"/>
  <c r="S3298" i="13"/>
  <c r="S491" i="19"/>
  <c r="X491" s="1"/>
  <c r="R3370" i="13"/>
  <c r="M496" i="19"/>
  <c r="M3370" i="13"/>
  <c r="T496" i="19"/>
  <c r="X496" s="1"/>
  <c r="S3370" i="13"/>
  <c r="K492" i="19"/>
  <c r="K3370" i="13"/>
  <c r="I492" i="19"/>
  <c r="Y492" s="1"/>
  <c r="I3370" i="13"/>
  <c r="G302" i="19"/>
  <c r="G2805" i="13"/>
  <c r="R302" i="19"/>
  <c r="Q2805" i="13"/>
  <c r="T307" i="19"/>
  <c r="X307" s="1"/>
  <c r="S2805" i="13"/>
  <c r="S365" i="19"/>
  <c r="X365" s="1"/>
  <c r="R3106" i="13"/>
  <c r="N370" i="19"/>
  <c r="N3106" i="13"/>
  <c r="T370" i="19"/>
  <c r="X370" s="1"/>
  <c r="S3106" i="13"/>
  <c r="W1889"/>
  <c r="G390" i="19"/>
  <c r="M521"/>
  <c r="Y521" s="1"/>
  <c r="M523"/>
  <c r="Y523" s="1"/>
  <c r="G464"/>
  <c r="Y464" s="1"/>
  <c r="J490"/>
  <c r="Y490" s="1"/>
  <c r="G491"/>
  <c r="Y491" s="1"/>
  <c r="S494"/>
  <c r="K302"/>
  <c r="S302"/>
  <c r="M307"/>
  <c r="Y307" s="1"/>
  <c r="G365"/>
  <c r="M291"/>
  <c r="K291"/>
  <c r="T291"/>
  <c r="G291"/>
  <c r="W3813" i="13"/>
  <c r="W3958"/>
  <c r="S557" i="19"/>
  <c r="R3509" i="13"/>
  <c r="M3509"/>
  <c r="J3509"/>
  <c r="G3509"/>
  <c r="G3467"/>
  <c r="G3444"/>
  <c r="M3444"/>
  <c r="M2959"/>
  <c r="I2959"/>
  <c r="G331" i="19"/>
  <c r="Y331" s="1"/>
  <c r="G2959" i="13"/>
  <c r="S2937"/>
  <c r="G322" i="19"/>
  <c r="Y322" s="1"/>
  <c r="G2937" i="13"/>
  <c r="S2926"/>
  <c r="S312" i="19"/>
  <c r="R2901" i="13"/>
  <c r="M2926"/>
  <c r="G313" i="19"/>
  <c r="Y313" s="1"/>
  <c r="G2901" i="13"/>
  <c r="M2669"/>
  <c r="S2669"/>
  <c r="G268" i="19"/>
  <c r="Y268" s="1"/>
  <c r="G2669" i="13"/>
  <c r="M1489"/>
  <c r="K114" i="19"/>
  <c r="H116"/>
  <c r="G116"/>
  <c r="Y116" s="1"/>
  <c r="G114"/>
  <c r="G1489" i="13"/>
  <c r="K1489"/>
  <c r="T23" i="19"/>
  <c r="S23"/>
  <c r="L24"/>
  <c r="L21" s="1"/>
  <c r="K23"/>
  <c r="K22"/>
  <c r="J22"/>
  <c r="J21" s="1"/>
  <c r="H28"/>
  <c r="H27"/>
  <c r="H26"/>
  <c r="H25"/>
  <c r="H24"/>
  <c r="H23"/>
  <c r="H22"/>
  <c r="G28"/>
  <c r="G27"/>
  <c r="G26"/>
  <c r="G25"/>
  <c r="Y25" s="1"/>
  <c r="G24"/>
  <c r="G23"/>
  <c r="G22"/>
  <c r="AA588" l="1"/>
  <c r="AA589" s="1"/>
  <c r="Y22"/>
  <c r="Y26"/>
  <c r="AA291"/>
  <c r="Y365"/>
  <c r="V43" i="33"/>
  <c r="Y312" i="19"/>
  <c r="X312"/>
  <c r="Y557"/>
  <c r="X557"/>
  <c r="Y494"/>
  <c r="X494"/>
  <c r="V42" i="26"/>
  <c r="Z42" s="1"/>
  <c r="V42" i="30"/>
  <c r="Z42" s="1"/>
  <c r="V42" i="29"/>
  <c r="Z42" s="1"/>
  <c r="V75"/>
  <c r="Z75" s="1"/>
  <c r="V43" i="30"/>
  <c r="Z43" s="1"/>
  <c r="V61" i="31"/>
  <c r="Z61" s="1"/>
  <c r="V61" i="30"/>
  <c r="Z61" s="1"/>
  <c r="Y370" i="19"/>
  <c r="X363"/>
  <c r="X302"/>
  <c r="X300" s="1"/>
  <c r="Y302"/>
  <c r="Y300" s="1"/>
  <c r="Y496"/>
  <c r="Y489" s="1"/>
  <c r="X489"/>
  <c r="Y469"/>
  <c r="X462"/>
  <c r="Y462"/>
  <c r="X516"/>
  <c r="Y518"/>
  <c r="Y516" s="1"/>
  <c r="Y397"/>
  <c r="Y390" s="1"/>
  <c r="Y291"/>
  <c r="V53" i="27"/>
  <c r="M2901" i="13"/>
  <c r="W2926"/>
  <c r="G21" i="19"/>
  <c r="H21"/>
  <c r="K21"/>
  <c r="AE295"/>
  <c r="Z42" i="27"/>
  <c r="AE304" i="19"/>
  <c r="Z75" i="27"/>
  <c r="AE466" i="19"/>
  <c r="AE467"/>
  <c r="Z53" i="27"/>
  <c r="Z43" i="33"/>
  <c r="AE591" i="19"/>
  <c r="D12" i="27"/>
  <c r="D12" i="29"/>
  <c r="D12" i="30"/>
  <c r="D12" i="31"/>
  <c r="D13" i="32"/>
  <c r="D13" i="33"/>
  <c r="E12" i="27"/>
  <c r="E12" i="29"/>
  <c r="E12" i="30"/>
  <c r="E12" i="31"/>
  <c r="E13" i="32"/>
  <c r="E13" i="33"/>
  <c r="H12" i="27"/>
  <c r="I12" i="29"/>
  <c r="P12" i="27"/>
  <c r="Q12"/>
  <c r="Q83" s="1"/>
  <c r="D22" i="29"/>
  <c r="D22" i="31"/>
  <c r="E22"/>
  <c r="H22" i="29"/>
  <c r="D39" i="30"/>
  <c r="D44"/>
  <c r="P44" i="29"/>
  <c r="D45" i="30"/>
  <c r="D46"/>
  <c r="P71" i="31"/>
  <c r="V71" s="1"/>
  <c r="D50" i="27"/>
  <c r="J44" i="33"/>
  <c r="P64" i="31"/>
  <c r="V64" s="1"/>
  <c r="D64" i="27"/>
  <c r="D61"/>
  <c r="J68" i="33"/>
  <c r="J67" i="31"/>
  <c r="V67" s="1"/>
  <c r="Q51" i="33"/>
  <c r="K51"/>
  <c r="P50" i="27"/>
  <c r="Q44" i="33"/>
  <c r="O43" i="27"/>
  <c r="D43"/>
  <c r="F64" i="29"/>
  <c r="H64"/>
  <c r="Q65" i="33"/>
  <c r="J65"/>
  <c r="Q62"/>
  <c r="J62"/>
  <c r="V62" s="1"/>
  <c r="P61" i="27"/>
  <c r="Q68" i="33"/>
  <c r="P67" i="27"/>
  <c r="D67"/>
  <c r="V67" s="1"/>
  <c r="Q54" i="33"/>
  <c r="J54"/>
  <c r="V54" s="1"/>
  <c r="L42" i="30"/>
  <c r="L75" i="29"/>
  <c r="L43" i="30"/>
  <c r="L61" i="31"/>
  <c r="L61" i="30"/>
  <c r="L42" i="29"/>
  <c r="L43" i="33"/>
  <c r="U43"/>
  <c r="D12" i="26"/>
  <c r="E12"/>
  <c r="G12"/>
  <c r="H12"/>
  <c r="H36" i="25"/>
  <c r="H41"/>
  <c r="G41"/>
  <c r="H42"/>
  <c r="H43"/>
  <c r="I68"/>
  <c r="S300" i="19"/>
  <c r="P43" i="27"/>
  <c r="K300" i="19"/>
  <c r="H43" i="27"/>
  <c r="G64" i="26"/>
  <c r="N683" i="19"/>
  <c r="M17" i="22" s="1"/>
  <c r="G61" i="25"/>
  <c r="K489" i="19"/>
  <c r="P64" i="27"/>
  <c r="E58" i="25"/>
  <c r="G61" i="26"/>
  <c r="E64" i="25"/>
  <c r="G67" i="26"/>
  <c r="M72"/>
  <c r="G72"/>
  <c r="D72" i="27"/>
  <c r="F590" i="21"/>
  <c r="L75" i="27"/>
  <c r="F295" i="21"/>
  <c r="H295" s="1"/>
  <c r="L295" s="1"/>
  <c r="F591"/>
  <c r="H591" s="1"/>
  <c r="L591" s="1"/>
  <c r="F304"/>
  <c r="H304" s="1"/>
  <c r="L304" s="1"/>
  <c r="F467"/>
  <c r="H467" s="1"/>
  <c r="L467" s="1"/>
  <c r="F466"/>
  <c r="H466" s="1"/>
  <c r="L466" s="1"/>
  <c r="G293"/>
  <c r="U42" i="27"/>
  <c r="G590" i="21"/>
  <c r="G588" s="1"/>
  <c r="U75" i="27"/>
  <c r="AE588" i="19"/>
  <c r="F72" i="25"/>
  <c r="L72" s="1"/>
  <c r="O72" s="1"/>
  <c r="AE293" i="19"/>
  <c r="F39" i="25"/>
  <c r="F293" i="21"/>
  <c r="L42" i="27"/>
  <c r="G292" i="21"/>
  <c r="H292" s="1"/>
  <c r="L292" s="1"/>
  <c r="U42" i="26"/>
  <c r="AE294" i="19"/>
  <c r="G39" i="25"/>
  <c r="F294" i="21"/>
  <c r="H294" s="1"/>
  <c r="L294" s="1"/>
  <c r="AE298" i="19"/>
  <c r="K39" i="25"/>
  <c r="F298" i="21"/>
  <c r="F392"/>
  <c r="L53" i="27"/>
  <c r="G298" i="21"/>
  <c r="G392"/>
  <c r="U53" i="27"/>
  <c r="O291" i="19"/>
  <c r="O22"/>
  <c r="O23"/>
  <c r="O25"/>
  <c r="O26"/>
  <c r="I9" i="25"/>
  <c r="O27" i="19"/>
  <c r="O28"/>
  <c r="O116"/>
  <c r="O365"/>
  <c r="F47" i="25"/>
  <c r="O307" i="19"/>
  <c r="K40" i="25"/>
  <c r="I61"/>
  <c r="O491" i="19"/>
  <c r="O490"/>
  <c r="E61" i="25"/>
  <c r="O464" i="19"/>
  <c r="O523"/>
  <c r="O521"/>
  <c r="I64" i="25"/>
  <c r="F40"/>
  <c r="K61"/>
  <c r="J4277" i="13"/>
  <c r="AE292" i="19"/>
  <c r="AE392"/>
  <c r="T363"/>
  <c r="S363"/>
  <c r="T300"/>
  <c r="R300"/>
  <c r="T489"/>
  <c r="T462"/>
  <c r="S462"/>
  <c r="T516"/>
  <c r="S516"/>
  <c r="T390"/>
  <c r="P561"/>
  <c r="O268"/>
  <c r="O313"/>
  <c r="O322"/>
  <c r="O331"/>
  <c r="O370"/>
  <c r="G300"/>
  <c r="O302"/>
  <c r="O492"/>
  <c r="M489"/>
  <c r="O496"/>
  <c r="M462"/>
  <c r="O469"/>
  <c r="O463"/>
  <c r="O517"/>
  <c r="G516"/>
  <c r="O518"/>
  <c r="M390"/>
  <c r="AA390" s="1"/>
  <c r="AA391" s="1"/>
  <c r="O397"/>
  <c r="J561"/>
  <c r="G561"/>
  <c r="O563"/>
  <c r="O588"/>
  <c r="J516"/>
  <c r="I489"/>
  <c r="J462"/>
  <c r="S489"/>
  <c r="N363"/>
  <c r="S266"/>
  <c r="X266" s="1"/>
  <c r="R2669" i="13"/>
  <c r="T316" i="19"/>
  <c r="X316" s="1"/>
  <c r="S2901" i="13"/>
  <c r="T334" i="19"/>
  <c r="X334" s="1"/>
  <c r="S2959" i="13"/>
  <c r="S329" i="19"/>
  <c r="X329" s="1"/>
  <c r="X327" s="1"/>
  <c r="R2959" i="13"/>
  <c r="S527" i="19"/>
  <c r="X527" s="1"/>
  <c r="R3444" i="13"/>
  <c r="T532" i="19"/>
  <c r="X532" s="1"/>
  <c r="S3444" i="13"/>
  <c r="T559" i="19"/>
  <c r="X559" s="1"/>
  <c r="S3509" i="13"/>
  <c r="H114" i="19"/>
  <c r="Y114" s="1"/>
  <c r="H1489" i="13"/>
  <c r="S113" i="19"/>
  <c r="X113" s="1"/>
  <c r="R1489" i="13"/>
  <c r="T118" i="19"/>
  <c r="X118" s="1"/>
  <c r="S1489" i="13"/>
  <c r="AE590" i="19"/>
  <c r="M24"/>
  <c r="M21" s="1"/>
  <c r="S27"/>
  <c r="T678"/>
  <c r="S12" i="22" s="1"/>
  <c r="T24" i="19"/>
  <c r="X24" s="1"/>
  <c r="T28"/>
  <c r="X28" s="1"/>
  <c r="U23"/>
  <c r="U21" s="1"/>
  <c r="K112"/>
  <c r="Y112" s="1"/>
  <c r="G113"/>
  <c r="Y113" s="1"/>
  <c r="M118"/>
  <c r="Y118" s="1"/>
  <c r="G266"/>
  <c r="Y266" s="1"/>
  <c r="T265"/>
  <c r="M271"/>
  <c r="T271"/>
  <c r="X271" s="1"/>
  <c r="G311"/>
  <c r="M316"/>
  <c r="Y316" s="1"/>
  <c r="S311"/>
  <c r="X311" s="1"/>
  <c r="G320"/>
  <c r="Y320" s="1"/>
  <c r="T325"/>
  <c r="G329"/>
  <c r="Y329" s="1"/>
  <c r="I330"/>
  <c r="Y330" s="1"/>
  <c r="M334"/>
  <c r="Y334" s="1"/>
  <c r="M532"/>
  <c r="Y532" s="1"/>
  <c r="G527"/>
  <c r="Y527" s="1"/>
  <c r="Y525" s="1"/>
  <c r="G536"/>
  <c r="Y536" s="1"/>
  <c r="Y534" s="1"/>
  <c r="G554"/>
  <c r="J553"/>
  <c r="Y553" s="1"/>
  <c r="M559"/>
  <c r="Y559" s="1"/>
  <c r="S554"/>
  <c r="X554" s="1"/>
  <c r="X552" s="1"/>
  <c r="M300"/>
  <c r="S681"/>
  <c r="R15" i="22" s="1"/>
  <c r="G489" i="19"/>
  <c r="AA489" s="1"/>
  <c r="AA490" s="1"/>
  <c r="J489"/>
  <c r="G462"/>
  <c r="AA462" s="1"/>
  <c r="AA463" s="1"/>
  <c r="M516"/>
  <c r="M681"/>
  <c r="L15" i="22" s="1"/>
  <c r="W3427" i="13"/>
  <c r="W3370"/>
  <c r="W3298"/>
  <c r="W3167"/>
  <c r="T3744"/>
  <c r="Q3744"/>
  <c r="M3744"/>
  <c r="K3744"/>
  <c r="I3744"/>
  <c r="H618" i="19"/>
  <c r="H617"/>
  <c r="H3745" i="13"/>
  <c r="G618" i="19"/>
  <c r="G617"/>
  <c r="G3745" i="13"/>
  <c r="W3745" s="1"/>
  <c r="P3414"/>
  <c r="W2394"/>
  <c r="AA516" i="19" l="1"/>
  <c r="AA517" s="1"/>
  <c r="V65" i="33"/>
  <c r="V51"/>
  <c r="AA300" i="19"/>
  <c r="AA301" s="1"/>
  <c r="AA292"/>
  <c r="Y325"/>
  <c r="X325"/>
  <c r="X318" s="1"/>
  <c r="Y265"/>
  <c r="X265"/>
  <c r="X264" s="1"/>
  <c r="S21"/>
  <c r="AA21" s="1"/>
  <c r="X27"/>
  <c r="V67" i="26"/>
  <c r="Z67" s="1"/>
  <c r="V61"/>
  <c r="Z61" s="1"/>
  <c r="V64"/>
  <c r="Z64" s="1"/>
  <c r="Z71" i="31"/>
  <c r="V46" i="30"/>
  <c r="Z46" s="1"/>
  <c r="V45"/>
  <c r="Z45" s="1"/>
  <c r="V44" i="29"/>
  <c r="Z44" s="1"/>
  <c r="V44" i="30"/>
  <c r="Z44" s="1"/>
  <c r="V39"/>
  <c r="Z39" s="1"/>
  <c r="Y554" i="19"/>
  <c r="Y552" s="1"/>
  <c r="Y327"/>
  <c r="Y318"/>
  <c r="Y311"/>
  <c r="Y309" s="1"/>
  <c r="Y271"/>
  <c r="Y111"/>
  <c r="X111"/>
  <c r="X525"/>
  <c r="X309"/>
  <c r="V12" i="26"/>
  <c r="V64" i="29"/>
  <c r="V68" i="33"/>
  <c r="V44"/>
  <c r="V22" i="31"/>
  <c r="V12"/>
  <c r="V12" i="30"/>
  <c r="X23" i="19"/>
  <c r="Y28"/>
  <c r="Y27"/>
  <c r="Y24"/>
  <c r="Y23"/>
  <c r="V72" i="27"/>
  <c r="Z72" s="1"/>
  <c r="V43"/>
  <c r="V61"/>
  <c r="V64"/>
  <c r="V50"/>
  <c r="T21" i="19"/>
  <c r="E9" i="25"/>
  <c r="Z64" i="27"/>
  <c r="O21" i="19"/>
  <c r="Z54" i="33"/>
  <c r="Z65"/>
  <c r="AE494" i="19"/>
  <c r="AE312"/>
  <c r="H392" i="21"/>
  <c r="L392" s="1"/>
  <c r="AE313" i="19"/>
  <c r="F291" i="21"/>
  <c r="F588"/>
  <c r="Z67" i="27"/>
  <c r="H590" i="21"/>
  <c r="L590" s="1"/>
  <c r="AE331" i="19"/>
  <c r="AE557"/>
  <c r="L39" i="25"/>
  <c r="O39" s="1"/>
  <c r="G291" i="21"/>
  <c r="Z43" i="27"/>
  <c r="AE496" i="19"/>
  <c r="L40" i="25"/>
  <c r="O40" s="1"/>
  <c r="AE307" i="19"/>
  <c r="AE26"/>
  <c r="Z62" i="33"/>
  <c r="H293" i="21"/>
  <c r="L293" s="1"/>
  <c r="AE492" i="19"/>
  <c r="AE322"/>
  <c r="AE268"/>
  <c r="D78" i="27"/>
  <c r="D78" i="29"/>
  <c r="E78" i="27"/>
  <c r="E78" i="29"/>
  <c r="P71" i="27"/>
  <c r="J72" i="33"/>
  <c r="D71" i="27"/>
  <c r="V71" s="1"/>
  <c r="D69"/>
  <c r="D68"/>
  <c r="J69" i="33"/>
  <c r="J47"/>
  <c r="F46" i="29"/>
  <c r="D46" i="27"/>
  <c r="Q46" i="33"/>
  <c r="D45" i="27"/>
  <c r="P44"/>
  <c r="J45" i="33"/>
  <c r="D44" i="27"/>
  <c r="V44" s="1"/>
  <c r="Q40" i="33"/>
  <c r="J40"/>
  <c r="V40" s="1"/>
  <c r="D39" i="27"/>
  <c r="J23" i="33"/>
  <c r="D22" i="27"/>
  <c r="R12"/>
  <c r="Q13" i="33"/>
  <c r="V13" s="1"/>
  <c r="Z13" s="1"/>
  <c r="Q12" i="29"/>
  <c r="P13" i="32"/>
  <c r="J12" i="29"/>
  <c r="J83" s="1"/>
  <c r="Q23" i="33"/>
  <c r="P22" i="27"/>
  <c r="E22" i="29"/>
  <c r="V22" s="1"/>
  <c r="Z22" s="1"/>
  <c r="Q72" i="33"/>
  <c r="Q69"/>
  <c r="P68" i="27"/>
  <c r="P46"/>
  <c r="Q47" i="33"/>
  <c r="Q45"/>
  <c r="P39" i="27"/>
  <c r="L54" i="33"/>
  <c r="L62"/>
  <c r="L65"/>
  <c r="L64" i="29"/>
  <c r="L51" i="33"/>
  <c r="L46" i="30"/>
  <c r="L45"/>
  <c r="L44"/>
  <c r="L39"/>
  <c r="U54" i="33"/>
  <c r="U68"/>
  <c r="U62"/>
  <c r="U65"/>
  <c r="U44"/>
  <c r="U51"/>
  <c r="U71" i="31"/>
  <c r="U44" i="29"/>
  <c r="L67" i="31"/>
  <c r="L68" i="33"/>
  <c r="U64" i="31"/>
  <c r="L44" i="33"/>
  <c r="L22" i="31"/>
  <c r="L13" i="33"/>
  <c r="L13" i="32"/>
  <c r="L12" i="31"/>
  <c r="L12" i="30"/>
  <c r="L12" i="27"/>
  <c r="Z51" i="33"/>
  <c r="K84"/>
  <c r="Z67" i="31"/>
  <c r="J83"/>
  <c r="Z64"/>
  <c r="P83"/>
  <c r="D83"/>
  <c r="Z12"/>
  <c r="Z12" i="30"/>
  <c r="Z64" i="29"/>
  <c r="Z68" i="33"/>
  <c r="Z61" i="27"/>
  <c r="Z44" i="33"/>
  <c r="Z50" i="27"/>
  <c r="Z22" i="31"/>
  <c r="G71" i="26"/>
  <c r="Q39"/>
  <c r="H22"/>
  <c r="G24" i="21"/>
  <c r="J9" i="25"/>
  <c r="O24" i="19"/>
  <c r="F24" i="21" s="1"/>
  <c r="H111" i="19"/>
  <c r="F563" i="21"/>
  <c r="H563" s="1"/>
  <c r="L563" s="1"/>
  <c r="L72" i="27"/>
  <c r="F397" i="21"/>
  <c r="F390" s="1"/>
  <c r="O390" i="19"/>
  <c r="F518" i="21"/>
  <c r="L67" i="27"/>
  <c r="F517" i="21"/>
  <c r="H517" s="1"/>
  <c r="L517" s="1"/>
  <c r="L67" i="26"/>
  <c r="F463" i="21"/>
  <c r="H463" s="1"/>
  <c r="L463" s="1"/>
  <c r="L61" i="26"/>
  <c r="F469" i="21"/>
  <c r="F496"/>
  <c r="F492"/>
  <c r="H492" s="1"/>
  <c r="L492" s="1"/>
  <c r="F302"/>
  <c r="L43" i="27"/>
  <c r="F370" i="21"/>
  <c r="F331"/>
  <c r="H331" s="1"/>
  <c r="L331" s="1"/>
  <c r="F322"/>
  <c r="H322" s="1"/>
  <c r="L322" s="1"/>
  <c r="F313"/>
  <c r="H313" s="1"/>
  <c r="L313" s="1"/>
  <c r="F268"/>
  <c r="H268" s="1"/>
  <c r="L268" s="1"/>
  <c r="G562"/>
  <c r="G561" s="1"/>
  <c r="U72" i="26"/>
  <c r="G397" i="21"/>
  <c r="G390" s="1"/>
  <c r="G518"/>
  <c r="U67" i="27"/>
  <c r="G523" i="21"/>
  <c r="G464"/>
  <c r="U61" i="27"/>
  <c r="G469" i="21"/>
  <c r="G496"/>
  <c r="G302"/>
  <c r="U43" i="27"/>
  <c r="G307" i="21"/>
  <c r="G365"/>
  <c r="U50" i="27"/>
  <c r="G370" i="21"/>
  <c r="G557"/>
  <c r="H557" s="1"/>
  <c r="L557" s="1"/>
  <c r="G312"/>
  <c r="H312" s="1"/>
  <c r="L312" s="1"/>
  <c r="AE397" i="19"/>
  <c r="K50" i="25"/>
  <c r="L50" s="1"/>
  <c r="O50" s="1"/>
  <c r="AE516" i="19"/>
  <c r="F64" i="25"/>
  <c r="AE469" i="19"/>
  <c r="K58" i="25"/>
  <c r="AE370" i="19"/>
  <c r="K47" i="25"/>
  <c r="F521" i="21"/>
  <c r="H521" s="1"/>
  <c r="L521" s="1"/>
  <c r="AE523" i="19"/>
  <c r="K64" i="25"/>
  <c r="F523" i="21"/>
  <c r="AE464" i="19"/>
  <c r="F58" i="25"/>
  <c r="L58" s="1"/>
  <c r="O58" s="1"/>
  <c r="F464" i="21"/>
  <c r="L61" i="27"/>
  <c r="F490" i="21"/>
  <c r="H490" s="1"/>
  <c r="L490" s="1"/>
  <c r="L64" i="26"/>
  <c r="AE491" i="19"/>
  <c r="F61" i="25"/>
  <c r="L61" s="1"/>
  <c r="O61" s="1"/>
  <c r="F491" i="21"/>
  <c r="L64" i="27"/>
  <c r="G494" i="21"/>
  <c r="H494" s="1"/>
  <c r="L494" s="1"/>
  <c r="F307"/>
  <c r="F365"/>
  <c r="L50" i="27"/>
  <c r="AE116" i="19"/>
  <c r="I19" i="25"/>
  <c r="F116" i="21"/>
  <c r="H116" s="1"/>
  <c r="L116" s="1"/>
  <c r="F28"/>
  <c r="AE25" i="19"/>
  <c r="H9" i="25"/>
  <c r="F22" i="21"/>
  <c r="H22" s="1"/>
  <c r="L22" s="1"/>
  <c r="L12" i="26"/>
  <c r="AE563" i="19"/>
  <c r="F69" i="25"/>
  <c r="G491" i="21"/>
  <c r="U64" i="27"/>
  <c r="Z12" i="26"/>
  <c r="H298" i="21"/>
  <c r="L298" s="1"/>
  <c r="F23"/>
  <c r="F27"/>
  <c r="F26"/>
  <c r="H26" s="1"/>
  <c r="L26" s="1"/>
  <c r="F25"/>
  <c r="H25" s="1"/>
  <c r="L25" s="1"/>
  <c r="AE518" i="19"/>
  <c r="O462"/>
  <c r="AE300"/>
  <c r="O618"/>
  <c r="O559"/>
  <c r="O553"/>
  <c r="E68" i="25"/>
  <c r="O554" i="19"/>
  <c r="O536"/>
  <c r="O527"/>
  <c r="F65" i="25"/>
  <c r="O532" i="19"/>
  <c r="O334"/>
  <c r="O330"/>
  <c r="O329"/>
  <c r="O320"/>
  <c r="O311"/>
  <c r="F41" i="25"/>
  <c r="O271" i="19"/>
  <c r="E36" i="25"/>
  <c r="O266" i="19"/>
  <c r="O118"/>
  <c r="O113"/>
  <c r="O112"/>
  <c r="E19" i="25"/>
  <c r="AE489" i="19"/>
  <c r="O316"/>
  <c r="AE365"/>
  <c r="S552"/>
  <c r="S309"/>
  <c r="S682"/>
  <c r="R16" i="22" s="1"/>
  <c r="W16" s="1"/>
  <c r="AE22" i="19"/>
  <c r="T111"/>
  <c r="S111"/>
  <c r="T552"/>
  <c r="T525"/>
  <c r="S525"/>
  <c r="S327"/>
  <c r="T327"/>
  <c r="T309"/>
  <c r="S264"/>
  <c r="AE517"/>
  <c r="AE463"/>
  <c r="O489"/>
  <c r="O114"/>
  <c r="O516"/>
  <c r="O300"/>
  <c r="AE390"/>
  <c r="G616"/>
  <c r="G3744" i="13"/>
  <c r="H616" i="19"/>
  <c r="H3744" i="13"/>
  <c r="Q618" i="19"/>
  <c r="P3744" i="13"/>
  <c r="P4277" s="1"/>
  <c r="S617" i="19"/>
  <c r="R3744" i="13"/>
  <c r="T622" i="19"/>
  <c r="X622" s="1"/>
  <c r="S3744" i="13"/>
  <c r="AE302" i="19"/>
  <c r="AE291"/>
  <c r="AE521"/>
  <c r="AE490"/>
  <c r="Q508"/>
  <c r="X508" s="1"/>
  <c r="I617"/>
  <c r="K617"/>
  <c r="M622"/>
  <c r="R618"/>
  <c r="U617"/>
  <c r="M552"/>
  <c r="J552"/>
  <c r="G552"/>
  <c r="AA552" s="1"/>
  <c r="AA553" s="1"/>
  <c r="G534"/>
  <c r="AA534" s="1"/>
  <c r="AA535" s="1"/>
  <c r="G525"/>
  <c r="AA525" s="1"/>
  <c r="AA526" s="1"/>
  <c r="M525"/>
  <c r="M327"/>
  <c r="I327"/>
  <c r="G327"/>
  <c r="AA327" s="1"/>
  <c r="AA328" s="1"/>
  <c r="T318"/>
  <c r="G318"/>
  <c r="AA318" s="1"/>
  <c r="AA319" s="1"/>
  <c r="M309"/>
  <c r="G309"/>
  <c r="M264"/>
  <c r="T264"/>
  <c r="G264"/>
  <c r="M111"/>
  <c r="G111"/>
  <c r="K111"/>
  <c r="M679"/>
  <c r="L13" i="22" s="1"/>
  <c r="J677" i="19"/>
  <c r="I11" i="22" s="1"/>
  <c r="I18" s="1"/>
  <c r="K3414" i="13"/>
  <c r="AA111" i="19" l="1"/>
  <c r="AA112" s="1"/>
  <c r="AA264"/>
  <c r="AA309"/>
  <c r="AA310" s="1"/>
  <c r="Y622"/>
  <c r="Y21"/>
  <c r="AA22" s="1"/>
  <c r="Y617"/>
  <c r="V22" i="26"/>
  <c r="Z22" s="1"/>
  <c r="V39"/>
  <c r="Z39" s="1"/>
  <c r="V71"/>
  <c r="Z71" s="1"/>
  <c r="V46" i="33"/>
  <c r="Z46" s="1"/>
  <c r="V46" i="29"/>
  <c r="Z46" s="1"/>
  <c r="U12" i="27"/>
  <c r="X21" i="19"/>
  <c r="X617"/>
  <c r="X618"/>
  <c r="V23" i="33"/>
  <c r="V47"/>
  <c r="V69"/>
  <c r="V72"/>
  <c r="V12" i="29"/>
  <c r="V13" i="32"/>
  <c r="Z13" s="1"/>
  <c r="Y618" i="19"/>
  <c r="Y264"/>
  <c r="Y616"/>
  <c r="Y615" s="1"/>
  <c r="V45" i="33"/>
  <c r="V45" i="27"/>
  <c r="Z45" s="1"/>
  <c r="V69"/>
  <c r="Z69" s="1"/>
  <c r="V22"/>
  <c r="V39"/>
  <c r="V46"/>
  <c r="V68"/>
  <c r="V12"/>
  <c r="Z12" s="1"/>
  <c r="G16" i="23"/>
  <c r="AE21" i="19"/>
  <c r="Z44" i="27"/>
  <c r="H302" i="21"/>
  <c r="L302" s="1"/>
  <c r="Z71" i="27"/>
  <c r="F300" i="21"/>
  <c r="L64" i="25"/>
  <c r="O64" s="1"/>
  <c r="Z40" i="33"/>
  <c r="AE27" i="19"/>
  <c r="H365" i="21"/>
  <c r="L365" s="1"/>
  <c r="H24"/>
  <c r="L24" s="1"/>
  <c r="F21"/>
  <c r="G83" i="26"/>
  <c r="H307" i="21"/>
  <c r="L307" s="1"/>
  <c r="H291"/>
  <c r="L291" s="1"/>
  <c r="G489"/>
  <c r="H464"/>
  <c r="L464" s="1"/>
  <c r="F462"/>
  <c r="H588"/>
  <c r="L588" s="1"/>
  <c r="H523"/>
  <c r="L523" s="1"/>
  <c r="F489"/>
  <c r="Z12" i="29"/>
  <c r="F516" i="21"/>
  <c r="O78" i="29"/>
  <c r="J79" i="33"/>
  <c r="Q79"/>
  <c r="P78" i="27"/>
  <c r="N78" i="29"/>
  <c r="N83" s="1"/>
  <c r="L22"/>
  <c r="U45" i="33"/>
  <c r="U47"/>
  <c r="U69"/>
  <c r="U72"/>
  <c r="U23"/>
  <c r="U13" i="32"/>
  <c r="L45" i="33"/>
  <c r="L23"/>
  <c r="L40"/>
  <c r="U46"/>
  <c r="L46" i="29"/>
  <c r="L47" i="33"/>
  <c r="L69"/>
  <c r="L72"/>
  <c r="L78" i="29"/>
  <c r="L12"/>
  <c r="U12"/>
  <c r="U13" i="33"/>
  <c r="U40"/>
  <c r="P84" i="32"/>
  <c r="Z22" i="27"/>
  <c r="Z23" i="33"/>
  <c r="Z39" i="27"/>
  <c r="Z45" i="33"/>
  <c r="Z46" i="27"/>
  <c r="Z47" i="33"/>
  <c r="Z69"/>
  <c r="Z68" i="27"/>
  <c r="Z72" i="33"/>
  <c r="O264" i="19"/>
  <c r="O318"/>
  <c r="J661"/>
  <c r="U615"/>
  <c r="R78" i="27"/>
  <c r="R615" i="19"/>
  <c r="K615"/>
  <c r="H78" i="27"/>
  <c r="I615" i="19"/>
  <c r="F78" i="27"/>
  <c r="N66" i="26"/>
  <c r="N83" s="1"/>
  <c r="H615" i="19"/>
  <c r="E78" i="26"/>
  <c r="D78"/>
  <c r="F114" i="21"/>
  <c r="H114" s="1"/>
  <c r="L114" s="1"/>
  <c r="G266"/>
  <c r="U39" i="27"/>
  <c r="G334" i="21"/>
  <c r="G329"/>
  <c r="U46" i="27"/>
  <c r="G527" i="21"/>
  <c r="U68" i="27"/>
  <c r="G532" i="21"/>
  <c r="G559"/>
  <c r="G113"/>
  <c r="U22" i="27"/>
  <c r="G118" i="21"/>
  <c r="G311"/>
  <c r="U44" i="27"/>
  <c r="G554" i="21"/>
  <c r="U71" i="27"/>
  <c r="AE316" i="19"/>
  <c r="K41" i="25"/>
  <c r="L41" s="1"/>
  <c r="O41" s="1"/>
  <c r="AE23" i="19"/>
  <c r="F9" i="25"/>
  <c r="AE28" i="19"/>
  <c r="K9" i="25"/>
  <c r="AE24" i="19"/>
  <c r="G9" i="25"/>
  <c r="AE114" i="19"/>
  <c r="G19" i="25"/>
  <c r="F112" i="21"/>
  <c r="L22" i="26"/>
  <c r="AE113" i="19"/>
  <c r="F19" i="25"/>
  <c r="F113" i="21"/>
  <c r="L22" i="27"/>
  <c r="AE118" i="19"/>
  <c r="K19" i="25"/>
  <c r="F118" i="21"/>
  <c r="AE266" i="19"/>
  <c r="F36" i="25"/>
  <c r="F266" i="21"/>
  <c r="L39" i="27"/>
  <c r="G265" i="21"/>
  <c r="H265" s="1"/>
  <c r="L265" s="1"/>
  <c r="U39" i="26"/>
  <c r="AE271" i="19"/>
  <c r="K36" i="25"/>
  <c r="F271" i="21"/>
  <c r="F311"/>
  <c r="H311" s="1"/>
  <c r="L311" s="1"/>
  <c r="L44" i="27"/>
  <c r="F42" i="25"/>
  <c r="F320" i="21"/>
  <c r="H320" s="1"/>
  <c r="L320" s="1"/>
  <c r="L45" i="27"/>
  <c r="AE325" i="19"/>
  <c r="K42" i="25"/>
  <c r="G325" i="21"/>
  <c r="G318" s="1"/>
  <c r="F43" i="25"/>
  <c r="F329" i="21"/>
  <c r="L46" i="27"/>
  <c r="AE330" i="19"/>
  <c r="G43" i="25"/>
  <c r="F330" i="21"/>
  <c r="H330" s="1"/>
  <c r="L330" s="1"/>
  <c r="AE334" i="19"/>
  <c r="K43" i="25"/>
  <c r="F334" i="21"/>
  <c r="AE532" i="19"/>
  <c r="K65" i="25"/>
  <c r="L65" s="1"/>
  <c r="O65" s="1"/>
  <c r="F532" i="21"/>
  <c r="F527"/>
  <c r="L68" i="27"/>
  <c r="F66" i="25"/>
  <c r="L66" s="1"/>
  <c r="O66" s="1"/>
  <c r="F536" i="21"/>
  <c r="H536" s="1"/>
  <c r="L536" s="1"/>
  <c r="L69" i="27"/>
  <c r="AE554" i="19"/>
  <c r="F68" i="25"/>
  <c r="F554" i="21"/>
  <c r="H554" s="1"/>
  <c r="L554" s="1"/>
  <c r="L71" i="27"/>
  <c r="F553" i="21"/>
  <c r="H553" s="1"/>
  <c r="L553" s="1"/>
  <c r="L71" i="26"/>
  <c r="AE559" i="19"/>
  <c r="K68" i="25"/>
  <c r="F559" i="21"/>
  <c r="F618"/>
  <c r="G28"/>
  <c r="H28" s="1"/>
  <c r="L28" s="1"/>
  <c r="G271"/>
  <c r="H491"/>
  <c r="L491" s="1"/>
  <c r="G363"/>
  <c r="G300"/>
  <c r="G462"/>
  <c r="G516"/>
  <c r="H370"/>
  <c r="L370" s="1"/>
  <c r="H496"/>
  <c r="L496" s="1"/>
  <c r="H469"/>
  <c r="L469" s="1"/>
  <c r="H518"/>
  <c r="L518" s="1"/>
  <c r="H397"/>
  <c r="L397" s="1"/>
  <c r="G23"/>
  <c r="H23" s="1"/>
  <c r="L23" s="1"/>
  <c r="G27"/>
  <c r="G685" s="1"/>
  <c r="G703" s="1"/>
  <c r="X682" i="19"/>
  <c r="G316" i="21"/>
  <c r="F316"/>
  <c r="O309" i="19"/>
  <c r="O327"/>
  <c r="O552"/>
  <c r="O622"/>
  <c r="AE111"/>
  <c r="AE525"/>
  <c r="AE265"/>
  <c r="AE527"/>
  <c r="AE553"/>
  <c r="T615"/>
  <c r="S615"/>
  <c r="Q679"/>
  <c r="P13" i="22" s="1"/>
  <c r="O534" i="19"/>
  <c r="G615"/>
  <c r="O616"/>
  <c r="O111"/>
  <c r="O525"/>
  <c r="O617"/>
  <c r="Q615"/>
  <c r="AE462"/>
  <c r="AE112"/>
  <c r="AE311"/>
  <c r="AE320"/>
  <c r="AE329"/>
  <c r="AE536"/>
  <c r="K508"/>
  <c r="Y508" s="1"/>
  <c r="J685"/>
  <c r="M615"/>
  <c r="Q507"/>
  <c r="Q677"/>
  <c r="P11" i="22" s="1"/>
  <c r="T37" i="19"/>
  <c r="X37" s="1"/>
  <c r="S32"/>
  <c r="I37"/>
  <c r="I36"/>
  <c r="I35"/>
  <c r="I34"/>
  <c r="I33"/>
  <c r="I32"/>
  <c r="I477" i="13"/>
  <c r="H37" i="19"/>
  <c r="H36"/>
  <c r="H35"/>
  <c r="Y35" s="1"/>
  <c r="H34"/>
  <c r="H33"/>
  <c r="H32"/>
  <c r="H477" i="13"/>
  <c r="G37" i="19"/>
  <c r="G36"/>
  <c r="Y36" s="1"/>
  <c r="G34"/>
  <c r="G33"/>
  <c r="Y33" s="1"/>
  <c r="G32"/>
  <c r="H1088" i="13"/>
  <c r="G55" i="19"/>
  <c r="AA615" l="1"/>
  <c r="Y34"/>
  <c r="V78" i="26"/>
  <c r="V78" i="27"/>
  <c r="AA265" i="19"/>
  <c r="AA616"/>
  <c r="V79" i="33"/>
  <c r="V78" i="29"/>
  <c r="X615" i="19"/>
  <c r="H462" i="21"/>
  <c r="L462" s="1"/>
  <c r="F318"/>
  <c r="H325"/>
  <c r="L325" s="1"/>
  <c r="F309"/>
  <c r="F327"/>
  <c r="L19" i="25"/>
  <c r="O19" s="1"/>
  <c r="G327" i="21"/>
  <c r="H516"/>
  <c r="L516" s="1"/>
  <c r="H532"/>
  <c r="L532" s="1"/>
  <c r="H266"/>
  <c r="L266" s="1"/>
  <c r="L68" i="25"/>
  <c r="O68" s="1"/>
  <c r="H329" i="21"/>
  <c r="L329" s="1"/>
  <c r="F264"/>
  <c r="F525"/>
  <c r="F111"/>
  <c r="H112"/>
  <c r="L112" s="1"/>
  <c r="H300"/>
  <c r="L300" s="1"/>
  <c r="F534"/>
  <c r="G552"/>
  <c r="Z78" i="27"/>
  <c r="H559" i="21"/>
  <c r="F552"/>
  <c r="L36" i="25"/>
  <c r="O36" s="1"/>
  <c r="G309" i="21"/>
  <c r="H113"/>
  <c r="L113" s="1"/>
  <c r="H334"/>
  <c r="L334" s="1"/>
  <c r="Z78" i="29"/>
  <c r="H118" i="21"/>
  <c r="L118" s="1"/>
  <c r="H527"/>
  <c r="L527" s="1"/>
  <c r="H489"/>
  <c r="L489" s="1"/>
  <c r="Z78" i="26"/>
  <c r="H27" i="21"/>
  <c r="L27" s="1"/>
  <c r="G264"/>
  <c r="H316"/>
  <c r="L316" s="1"/>
  <c r="D16" i="33"/>
  <c r="D13" i="27"/>
  <c r="D13" i="29"/>
  <c r="D13" i="30"/>
  <c r="D14" i="32"/>
  <c r="D14" i="33"/>
  <c r="E13" i="27"/>
  <c r="E13" i="29"/>
  <c r="E13" i="30"/>
  <c r="E83" s="1"/>
  <c r="E13" i="31"/>
  <c r="E14" i="32"/>
  <c r="E14" i="33"/>
  <c r="F13" i="27"/>
  <c r="F13" i="29"/>
  <c r="F13" i="30"/>
  <c r="F13" i="31"/>
  <c r="F14" i="32"/>
  <c r="F14" i="33"/>
  <c r="P13" i="27"/>
  <c r="Q14" i="33"/>
  <c r="U78" i="29"/>
  <c r="U79" i="33"/>
  <c r="L79"/>
  <c r="U84" i="32"/>
  <c r="Z79" i="33"/>
  <c r="H680" i="19"/>
  <c r="G14" i="22" s="1"/>
  <c r="H681" i="19"/>
  <c r="G15" i="22" s="1"/>
  <c r="H682" i="19"/>
  <c r="G16" i="22" s="1"/>
  <c r="I681" i="19"/>
  <c r="H15" i="22" s="1"/>
  <c r="I683" i="19"/>
  <c r="H17" i="22" s="1"/>
  <c r="H66" i="26"/>
  <c r="F617" i="21"/>
  <c r="L78" i="27"/>
  <c r="L78" i="26"/>
  <c r="G618" i="21"/>
  <c r="H618" s="1"/>
  <c r="L618" s="1"/>
  <c r="G617"/>
  <c r="U78" i="27"/>
  <c r="G622" i="21"/>
  <c r="AE615" i="19"/>
  <c r="E75" i="25"/>
  <c r="AE617" i="19"/>
  <c r="F75" i="25"/>
  <c r="AE622" i="19"/>
  <c r="K75" i="25"/>
  <c r="F622" i="21"/>
  <c r="AE618" i="19"/>
  <c r="G75" i="25"/>
  <c r="H390" i="21"/>
  <c r="L390" s="1"/>
  <c r="L9" i="25"/>
  <c r="O9" s="1"/>
  <c r="G508" i="21"/>
  <c r="U66" i="26"/>
  <c r="L43" i="25"/>
  <c r="O43" s="1"/>
  <c r="L42"/>
  <c r="O42" s="1"/>
  <c r="H271" i="21"/>
  <c r="G111"/>
  <c r="G525"/>
  <c r="G21"/>
  <c r="F616"/>
  <c r="H616" s="1"/>
  <c r="L616" s="1"/>
  <c r="P18" i="22"/>
  <c r="Q661" i="19"/>
  <c r="O33"/>
  <c r="O34"/>
  <c r="O35"/>
  <c r="O36"/>
  <c r="O508"/>
  <c r="E63" i="25"/>
  <c r="H534" i="21"/>
  <c r="L534" s="1"/>
  <c r="AE616" i="19"/>
  <c r="O615"/>
  <c r="G31"/>
  <c r="G477" i="13"/>
  <c r="AE552" i="19"/>
  <c r="AE264"/>
  <c r="AE534"/>
  <c r="AE327"/>
  <c r="AE318"/>
  <c r="AE309"/>
  <c r="H55"/>
  <c r="Y55" s="1"/>
  <c r="G681"/>
  <c r="G682"/>
  <c r="F16" i="22" s="1"/>
  <c r="H31" i="19"/>
  <c r="I31"/>
  <c r="K32"/>
  <c r="M37"/>
  <c r="Y37" s="1"/>
  <c r="S30"/>
  <c r="T30"/>
  <c r="U32"/>
  <c r="X32" s="1"/>
  <c r="Q685"/>
  <c r="K507"/>
  <c r="Y32" l="1"/>
  <c r="U13" i="27"/>
  <c r="X30" i="19"/>
  <c r="F15" i="22"/>
  <c r="V66" i="26"/>
  <c r="Z66" s="1"/>
  <c r="Y31" i="19"/>
  <c r="Y30" s="1"/>
  <c r="V13" i="31"/>
  <c r="V14" i="32"/>
  <c r="V13" i="30"/>
  <c r="V13" i="29"/>
  <c r="H264" i="21"/>
  <c r="L264" s="1"/>
  <c r="L271"/>
  <c r="H552"/>
  <c r="L552" s="1"/>
  <c r="L559"/>
  <c r="H318"/>
  <c r="L318" s="1"/>
  <c r="H327"/>
  <c r="L327" s="1"/>
  <c r="H622"/>
  <c r="L622" s="1"/>
  <c r="H525"/>
  <c r="L525" s="1"/>
  <c r="H617"/>
  <c r="L617" s="1"/>
  <c r="H111"/>
  <c r="L111" s="1"/>
  <c r="F615"/>
  <c r="G615"/>
  <c r="H309"/>
  <c r="L309" s="1"/>
  <c r="H21"/>
  <c r="L21" s="1"/>
  <c r="R13" i="27"/>
  <c r="J14" i="33"/>
  <c r="E16"/>
  <c r="V16" s="1"/>
  <c r="Z16" s="1"/>
  <c r="L14" i="32"/>
  <c r="L13" i="31"/>
  <c r="L13" i="30"/>
  <c r="L13" i="29"/>
  <c r="U14" i="33"/>
  <c r="F84"/>
  <c r="F83" i="31"/>
  <c r="E84" i="32"/>
  <c r="Z13" i="31"/>
  <c r="E83"/>
  <c r="Z14" i="32"/>
  <c r="D84"/>
  <c r="Z13" i="30"/>
  <c r="Z13" i="29"/>
  <c r="O37" i="19"/>
  <c r="F37" i="21" s="1"/>
  <c r="O32" i="19"/>
  <c r="F32" i="21" s="1"/>
  <c r="H13" i="27"/>
  <c r="V13" s="1"/>
  <c r="F13" i="26"/>
  <c r="F83" s="1"/>
  <c r="E13"/>
  <c r="E83" s="1"/>
  <c r="H48" i="19"/>
  <c r="D13" i="26"/>
  <c r="F508" i="21"/>
  <c r="H508" s="1"/>
  <c r="L508" s="1"/>
  <c r="L66" i="26"/>
  <c r="AE36" i="19"/>
  <c r="J10" i="25"/>
  <c r="AE35" i="19"/>
  <c r="I10" i="25"/>
  <c r="AE34" i="19"/>
  <c r="H10" i="25"/>
  <c r="AE33" i="19"/>
  <c r="G10" i="25"/>
  <c r="G37" i="21"/>
  <c r="L75" i="25"/>
  <c r="O75" s="1"/>
  <c r="F36" i="21"/>
  <c r="F35"/>
  <c r="F34"/>
  <c r="F33"/>
  <c r="H33" s="1"/>
  <c r="L33" s="1"/>
  <c r="H36"/>
  <c r="L36" s="1"/>
  <c r="H35"/>
  <c r="L35" s="1"/>
  <c r="H34"/>
  <c r="L34" s="1"/>
  <c r="E10" i="25"/>
  <c r="AE508" i="19"/>
  <c r="G30"/>
  <c r="O31"/>
  <c r="O55"/>
  <c r="G677"/>
  <c r="U30"/>
  <c r="M30"/>
  <c r="K30"/>
  <c r="I30"/>
  <c r="I677"/>
  <c r="H11" i="22" s="1"/>
  <c r="H30" i="19"/>
  <c r="H677"/>
  <c r="G11" i="22" s="1"/>
  <c r="I2715" i="13"/>
  <c r="G285" i="19"/>
  <c r="T82"/>
  <c r="X82" s="1"/>
  <c r="U77"/>
  <c r="X77" s="1"/>
  <c r="S79"/>
  <c r="X79" s="1"/>
  <c r="R78"/>
  <c r="X78" s="1"/>
  <c r="I79"/>
  <c r="I78"/>
  <c r="I77"/>
  <c r="H78"/>
  <c r="H77"/>
  <c r="G79"/>
  <c r="G78"/>
  <c r="Y78" s="1"/>
  <c r="G77"/>
  <c r="G3283" i="13"/>
  <c r="K3283"/>
  <c r="Y79" i="19" l="1"/>
  <c r="AA30"/>
  <c r="AA31" s="1"/>
  <c r="V13" i="26"/>
  <c r="X75" i="19"/>
  <c r="V14" i="33"/>
  <c r="Z14" s="1"/>
  <c r="H615" i="21"/>
  <c r="L615" s="1"/>
  <c r="D18" i="27"/>
  <c r="D18" i="29"/>
  <c r="D18" i="30"/>
  <c r="E18" i="27"/>
  <c r="E18" i="29"/>
  <c r="F18" i="27"/>
  <c r="F18" i="29"/>
  <c r="F18" i="30"/>
  <c r="F83" s="1"/>
  <c r="O18" i="29"/>
  <c r="P18" i="30"/>
  <c r="P83" s="1"/>
  <c r="R18" i="27"/>
  <c r="Q19" i="33"/>
  <c r="D41" i="29"/>
  <c r="L16" i="33"/>
  <c r="L13" i="27"/>
  <c r="L14" i="33"/>
  <c r="I680" i="19"/>
  <c r="H14" i="22" s="1"/>
  <c r="G79" i="21"/>
  <c r="G82"/>
  <c r="F55"/>
  <c r="H55" s="1"/>
  <c r="L55" s="1"/>
  <c r="L13" i="26"/>
  <c r="AE55" i="19"/>
  <c r="K12" i="25"/>
  <c r="AE32" i="19"/>
  <c r="F10" i="25"/>
  <c r="AE37" i="19"/>
  <c r="K10" i="25"/>
  <c r="Z13" i="26"/>
  <c r="D83"/>
  <c r="Z13" i="27"/>
  <c r="H37" i="21"/>
  <c r="L37" s="1"/>
  <c r="G32"/>
  <c r="F31"/>
  <c r="H31" s="1"/>
  <c r="L31" s="1"/>
  <c r="F11" i="22"/>
  <c r="O78" i="19"/>
  <c r="O79"/>
  <c r="AE30"/>
  <c r="R75"/>
  <c r="U75"/>
  <c r="O30"/>
  <c r="R455"/>
  <c r="X455" s="1"/>
  <c r="X453" s="1"/>
  <c r="Q3283" i="13"/>
  <c r="AE31" i="19"/>
  <c r="K454"/>
  <c r="Y454" s="1"/>
  <c r="G455"/>
  <c r="Y455" s="1"/>
  <c r="H75"/>
  <c r="I75"/>
  <c r="K77"/>
  <c r="Y77" s="1"/>
  <c r="S75"/>
  <c r="S680"/>
  <c r="R14" i="22" s="1"/>
  <c r="T75" i="19"/>
  <c r="G82"/>
  <c r="Y82" s="1"/>
  <c r="I285"/>
  <c r="Y285" s="1"/>
  <c r="M3030" i="13"/>
  <c r="K3030"/>
  <c r="G358" i="19"/>
  <c r="Y358" s="1"/>
  <c r="Y75" l="1"/>
  <c r="Y453"/>
  <c r="V18" i="30"/>
  <c r="V18" i="29"/>
  <c r="F30" i="21"/>
  <c r="L10" i="25"/>
  <c r="O10" s="1"/>
  <c r="D49" i="30"/>
  <c r="F41" i="29"/>
  <c r="D19" i="33"/>
  <c r="V19" s="1"/>
  <c r="D60" i="27"/>
  <c r="O60"/>
  <c r="U18" i="29"/>
  <c r="L18" i="30"/>
  <c r="L18" i="29"/>
  <c r="U19" i="33"/>
  <c r="U18" i="30"/>
  <c r="Z18"/>
  <c r="Z18" i="29"/>
  <c r="H46" i="25"/>
  <c r="I282" i="19"/>
  <c r="K15" i="25"/>
  <c r="O77" i="19"/>
  <c r="H18" i="27"/>
  <c r="V18" s="1"/>
  <c r="H60" i="26"/>
  <c r="G77" i="21"/>
  <c r="U18" i="27"/>
  <c r="G78" i="21"/>
  <c r="AE79" i="19"/>
  <c r="H15" i="25"/>
  <c r="AE78" i="19"/>
  <c r="G15" i="25"/>
  <c r="F79" i="21"/>
  <c r="H79" s="1"/>
  <c r="L79" s="1"/>
  <c r="F78"/>
  <c r="H32"/>
  <c r="G30"/>
  <c r="O455" i="19"/>
  <c r="O454"/>
  <c r="R453"/>
  <c r="O358"/>
  <c r="G75"/>
  <c r="AA75" s="1"/>
  <c r="AA76" s="1"/>
  <c r="O82"/>
  <c r="O285"/>
  <c r="G356"/>
  <c r="G3030" i="13"/>
  <c r="S356" i="19"/>
  <c r="X356" s="1"/>
  <c r="R3030" i="13"/>
  <c r="T361" i="19"/>
  <c r="X361" s="1"/>
  <c r="S3030" i="13"/>
  <c r="K356" i="19"/>
  <c r="M361"/>
  <c r="Y361" s="1"/>
  <c r="K75"/>
  <c r="G453"/>
  <c r="AA453" s="1"/>
  <c r="AA454" s="1"/>
  <c r="K453"/>
  <c r="W1215" i="13"/>
  <c r="S2426"/>
  <c r="G214" i="19"/>
  <c r="Y214" s="1"/>
  <c r="G2426" i="13"/>
  <c r="G3414"/>
  <c r="M3330"/>
  <c r="G3330"/>
  <c r="S2715"/>
  <c r="K2715"/>
  <c r="G286" i="19"/>
  <c r="Y286" s="1"/>
  <c r="G2715" i="13"/>
  <c r="R51" i="19"/>
  <c r="G1088" i="13"/>
  <c r="X51" i="19" l="1"/>
  <c r="Y51"/>
  <c r="G354"/>
  <c r="Y356"/>
  <c r="Y354" s="1"/>
  <c r="V60" i="26"/>
  <c r="Z60" s="1"/>
  <c r="V49" i="30"/>
  <c r="Z49" s="1"/>
  <c r="X354" i="19"/>
  <c r="V41" i="29"/>
  <c r="Z41" s="1"/>
  <c r="V60" i="27"/>
  <c r="H30" i="21"/>
  <c r="L30" s="1"/>
  <c r="L32"/>
  <c r="AE82" i="19"/>
  <c r="G75" i="21"/>
  <c r="H78"/>
  <c r="L78" s="1"/>
  <c r="AE358" i="19"/>
  <c r="O15" i="29"/>
  <c r="V15" s="1"/>
  <c r="D41" i="30"/>
  <c r="D33"/>
  <c r="J50" i="33"/>
  <c r="Q50"/>
  <c r="D49" i="27"/>
  <c r="L41" i="29"/>
  <c r="L19" i="33"/>
  <c r="L49" i="30"/>
  <c r="Z19" i="33"/>
  <c r="Z60" i="27"/>
  <c r="H38" i="25"/>
  <c r="H30"/>
  <c r="K354" i="19"/>
  <c r="H49" i="27"/>
  <c r="P49"/>
  <c r="F285" i="21"/>
  <c r="H285" s="1"/>
  <c r="L285" s="1"/>
  <c r="F358"/>
  <c r="H358" s="1"/>
  <c r="L358" s="1"/>
  <c r="G455"/>
  <c r="G453" s="1"/>
  <c r="U60" i="27"/>
  <c r="F15" i="25"/>
  <c r="L15" s="1"/>
  <c r="O15" s="1"/>
  <c r="AE285" i="19"/>
  <c r="G38" i="25"/>
  <c r="AE453" i="19"/>
  <c r="E57" i="25"/>
  <c r="F454" i="21"/>
  <c r="H454" s="1"/>
  <c r="L454" s="1"/>
  <c r="L60" i="26"/>
  <c r="AE455" i="19"/>
  <c r="F57" i="25"/>
  <c r="F455" i="21"/>
  <c r="L60" i="27"/>
  <c r="Z18"/>
  <c r="F77" i="21"/>
  <c r="H77" s="1"/>
  <c r="L77" s="1"/>
  <c r="L18" i="27"/>
  <c r="F82" i="21"/>
  <c r="H82" s="1"/>
  <c r="L82" s="1"/>
  <c r="S354" i="19"/>
  <c r="G12" i="25"/>
  <c r="O361" i="19"/>
  <c r="K46" i="25"/>
  <c r="T354" i="19"/>
  <c r="O286"/>
  <c r="O214"/>
  <c r="O453"/>
  <c r="O356"/>
  <c r="O75"/>
  <c r="G284"/>
  <c r="S473"/>
  <c r="R3330" i="13"/>
  <c r="T478" i="19"/>
  <c r="X478" s="1"/>
  <c r="S3330" i="13"/>
  <c r="U509" i="19"/>
  <c r="X509" s="1"/>
  <c r="X507" s="1"/>
  <c r="T3414" i="13"/>
  <c r="T4277" s="1"/>
  <c r="R49" i="19"/>
  <c r="Q1088" i="13"/>
  <c r="AE77" i="19"/>
  <c r="AE454"/>
  <c r="G50"/>
  <c r="Y50" s="1"/>
  <c r="K284"/>
  <c r="T289"/>
  <c r="G473"/>
  <c r="M478"/>
  <c r="Y478" s="1"/>
  <c r="G509"/>
  <c r="G212"/>
  <c r="Y212" s="1"/>
  <c r="T217"/>
  <c r="M354"/>
  <c r="Y509" l="1"/>
  <c r="Y507" s="1"/>
  <c r="Y473"/>
  <c r="AA354"/>
  <c r="AA355" s="1"/>
  <c r="Y217"/>
  <c r="Y210" s="1"/>
  <c r="X217"/>
  <c r="X210" s="1"/>
  <c r="Y289"/>
  <c r="X289"/>
  <c r="X282" s="1"/>
  <c r="R48"/>
  <c r="X49"/>
  <c r="X48" s="1"/>
  <c r="Y49"/>
  <c r="Y48" s="1"/>
  <c r="S678"/>
  <c r="R12" i="22" s="1"/>
  <c r="X473" i="19"/>
  <c r="X471" s="1"/>
  <c r="V33" i="30"/>
  <c r="Z33" s="1"/>
  <c r="V41"/>
  <c r="Z41" s="1"/>
  <c r="Y471" i="19"/>
  <c r="Y284"/>
  <c r="V50" i="33"/>
  <c r="V49" i="27"/>
  <c r="H455" i="21"/>
  <c r="L455" s="1"/>
  <c r="Z49" i="27"/>
  <c r="AE214" i="19"/>
  <c r="AE361"/>
  <c r="AE51"/>
  <c r="F453" i="21"/>
  <c r="H75"/>
  <c r="L75" s="1"/>
  <c r="F75"/>
  <c r="AE286" i="19"/>
  <c r="Q34" i="33"/>
  <c r="D33" i="27"/>
  <c r="D66"/>
  <c r="J63" i="33"/>
  <c r="D62" i="27"/>
  <c r="Q42" i="33"/>
  <c r="D15" i="27"/>
  <c r="Q63" i="33"/>
  <c r="P62" i="27"/>
  <c r="P83" s="1"/>
  <c r="D41"/>
  <c r="L33" i="30"/>
  <c r="L41"/>
  <c r="U50" i="33"/>
  <c r="L50"/>
  <c r="U15" i="29"/>
  <c r="Z50" i="33"/>
  <c r="Z15" i="29"/>
  <c r="K282" i="19"/>
  <c r="H41" i="27"/>
  <c r="E12" i="25"/>
  <c r="O15" i="26"/>
  <c r="V15" s="1"/>
  <c r="U678" i="19"/>
  <c r="T12" i="22" s="1"/>
  <c r="T18" s="1"/>
  <c r="R66" i="27"/>
  <c r="R83" s="1"/>
  <c r="F356" i="21"/>
  <c r="L49" i="27"/>
  <c r="F214" i="21"/>
  <c r="H214" s="1"/>
  <c r="L214" s="1"/>
  <c r="F286"/>
  <c r="H286" s="1"/>
  <c r="L286" s="1"/>
  <c r="G361"/>
  <c r="F46" i="25"/>
  <c r="L46" s="1"/>
  <c r="O46" s="1"/>
  <c r="F361" i="21"/>
  <c r="G356"/>
  <c r="U49" i="27"/>
  <c r="L57" i="25"/>
  <c r="O57" s="1"/>
  <c r="G51" i="21"/>
  <c r="H51" s="1"/>
  <c r="L51" s="1"/>
  <c r="O212" i="19"/>
  <c r="O509"/>
  <c r="O473"/>
  <c r="F59" i="25"/>
  <c r="O50" i="19"/>
  <c r="F38" i="25"/>
  <c r="R677" i="19"/>
  <c r="Q11" i="22" s="1"/>
  <c r="T471" i="19"/>
  <c r="S471"/>
  <c r="M683"/>
  <c r="O478"/>
  <c r="G282"/>
  <c r="O284"/>
  <c r="O354"/>
  <c r="U507"/>
  <c r="K652"/>
  <c r="Y652" s="1"/>
  <c r="Y651" s="1"/>
  <c r="K4146" i="13"/>
  <c r="AE354" i="19"/>
  <c r="AE356"/>
  <c r="AE75"/>
  <c r="T210"/>
  <c r="G210"/>
  <c r="AA210" s="1"/>
  <c r="G507"/>
  <c r="AA507" s="1"/>
  <c r="AA508" s="1"/>
  <c r="M471"/>
  <c r="G471"/>
  <c r="T282"/>
  <c r="G48"/>
  <c r="W1088" i="13"/>
  <c r="W2426"/>
  <c r="AA211" i="19" l="1"/>
  <c r="AA652"/>
  <c r="AA282"/>
  <c r="AA48"/>
  <c r="AA49" s="1"/>
  <c r="AA471"/>
  <c r="AA472" s="1"/>
  <c r="Y282"/>
  <c r="V42" i="33"/>
  <c r="Z42" s="1"/>
  <c r="J84"/>
  <c r="V63"/>
  <c r="V34"/>
  <c r="Z34" s="1"/>
  <c r="L17" i="22"/>
  <c r="V15" i="27"/>
  <c r="Z15" s="1"/>
  <c r="V33"/>
  <c r="Z33" s="1"/>
  <c r="V41"/>
  <c r="Z41" s="1"/>
  <c r="V62"/>
  <c r="V66"/>
  <c r="Z66" s="1"/>
  <c r="H356" i="21"/>
  <c r="L356" s="1"/>
  <c r="H453"/>
  <c r="L453" s="1"/>
  <c r="H361"/>
  <c r="AE48" i="19"/>
  <c r="F354" i="21"/>
  <c r="L63" i="33"/>
  <c r="U63"/>
  <c r="L15" i="27"/>
  <c r="U42" i="33"/>
  <c r="U34"/>
  <c r="Z62" i="27"/>
  <c r="Z63" i="33"/>
  <c r="O210" i="19"/>
  <c r="AE652"/>
  <c r="H82" i="26"/>
  <c r="U661" i="19"/>
  <c r="F284" i="21"/>
  <c r="H284" s="1"/>
  <c r="L284" s="1"/>
  <c r="L41" i="27"/>
  <c r="O282" i="19"/>
  <c r="F478" i="21"/>
  <c r="G473"/>
  <c r="U62" i="27"/>
  <c r="G478" i="21"/>
  <c r="G509"/>
  <c r="G507" s="1"/>
  <c r="U66" i="27"/>
  <c r="U15" i="26"/>
  <c r="AE50" i="19"/>
  <c r="F12" i="25"/>
  <c r="L12" s="1"/>
  <c r="O12" s="1"/>
  <c r="AE289" i="19"/>
  <c r="K38" i="25"/>
  <c r="L38" s="1"/>
  <c r="O38" s="1"/>
  <c r="G289" i="21"/>
  <c r="G282" s="1"/>
  <c r="F473"/>
  <c r="L62" i="27"/>
  <c r="F63" i="25"/>
  <c r="L63" s="1"/>
  <c r="O63" s="1"/>
  <c r="F509" i="21"/>
  <c r="F507" s="1"/>
  <c r="L66" i="27"/>
  <c r="F30" i="25"/>
  <c r="F212" i="21"/>
  <c r="F210" s="1"/>
  <c r="L33" i="27"/>
  <c r="AE217" i="19"/>
  <c r="K30" i="25"/>
  <c r="G217" i="21"/>
  <c r="G210" s="1"/>
  <c r="AE478" i="19"/>
  <c r="K59" i="25"/>
  <c r="L59" s="1"/>
  <c r="O59" s="1"/>
  <c r="Z15" i="26"/>
  <c r="O83"/>
  <c r="G354" i="21"/>
  <c r="G49"/>
  <c r="H49" s="1"/>
  <c r="L49" s="1"/>
  <c r="F50"/>
  <c r="F48" s="1"/>
  <c r="O471" i="19"/>
  <c r="U685"/>
  <c r="AE282"/>
  <c r="H50" i="21"/>
  <c r="L50" s="1"/>
  <c r="O48" i="19"/>
  <c r="AE49"/>
  <c r="O507"/>
  <c r="K651"/>
  <c r="AA651" s="1"/>
  <c r="O652"/>
  <c r="AE284"/>
  <c r="AE473"/>
  <c r="AE509"/>
  <c r="AE212"/>
  <c r="W4146" i="13"/>
  <c r="AA283" i="19" l="1"/>
  <c r="V82" i="26"/>
  <c r="Z82" s="1"/>
  <c r="H354" i="21"/>
  <c r="L354" s="1"/>
  <c r="L361"/>
  <c r="H217"/>
  <c r="L217" s="1"/>
  <c r="G48"/>
  <c r="H289"/>
  <c r="L289" s="1"/>
  <c r="H509"/>
  <c r="L509" s="1"/>
  <c r="F282"/>
  <c r="F471"/>
  <c r="H212"/>
  <c r="L212" s="1"/>
  <c r="H473"/>
  <c r="L473" s="1"/>
  <c r="F652"/>
  <c r="H652" s="1"/>
  <c r="L652" s="1"/>
  <c r="L82" i="26"/>
  <c r="AE651" i="19"/>
  <c r="E79" i="25"/>
  <c r="L79" s="1"/>
  <c r="O79" s="1"/>
  <c r="L30"/>
  <c r="O30" s="1"/>
  <c r="G471" i="21"/>
  <c r="H478"/>
  <c r="L478" s="1"/>
  <c r="H48"/>
  <c r="L48" s="1"/>
  <c r="H282"/>
  <c r="L282" s="1"/>
  <c r="O651" i="19"/>
  <c r="AE210"/>
  <c r="AE507"/>
  <c r="AE471"/>
  <c r="W3656" i="13"/>
  <c r="W3642"/>
  <c r="W3570"/>
  <c r="W3509"/>
  <c r="W3467"/>
  <c r="W3270"/>
  <c r="W3218"/>
  <c r="W3208"/>
  <c r="W3197"/>
  <c r="W3151"/>
  <c r="W3140"/>
  <c r="W2980"/>
  <c r="W2805"/>
  <c r="W2755"/>
  <c r="W2693"/>
  <c r="W2669"/>
  <c r="W2591"/>
  <c r="W2566"/>
  <c r="W2531"/>
  <c r="W2506"/>
  <c r="W2480"/>
  <c r="W2354"/>
  <c r="W2340"/>
  <c r="W2320"/>
  <c r="W2272"/>
  <c r="W1767"/>
  <c r="W1729"/>
  <c r="W1489"/>
  <c r="W1111"/>
  <c r="H210" i="21" l="1"/>
  <c r="L210" s="1"/>
  <c r="H471"/>
  <c r="L471" s="1"/>
  <c r="H507"/>
  <c r="L507" s="1"/>
  <c r="F651"/>
  <c r="H651"/>
  <c r="L651" s="1"/>
  <c r="W2901" i="13"/>
  <c r="W3444"/>
  <c r="W2959"/>
  <c r="W2937"/>
  <c r="W3010"/>
  <c r="W3182"/>
  <c r="W3352"/>
  <c r="W3401"/>
  <c r="W3744"/>
  <c r="W477"/>
  <c r="W3414"/>
  <c r="W3712"/>
  <c r="W3235"/>
  <c r="W3477"/>
  <c r="W2374"/>
  <c r="W3283"/>
  <c r="W3030"/>
  <c r="W2715"/>
  <c r="W3330"/>
  <c r="E1049" l="1"/>
  <c r="E45" i="21" s="1"/>
  <c r="E685" s="1"/>
  <c r="E11" i="13"/>
  <c r="DY3713"/>
  <c r="E687" i="21" l="1"/>
  <c r="E703"/>
  <c r="E39"/>
  <c r="E661" s="1"/>
  <c r="H45"/>
  <c r="L45" s="1"/>
  <c r="E45" i="19"/>
  <c r="E840" i="13"/>
  <c r="W3580"/>
  <c r="E1088"/>
  <c r="E477"/>
  <c r="E39" i="19" l="1"/>
  <c r="AA39" s="1"/>
  <c r="Y45"/>
  <c r="Y39" s="1"/>
  <c r="W840" i="13"/>
  <c r="C15" i="32"/>
  <c r="V15" s="1"/>
  <c r="E705" i="21"/>
  <c r="H39"/>
  <c r="L39" s="1"/>
  <c r="E682" i="19"/>
  <c r="E4277" i="13"/>
  <c r="Z2383"/>
  <c r="E661" i="19"/>
  <c r="AA40" l="1"/>
  <c r="E685"/>
  <c r="E16" i="23"/>
  <c r="E17" s="1"/>
  <c r="E20" s="1"/>
  <c r="Z15" i="32"/>
  <c r="C84"/>
  <c r="J11" i="25"/>
  <c r="E16" i="22"/>
  <c r="AE45" i="19"/>
  <c r="AE39"/>
  <c r="L11" i="25" l="1"/>
  <c r="O11" s="1"/>
  <c r="E18" i="22"/>
  <c r="K126" i="19"/>
  <c r="H24" i="32" l="1"/>
  <c r="K682" i="19"/>
  <c r="J16" i="22" s="1"/>
  <c r="I86" i="19"/>
  <c r="I1273" i="13"/>
  <c r="H87" i="19"/>
  <c r="H91"/>
  <c r="I84"/>
  <c r="H1273" i="13"/>
  <c r="H4277" s="1"/>
  <c r="G87" i="19"/>
  <c r="G88"/>
  <c r="Y88" s="1"/>
  <c r="G91"/>
  <c r="D20" i="33" l="1"/>
  <c r="D19" i="30"/>
  <c r="V19" s="1"/>
  <c r="D19" i="29"/>
  <c r="E20" i="33"/>
  <c r="E19" i="29"/>
  <c r="E83" s="1"/>
  <c r="H84" i="32"/>
  <c r="H89" s="1"/>
  <c r="H683" i="19"/>
  <c r="G17" i="22" s="1"/>
  <c r="H679" i="19"/>
  <c r="G13" i="22" s="1"/>
  <c r="I678" i="19"/>
  <c r="H12" i="22" s="1"/>
  <c r="F19" i="27"/>
  <c r="F83" s="1"/>
  <c r="O91" i="19"/>
  <c r="O88"/>
  <c r="K86"/>
  <c r="K1273" i="13"/>
  <c r="G86" i="19"/>
  <c r="G1273" i="13"/>
  <c r="T91" i="19"/>
  <c r="X91" s="1"/>
  <c r="S1273" i="13"/>
  <c r="L87" i="19"/>
  <c r="Y87" s="1"/>
  <c r="L1273" i="13"/>
  <c r="L4277" s="1"/>
  <c r="K84" i="19"/>
  <c r="G683"/>
  <c r="F17" i="22" s="1"/>
  <c r="G679" i="19"/>
  <c r="H86"/>
  <c r="Q1273" i="13"/>
  <c r="F13" i="22" l="1"/>
  <c r="Y91" i="19"/>
  <c r="E19" i="27"/>
  <c r="E83" s="1"/>
  <c r="I19" i="29"/>
  <c r="I83" s="1"/>
  <c r="Q20" i="33"/>
  <c r="D19" i="27"/>
  <c r="H19"/>
  <c r="L19" i="30"/>
  <c r="L20" i="33"/>
  <c r="E84"/>
  <c r="D83" i="29"/>
  <c r="Z19" i="30"/>
  <c r="D84" i="33"/>
  <c r="E87" s="1"/>
  <c r="L84" i="19"/>
  <c r="K16" i="25"/>
  <c r="AE88" i="19"/>
  <c r="H16" i="25"/>
  <c r="F91" i="21"/>
  <c r="F686" s="1"/>
  <c r="O683" i="19"/>
  <c r="F88" i="21"/>
  <c r="H88" s="1"/>
  <c r="L88" s="1"/>
  <c r="N17" i="22"/>
  <c r="F19" i="23" s="1"/>
  <c r="G16" i="25"/>
  <c r="T84" i="19"/>
  <c r="G84"/>
  <c r="O86"/>
  <c r="O87"/>
  <c r="L679"/>
  <c r="R86"/>
  <c r="X86" s="1"/>
  <c r="X84" s="1"/>
  <c r="H84"/>
  <c r="H678"/>
  <c r="G12" i="22" s="1"/>
  <c r="G18" s="1"/>
  <c r="V20" i="33" l="1"/>
  <c r="Z20" s="1"/>
  <c r="V19" i="29"/>
  <c r="Z19" s="1"/>
  <c r="Y86" i="19"/>
  <c r="Y84" s="1"/>
  <c r="W1273" i="13"/>
  <c r="AE87" i="19"/>
  <c r="AE91"/>
  <c r="L19" i="29"/>
  <c r="L19" i="27"/>
  <c r="U20" i="33"/>
  <c r="L84"/>
  <c r="H661" i="19"/>
  <c r="AE86"/>
  <c r="O19" i="27"/>
  <c r="V19" s="1"/>
  <c r="L661" i="19"/>
  <c r="F86" i="21"/>
  <c r="G91"/>
  <c r="H91" s="1"/>
  <c r="L91" s="1"/>
  <c r="F87"/>
  <c r="H87" s="1"/>
  <c r="L87" s="1"/>
  <c r="L685" i="19"/>
  <c r="K13" i="22"/>
  <c r="K18" s="1"/>
  <c r="K24" s="1"/>
  <c r="O84" i="19"/>
  <c r="H685"/>
  <c r="R84"/>
  <c r="AA84" s="1"/>
  <c r="AA85" s="1"/>
  <c r="P124"/>
  <c r="P123"/>
  <c r="Q1527" i="13"/>
  <c r="Q4277" s="1"/>
  <c r="F84" i="21" l="1"/>
  <c r="M23" i="29"/>
  <c r="M83" s="1"/>
  <c r="M23" i="30"/>
  <c r="M83" s="1"/>
  <c r="U19" i="27"/>
  <c r="Z19"/>
  <c r="AE84" i="19"/>
  <c r="F16" i="25"/>
  <c r="L16" s="1"/>
  <c r="O16" s="1"/>
  <c r="G86" i="21"/>
  <c r="H86" s="1"/>
  <c r="L86" s="1"/>
  <c r="P679" i="19"/>
  <c r="O13" i="22" s="1"/>
  <c r="P680" i="19"/>
  <c r="O14" i="22" s="1"/>
  <c r="M126" i="19"/>
  <c r="M1527" i="13"/>
  <c r="M4277" s="1"/>
  <c r="N121" i="19"/>
  <c r="K122"/>
  <c r="N122"/>
  <c r="R122"/>
  <c r="X122" s="1"/>
  <c r="N123"/>
  <c r="R123"/>
  <c r="T123"/>
  <c r="R124"/>
  <c r="X124" s="1"/>
  <c r="R125"/>
  <c r="K123"/>
  <c r="R1527" i="13"/>
  <c r="R4277" s="1"/>
  <c r="G84" i="21" l="1"/>
  <c r="H23" i="29"/>
  <c r="H83" s="1"/>
  <c r="O23" i="31"/>
  <c r="O23" i="30"/>
  <c r="O83" s="1"/>
  <c r="H88" s="1"/>
  <c r="Q23" i="29"/>
  <c r="Q83" s="1"/>
  <c r="O23"/>
  <c r="O83" s="1"/>
  <c r="K23"/>
  <c r="K83" s="1"/>
  <c r="K23" i="27"/>
  <c r="K83" s="1"/>
  <c r="J24" i="32"/>
  <c r="K679" i="19"/>
  <c r="J13" i="22" s="1"/>
  <c r="R681" i="19"/>
  <c r="Q15" i="22" s="1"/>
  <c r="R680" i="19"/>
  <c r="Q14" i="22" s="1"/>
  <c r="W14" s="1"/>
  <c r="T679" i="19"/>
  <c r="S13" i="22" s="1"/>
  <c r="R679" i="19"/>
  <c r="Q13" i="22" s="1"/>
  <c r="X678" i="19"/>
  <c r="O23" i="27"/>
  <c r="O83" s="1"/>
  <c r="K678" i="19"/>
  <c r="J12" i="22" s="1"/>
  <c r="H23" i="27"/>
  <c r="H83" s="1"/>
  <c r="K23" i="26"/>
  <c r="K83" s="1"/>
  <c r="M682" i="19"/>
  <c r="L16" i="22" s="1"/>
  <c r="L18" s="1"/>
  <c r="N679" i="19"/>
  <c r="M13" i="22" s="1"/>
  <c r="N678" i="19"/>
  <c r="M12" i="22" s="1"/>
  <c r="M120" i="19"/>
  <c r="H84" i="21"/>
  <c r="L84" s="1"/>
  <c r="K121" i="19"/>
  <c r="K1527" i="13"/>
  <c r="G122" i="19"/>
  <c r="G1527" i="13"/>
  <c r="P121" i="19"/>
  <c r="O1527" i="13"/>
  <c r="O4277" s="1"/>
  <c r="S1527"/>
  <c r="S4277" s="1"/>
  <c r="I1527"/>
  <c r="I4277" s="1"/>
  <c r="T127" i="19"/>
  <c r="I126"/>
  <c r="Y126" s="1"/>
  <c r="P125"/>
  <c r="X125" s="1"/>
  <c r="N124"/>
  <c r="Y124" s="1"/>
  <c r="S123"/>
  <c r="T121"/>
  <c r="I123"/>
  <c r="F23" i="29" s="1"/>
  <c r="R120" i="19"/>
  <c r="R678"/>
  <c r="Q12" i="22" s="1"/>
  <c r="W12" s="1"/>
  <c r="N677" i="19"/>
  <c r="G120" l="1"/>
  <c r="Y122"/>
  <c r="K120"/>
  <c r="Y121"/>
  <c r="X121"/>
  <c r="X127"/>
  <c r="Y127"/>
  <c r="Y123"/>
  <c r="X123"/>
  <c r="X120" s="1"/>
  <c r="G14" i="23"/>
  <c r="M685" i="19"/>
  <c r="H88" i="27"/>
  <c r="P23" i="29"/>
  <c r="K23" i="30"/>
  <c r="V23" s="1"/>
  <c r="M23" i="31"/>
  <c r="F24" i="32"/>
  <c r="V24" s="1"/>
  <c r="Q24" i="33"/>
  <c r="V24" s="1"/>
  <c r="U23" i="30"/>
  <c r="U83" s="1"/>
  <c r="J84" i="32"/>
  <c r="O83" i="31"/>
  <c r="H88" s="1"/>
  <c r="H88" i="29"/>
  <c r="R661" i="19"/>
  <c r="Q23" i="26"/>
  <c r="Q83" s="1"/>
  <c r="G123" i="21"/>
  <c r="G682" s="1"/>
  <c r="G700" s="1"/>
  <c r="N680" i="19"/>
  <c r="M14" i="22" s="1"/>
  <c r="G125" i="21"/>
  <c r="G684" s="1"/>
  <c r="G702" s="1"/>
  <c r="P677" i="19"/>
  <c r="M23" i="26"/>
  <c r="M83" s="1"/>
  <c r="G678" i="19"/>
  <c r="Y678" s="1"/>
  <c r="D23" i="27"/>
  <c r="H23" i="26"/>
  <c r="M661" i="19"/>
  <c r="G122" i="21"/>
  <c r="G681" s="1"/>
  <c r="G699" s="1"/>
  <c r="U23" i="27"/>
  <c r="U83" s="1"/>
  <c r="G124" i="21"/>
  <c r="G683" s="1"/>
  <c r="G701" s="1"/>
  <c r="X680" i="19"/>
  <c r="M11" i="22"/>
  <c r="G12" i="23"/>
  <c r="Q18" i="22"/>
  <c r="O123" i="19"/>
  <c r="O124"/>
  <c r="O126"/>
  <c r="O122"/>
  <c r="O121"/>
  <c r="E20" i="25"/>
  <c r="P120" i="19"/>
  <c r="R685"/>
  <c r="I120"/>
  <c r="I679"/>
  <c r="T120"/>
  <c r="T677"/>
  <c r="S11" i="22" s="1"/>
  <c r="S120" i="19"/>
  <c r="S679"/>
  <c r="P681"/>
  <c r="O15" i="22" s="1"/>
  <c r="W15" s="1"/>
  <c r="I682" i="19"/>
  <c r="Y682" s="1"/>
  <c r="T683"/>
  <c r="Y683" s="1"/>
  <c r="H13" i="22" l="1"/>
  <c r="Y679" i="19"/>
  <c r="V23" i="26"/>
  <c r="O11" i="22"/>
  <c r="F12"/>
  <c r="W11"/>
  <c r="R13"/>
  <c r="P83" i="29"/>
  <c r="V23"/>
  <c r="D83" i="27"/>
  <c r="V23"/>
  <c r="G15" i="23"/>
  <c r="X681" i="19"/>
  <c r="X679"/>
  <c r="L23" i="27"/>
  <c r="L83" s="1"/>
  <c r="U24" i="33"/>
  <c r="L24" i="32"/>
  <c r="L23" i="30"/>
  <c r="L23" i="29"/>
  <c r="L83" s="1"/>
  <c r="U23" i="31"/>
  <c r="U23" i="29"/>
  <c r="U83" s="1"/>
  <c r="Q84" i="33"/>
  <c r="Z24" i="32"/>
  <c r="Z84" s="1"/>
  <c r="F84"/>
  <c r="V91" s="1"/>
  <c r="M83" i="31"/>
  <c r="Z23" i="30"/>
  <c r="K83"/>
  <c r="Z23" i="29"/>
  <c r="Z83" s="1"/>
  <c r="F83"/>
  <c r="S661" i="19"/>
  <c r="T661"/>
  <c r="I661"/>
  <c r="P661"/>
  <c r="U23" i="26"/>
  <c r="U83" s="1"/>
  <c r="L23"/>
  <c r="AE122" i="19"/>
  <c r="F20" i="25"/>
  <c r="F80" s="1"/>
  <c r="AE127" i="19"/>
  <c r="K20" i="25"/>
  <c r="K80" s="1"/>
  <c r="AE126" i="19"/>
  <c r="J20" i="25"/>
  <c r="J80" s="1"/>
  <c r="AE124" i="19"/>
  <c r="H20" i="25"/>
  <c r="AE123" i="19"/>
  <c r="G20" i="25"/>
  <c r="G80" s="1"/>
  <c r="Z23" i="26"/>
  <c r="Z23" i="27"/>
  <c r="Z83" s="1"/>
  <c r="F121" i="21"/>
  <c r="F122"/>
  <c r="H122" s="1"/>
  <c r="L122" s="1"/>
  <c r="O678" i="19"/>
  <c r="G127" i="21"/>
  <c r="G686" s="1"/>
  <c r="X683" i="19"/>
  <c r="F126" i="21"/>
  <c r="F685" s="1"/>
  <c r="F703" s="1"/>
  <c r="H703" s="1"/>
  <c r="O682" i="19"/>
  <c r="F124" i="21"/>
  <c r="H124" s="1"/>
  <c r="L124" s="1"/>
  <c r="F123"/>
  <c r="F682" s="1"/>
  <c r="F700" s="1"/>
  <c r="O679" i="19"/>
  <c r="G121" i="21"/>
  <c r="G680" s="1"/>
  <c r="G698" s="1"/>
  <c r="G705" s="1"/>
  <c r="X677" i="19"/>
  <c r="H123" i="21"/>
  <c r="S17" i="22"/>
  <c r="H16"/>
  <c r="R18"/>
  <c r="N13"/>
  <c r="F13" i="23" s="1"/>
  <c r="G11"/>
  <c r="O18" i="22"/>
  <c r="AE121" i="19"/>
  <c r="S685"/>
  <c r="T685"/>
  <c r="I685"/>
  <c r="P685"/>
  <c r="V85" i="29" l="1"/>
  <c r="F88"/>
  <c r="V90"/>
  <c r="N12" i="22"/>
  <c r="F12" i="23" s="1"/>
  <c r="H12" s="1"/>
  <c r="L12" s="1"/>
  <c r="X12" i="22"/>
  <c r="AB12" s="1"/>
  <c r="W17"/>
  <c r="X17"/>
  <c r="X13"/>
  <c r="AB13" s="1"/>
  <c r="W13"/>
  <c r="H18"/>
  <c r="X16"/>
  <c r="X685" i="19"/>
  <c r="S18" i="22"/>
  <c r="H682" i="21"/>
  <c r="J682" s="1"/>
  <c r="L123"/>
  <c r="V84" i="33"/>
  <c r="Z24"/>
  <c r="Z84" s="1"/>
  <c r="F681" i="21"/>
  <c r="F699" s="1"/>
  <c r="H699" s="1"/>
  <c r="H127"/>
  <c r="L127" s="1"/>
  <c r="H681"/>
  <c r="J681" s="1"/>
  <c r="H126"/>
  <c r="L126" s="1"/>
  <c r="H121"/>
  <c r="L121" s="1"/>
  <c r="G120"/>
  <c r="G661" s="1"/>
  <c r="V83" i="27"/>
  <c r="V83" i="29"/>
  <c r="V89" s="1"/>
  <c r="V84" i="32"/>
  <c r="U83" i="31"/>
  <c r="L84" i="32"/>
  <c r="V87" s="1"/>
  <c r="U84" i="33"/>
  <c r="V87" s="1"/>
  <c r="X661" i="19"/>
  <c r="F709" i="21"/>
  <c r="H700"/>
  <c r="G687"/>
  <c r="N16" i="22"/>
  <c r="F16" i="23" s="1"/>
  <c r="AB16" i="22"/>
  <c r="G19" i="23"/>
  <c r="H19" s="1"/>
  <c r="L19" s="1"/>
  <c r="AB17" i="22"/>
  <c r="W18" l="1"/>
  <c r="G13" i="23"/>
  <c r="H16"/>
  <c r="L16" s="1"/>
  <c r="H686" i="21"/>
  <c r="J686" s="1"/>
  <c r="H685"/>
  <c r="J685" s="1"/>
  <c r="V89" i="33"/>
  <c r="V89" i="32"/>
  <c r="V93"/>
  <c r="V87" i="29"/>
  <c r="N1713" i="13"/>
  <c r="G17" i="23" l="1"/>
  <c r="G20" s="1"/>
  <c r="H13"/>
  <c r="L13" s="1"/>
  <c r="N1527" i="13"/>
  <c r="N4277" s="1"/>
  <c r="N125" i="19"/>
  <c r="Y125" s="1"/>
  <c r="Y120" s="1"/>
  <c r="K23" i="31" l="1"/>
  <c r="V23" s="1"/>
  <c r="V83" s="1"/>
  <c r="N681" i="19"/>
  <c r="Y681" s="1"/>
  <c r="O125"/>
  <c r="N120"/>
  <c r="AA120" s="1"/>
  <c r="AA121" s="1"/>
  <c r="W1527" i="13"/>
  <c r="L23" i="31" l="1"/>
  <c r="Z23"/>
  <c r="Z83" s="1"/>
  <c r="K83"/>
  <c r="V90" s="1"/>
  <c r="I20" i="25"/>
  <c r="F125" i="21"/>
  <c r="F684" s="1"/>
  <c r="F702" s="1"/>
  <c r="O681" i="19"/>
  <c r="M15" i="22"/>
  <c r="X15" s="1"/>
  <c r="H125" i="21"/>
  <c r="O120" i="19"/>
  <c r="N661"/>
  <c r="N685"/>
  <c r="AE125"/>
  <c r="H684" i="21" l="1"/>
  <c r="J684" s="1"/>
  <c r="L125"/>
  <c r="F120"/>
  <c r="L83" i="31"/>
  <c r="I80" i="25"/>
  <c r="L20"/>
  <c r="O20" s="1"/>
  <c r="F713" i="21"/>
  <c r="H702"/>
  <c r="N15" i="22"/>
  <c r="F15" i="23" s="1"/>
  <c r="AB15" i="22"/>
  <c r="M18"/>
  <c r="H120" i="21"/>
  <c r="L120" s="1"/>
  <c r="AE120" i="19"/>
  <c r="G3126" i="13"/>
  <c r="V86" i="31" l="1"/>
  <c r="V88" s="1"/>
  <c r="U87"/>
  <c r="H15" i="23"/>
  <c r="L15" s="1"/>
  <c r="G367" i="19"/>
  <c r="Y367" s="1"/>
  <c r="Y363" s="1"/>
  <c r="G3106" i="13"/>
  <c r="G4277" s="1"/>
  <c r="D50" i="30" l="1"/>
  <c r="V50" s="1"/>
  <c r="V83" s="1"/>
  <c r="O367" i="19"/>
  <c r="W3106" i="13"/>
  <c r="G363" i="19"/>
  <c r="AA363" s="1"/>
  <c r="AA364" s="1"/>
  <c r="G680"/>
  <c r="Y680" s="1"/>
  <c r="L50" i="30" l="1"/>
  <c r="L83" s="1"/>
  <c r="Z50"/>
  <c r="Z83" s="1"/>
  <c r="D83"/>
  <c r="H47" i="25"/>
  <c r="F367" i="21"/>
  <c r="F683" s="1"/>
  <c r="F701" s="1"/>
  <c r="O680" i="19"/>
  <c r="F14" i="22"/>
  <c r="X14" s="1"/>
  <c r="O363" i="19"/>
  <c r="G661"/>
  <c r="AE367"/>
  <c r="G685"/>
  <c r="V87" i="30" l="1"/>
  <c r="V85"/>
  <c r="H367" i="21"/>
  <c r="H683"/>
  <c r="J683" s="1"/>
  <c r="L683" s="1"/>
  <c r="L367"/>
  <c r="F363"/>
  <c r="L47" i="25"/>
  <c r="O47" s="1"/>
  <c r="H80"/>
  <c r="G713" i="21"/>
  <c r="H701"/>
  <c r="N14" i="22"/>
  <c r="F14" i="23" s="1"/>
  <c r="AB14" i="22"/>
  <c r="F18"/>
  <c r="H363" i="21"/>
  <c r="L363" s="1"/>
  <c r="AE363" i="19"/>
  <c r="F24" i="22" l="1"/>
  <c r="H14" i="23"/>
  <c r="L14" s="1"/>
  <c r="V88" i="30"/>
  <c r="K3557" i="13"/>
  <c r="K4277" s="1"/>
  <c r="K562" i="19"/>
  <c r="Y562" s="1"/>
  <c r="Y561" s="1"/>
  <c r="Y661" s="1"/>
  <c r="H72" i="26" l="1"/>
  <c r="V72" s="1"/>
  <c r="O562" i="19"/>
  <c r="W3557" i="13"/>
  <c r="K561" i="19"/>
  <c r="AA561" s="1"/>
  <c r="AA562" s="1"/>
  <c r="K677"/>
  <c r="Y677" s="1"/>
  <c r="Y685" s="1"/>
  <c r="AE664" l="1"/>
  <c r="E69" i="25"/>
  <c r="L72" i="26"/>
  <c r="L83" s="1"/>
  <c r="Z72"/>
  <c r="Z83" s="1"/>
  <c r="H83"/>
  <c r="H88" s="1"/>
  <c r="F562" i="21"/>
  <c r="F680" s="1"/>
  <c r="O677" i="19"/>
  <c r="J11" i="22"/>
  <c r="X11" s="1"/>
  <c r="F561" i="21"/>
  <c r="F661" s="1"/>
  <c r="H664" s="1"/>
  <c r="O561" i="19"/>
  <c r="K661"/>
  <c r="K685"/>
  <c r="AE562"/>
  <c r="W4277" i="13"/>
  <c r="K666" i="19" l="1"/>
  <c r="AA665"/>
  <c r="AA667" s="1"/>
  <c r="H562" i="21"/>
  <c r="O661" i="19"/>
  <c r="V86" i="27"/>
  <c r="V83" i="26"/>
  <c r="L69" i="25"/>
  <c r="E80"/>
  <c r="V89" i="27"/>
  <c r="F687" i="21"/>
  <c r="F689" s="1"/>
  <c r="G691" s="1"/>
  <c r="F698"/>
  <c r="J18" i="22"/>
  <c r="X20" s="1"/>
  <c r="N11"/>
  <c r="AE561" i="19"/>
  <c r="AE661" s="1"/>
  <c r="Y664" l="1"/>
  <c r="Y666" s="1"/>
  <c r="AA661"/>
  <c r="AA663" s="1"/>
  <c r="X18" i="22"/>
  <c r="AB11"/>
  <c r="AB18" s="1"/>
  <c r="L80" i="25"/>
  <c r="O69"/>
  <c r="O80" s="1"/>
  <c r="H680" i="21"/>
  <c r="H687" s="1"/>
  <c r="F691" s="1"/>
  <c r="L562"/>
  <c r="H561"/>
  <c r="L561" s="1"/>
  <c r="F705"/>
  <c r="H698"/>
  <c r="H705" s="1"/>
  <c r="Z22" i="22"/>
  <c r="N18"/>
  <c r="F11" i="23"/>
  <c r="F17" s="1"/>
  <c r="J680" i="21" l="1"/>
  <c r="F20" i="23"/>
  <c r="H22" s="1"/>
  <c r="H661" i="21"/>
  <c r="H666" s="1"/>
  <c r="H11" i="23"/>
  <c r="L661" i="21"/>
  <c r="V88" i="27"/>
  <c r="V91"/>
  <c r="H17" i="23" l="1"/>
  <c r="L11"/>
  <c r="V86" i="26"/>
  <c r="V88" s="1"/>
  <c r="H20" i="23" l="1"/>
  <c r="L17"/>
  <c r="L20" l="1"/>
  <c r="J21"/>
</calcChain>
</file>

<file path=xl/comments1.xml><?xml version="1.0" encoding="utf-8"?>
<comments xmlns="http://schemas.openxmlformats.org/spreadsheetml/2006/main">
  <authors>
    <author>Aset</author>
  </authors>
  <commentList>
    <comment ref="V1040" authorId="0">
      <text>
        <r>
          <rPr>
            <b/>
            <sz val="8"/>
            <color indexed="81"/>
            <rFont val="Tahoma"/>
            <family val="2"/>
          </rPr>
          <t>Aset:</t>
        </r>
        <r>
          <rPr>
            <sz val="8"/>
            <color indexed="81"/>
            <rFont val="Tahoma"/>
            <family val="2"/>
          </rPr>
          <t xml:space="preserve">
Diserahkan ke masyarakat</t>
        </r>
      </text>
    </comment>
  </commentList>
</comments>
</file>

<file path=xl/sharedStrings.xml><?xml version="1.0" encoding="utf-8"?>
<sst xmlns="http://schemas.openxmlformats.org/spreadsheetml/2006/main" count="7902" uniqueCount="2238">
  <si>
    <t>TAHUN 2012</t>
  </si>
  <si>
    <t>KECAMATAN TEMANGGUNG</t>
  </si>
  <si>
    <t>MENGETAHUI</t>
  </si>
  <si>
    <t>(Rp)</t>
  </si>
  <si>
    <t>JUMLAH</t>
  </si>
  <si>
    <t>Kode</t>
  </si>
  <si>
    <t>Ket.</t>
  </si>
  <si>
    <t>No Urt</t>
  </si>
  <si>
    <t>JALAN, IRIGASI DAN JARINGAN</t>
  </si>
  <si>
    <t>TANAH</t>
  </si>
  <si>
    <t>KONSTRUKSI DALAM PENGERJAAN</t>
  </si>
  <si>
    <t>ASET LAINNYA</t>
  </si>
  <si>
    <t>PERALATAN DAN MESIN</t>
  </si>
  <si>
    <t>GEDUNG DAN BANGUNAN</t>
  </si>
  <si>
    <t>ASET TETAP LAINNYA</t>
  </si>
  <si>
    <t>Gol.</t>
  </si>
  <si>
    <t>Nama Bidang Barang</t>
  </si>
  <si>
    <t> 2</t>
  </si>
  <si>
    <t>KELURAHAN TEMANGGUNG II</t>
  </si>
  <si>
    <t>DINAS PENDIDIKAN</t>
  </si>
  <si>
    <t>REKAPITULASI BARANG MILIK DAERAH</t>
  </si>
  <si>
    <t>DINAS KESEHATAN</t>
  </si>
  <si>
    <t>RUMAH SAKIT UMUM</t>
  </si>
  <si>
    <t>DINAS PEKERJAAN UMUM</t>
  </si>
  <si>
    <t>Selisih... ???</t>
  </si>
  <si>
    <t>BADAN PERENCANAAN PEMBANGUNAN DAERAH</t>
  </si>
  <si>
    <t>DINAS PERHUBUNGAN, KOMUNIKASI DAN INFORMATIKA</t>
  </si>
  <si>
    <t>BADAN LINGKUNGAN HIDUP</t>
  </si>
  <si>
    <t>DINAS KEPENDUDUKAN DAN PENCATATAN SIPIL</t>
  </si>
  <si>
    <t>BADAN KELUARGA BERENCANA DAN PEMBERDAYAAN PEREMPUAN</t>
  </si>
  <si>
    <t>DINAS SOSIAL</t>
  </si>
  <si>
    <t>DINAS TENAGA KERJA DAN TRANSMIGRASI</t>
  </si>
  <si>
    <t>KANTOR PELAYANAN PERIJINAN DAN PENANAMAN MODAL</t>
  </si>
  <si>
    <t>DINAS KEBUDAYAAN, PARIWISATA, PEMUDA DAN  OLAH RAGA</t>
  </si>
  <si>
    <t>SATUAN POLISI PAMONG PRAJA DAN PERLINDUNGAN MASYARAKAT</t>
  </si>
  <si>
    <t>KANTOR KESATUAN BANGSA</t>
  </si>
  <si>
    <t>SEKRETARIAT DAERAH</t>
  </si>
  <si>
    <t>SEKRETARIAT DPRD</t>
  </si>
  <si>
    <t>DINAS PENDAPATAN, PENGELOLAAN KEUANGAN DAN ASET DAERAH</t>
  </si>
  <si>
    <t>INSPEKTORAT</t>
  </si>
  <si>
    <t>BADAN KEPEGAWAIAN DAERAH</t>
  </si>
  <si>
    <t>KECAMATAN TEMBARAK</t>
  </si>
  <si>
    <t>KECAMATAN PRINGSURAT</t>
  </si>
  <si>
    <t>KECAMATAN KALORAN</t>
  </si>
  <si>
    <t>KECAMATAN PARAKAN</t>
  </si>
  <si>
    <t>KECAMATAN BULU</t>
  </si>
  <si>
    <t>KECAMATAN KEDU</t>
  </si>
  <si>
    <t>KECAMATAN KANDANGAN</t>
  </si>
  <si>
    <t>KECAMATAN CANDIROTO</t>
  </si>
  <si>
    <t>KECAMATAN NGADIREJO</t>
  </si>
  <si>
    <t>KECAMATAN JUMO</t>
  </si>
  <si>
    <t>KECAMATAN WONOBOYO</t>
  </si>
  <si>
    <t>KECAMATAN KRANGGAN</t>
  </si>
  <si>
    <t>KECAMATAN BEJEN</t>
  </si>
  <si>
    <t>KECAMATAN KLEDUNG</t>
  </si>
  <si>
    <t>KECAMATAN BANSARI</t>
  </si>
  <si>
    <t>KECAMATAN TLOGOMULYO</t>
  </si>
  <si>
    <t>KECAMATAN SELOPAMPANG</t>
  </si>
  <si>
    <t>KECAMATAN GEMAWANG</t>
  </si>
  <si>
    <t>KECAMATAN TRETEP</t>
  </si>
  <si>
    <t>KELURAHAN TEMANGGUNG I</t>
  </si>
  <si>
    <t>KELURAHAN BUTUH</t>
  </si>
  <si>
    <t>KELURAHAN JAMPIROSO</t>
  </si>
  <si>
    <t>KELURAHAN JAMPIREJO</t>
  </si>
  <si>
    <t>KELURAHAN KERTOSARI</t>
  </si>
  <si>
    <t>KELURAHAN BANYUURIP</t>
  </si>
  <si>
    <t>KELURAHAN KOWANGAN</t>
  </si>
  <si>
    <t>KELURAHAN JURANG</t>
  </si>
  <si>
    <t>KELURAHAN TLOGOREJO</t>
  </si>
  <si>
    <t>KELURAHAN KEBONSARI</t>
  </si>
  <si>
    <t>KELURAHAN MANDING</t>
  </si>
  <si>
    <t>KELURAHAN MUNGSENG</t>
  </si>
  <si>
    <t>KELURAHAN PURWOREJO</t>
  </si>
  <si>
    <t>KELURAHAN GIYANTI</t>
  </si>
  <si>
    <t>KELURAHAN MADURESO</t>
  </si>
  <si>
    <t>KELURAHAN SIDOREJO</t>
  </si>
  <si>
    <t>KELURAHAN WALITELON SELATAN</t>
  </si>
  <si>
    <t>KELURAHAN WALITELON UTARA</t>
  </si>
  <si>
    <t>KELURAHAN KRANGGAN</t>
  </si>
  <si>
    <t>KELURAHAN PARAKAN WETAN</t>
  </si>
  <si>
    <t>KELURAHAN PARAKAN KAUMAN</t>
  </si>
  <si>
    <t>KELURAHAN MANGGONG</t>
  </si>
  <si>
    <t>BADAN PENANGGULANGAN BENCANA DAERAH</t>
  </si>
  <si>
    <t>KANTOR KETAHANAN PANGAN</t>
  </si>
  <si>
    <t>BADAN PEMBERDAYAAN MASYARAKAT DAN DESA</t>
  </si>
  <si>
    <t>KANTOR ARSIP, PERPUSTAKAAN DAN DOKUMENTASI</t>
  </si>
  <si>
    <t>DINAS PERTANIAN, PERKEBUNAN DAN KEHUTANAN</t>
  </si>
  <si>
    <t>DINAS PETERNAKAN DAN PERIKANAN</t>
  </si>
  <si>
    <t>BADAN PELAKSANA PENYULUHAN</t>
  </si>
  <si>
    <t>DINAS PERINDUSTRIAN, PERDAGANGAN, KOPERASI DAN USAHA MIKRO KECIL MENEGAH</t>
  </si>
  <si>
    <t xml:space="preserve">Kepala Dinas Pendapatan, Pengelolaan </t>
  </si>
  <si>
    <t>Keuangan dan Aset Daerah,</t>
  </si>
  <si>
    <t>SADWOKO H. SUSATYO, S.E., M.Si.</t>
  </si>
  <si>
    <t>NIP. 19601009 198903 1 007</t>
  </si>
  <si>
    <t>SELISIH… ???</t>
  </si>
  <si>
    <t>A</t>
  </si>
  <si>
    <t>B</t>
  </si>
  <si>
    <t>C</t>
  </si>
  <si>
    <t>D</t>
  </si>
  <si>
    <t>E</t>
  </si>
  <si>
    <t>F</t>
  </si>
  <si>
    <t>Mutasi</t>
  </si>
  <si>
    <t>BOP</t>
  </si>
  <si>
    <t>Antar SKPD</t>
  </si>
  <si>
    <t xml:space="preserve">Reklas </t>
  </si>
  <si>
    <t>Penghapusan</t>
  </si>
  <si>
    <t>Jumlah Harga</t>
  </si>
  <si>
    <t>Belanja Modal</t>
  </si>
  <si>
    <t>Bukan  Belanja Modal</t>
  </si>
  <si>
    <t>Nilai Aset</t>
  </si>
  <si>
    <t>per 31 Desember 2011</t>
  </si>
  <si>
    <t>per 31 Desember 2012</t>
  </si>
  <si>
    <t>Barang Ekstrakomptabel</t>
  </si>
  <si>
    <t xml:space="preserve">BLM TERCATAT </t>
  </si>
  <si>
    <t>Retensi</t>
  </si>
  <si>
    <t>Dihibahkan</t>
  </si>
  <si>
    <t>KOREKSI</t>
  </si>
  <si>
    <t>OK</t>
  </si>
  <si>
    <t>ok</t>
  </si>
  <si>
    <t>Mesin Potong Rumput</t>
  </si>
  <si>
    <t>TV Berwarna</t>
  </si>
  <si>
    <t>Rak TV</t>
  </si>
  <si>
    <t>UPS/Stabilizer</t>
  </si>
  <si>
    <t>Monitor</t>
  </si>
  <si>
    <t xml:space="preserve">Tempat Pemilah Sampah </t>
  </si>
  <si>
    <t>Tempat Pemilah Sampah Kombinasi Komposter</t>
  </si>
  <si>
    <t>Tempat Pemilah Sampah</t>
  </si>
  <si>
    <t>Papan petunjuk</t>
  </si>
  <si>
    <t>Incenerator</t>
  </si>
  <si>
    <t>Sepeda Motor</t>
  </si>
  <si>
    <t>Sepeda Motor Roda 3</t>
  </si>
  <si>
    <t>Pot Besar</t>
  </si>
  <si>
    <t xml:space="preserve">Pot </t>
  </si>
  <si>
    <t>Screen house knock down</t>
  </si>
  <si>
    <t>Pergola</t>
  </si>
  <si>
    <t>Taman Embung Kledung</t>
  </si>
  <si>
    <t>Rumah kebun</t>
  </si>
  <si>
    <t xml:space="preserve">Tempat Pemilahan Sampah Terpadu </t>
  </si>
  <si>
    <t>Ruang Terbuka Hijau</t>
  </si>
  <si>
    <t>Taman Kota &amp; Taman Kehati</t>
  </si>
  <si>
    <t>TPA</t>
  </si>
  <si>
    <t>Pengolahan Limbah Oragnik</t>
  </si>
  <si>
    <t>Tempat Sampah</t>
  </si>
  <si>
    <t>Instalasi Penyiraman Kebun Buah</t>
  </si>
  <si>
    <t>Dam Penahan</t>
  </si>
  <si>
    <t>Gully Plug</t>
  </si>
  <si>
    <t>saluran Pembuangan Air</t>
  </si>
  <si>
    <t>Talud</t>
  </si>
  <si>
    <t>Pot Kecil</t>
  </si>
  <si>
    <t>Bibit tanaman</t>
  </si>
  <si>
    <t>Komputer</t>
  </si>
  <si>
    <t>Brangkas</t>
  </si>
  <si>
    <t>Printer</t>
  </si>
  <si>
    <t>Notebook</t>
  </si>
  <si>
    <t>Televisi</t>
  </si>
  <si>
    <t>Parabola</t>
  </si>
  <si>
    <t>Peralatan Pertanian</t>
  </si>
  <si>
    <t xml:space="preserve">Buku-buku Peraturan Perundangan  </t>
  </si>
  <si>
    <t>Tanah makam pahlawan mudal</t>
  </si>
  <si>
    <t>mobil avansa dari Setda</t>
  </si>
  <si>
    <t>Hub D Link 8 port</t>
  </si>
  <si>
    <t>Ram DDR1 1 Gb</t>
  </si>
  <si>
    <t>UPS Prolink</t>
  </si>
  <si>
    <t>Harddisc eksternal 500 gb</t>
  </si>
  <si>
    <t>PSU Dasumba 380 w</t>
  </si>
  <si>
    <t>Konektor power ATA</t>
  </si>
  <si>
    <t>Kabel data SATA</t>
  </si>
  <si>
    <t>Kabel LAN</t>
  </si>
  <si>
    <t>Conektor Ry-us</t>
  </si>
  <si>
    <t>VGA AGP ATI 9250 128Mb</t>
  </si>
  <si>
    <t>PSU Buftech 450 w</t>
  </si>
  <si>
    <t>Fan prosesor AMD</t>
  </si>
  <si>
    <t>Fan Casing</t>
  </si>
  <si>
    <t>Stabilleser x power</t>
  </si>
  <si>
    <t>VGA ABD 8 x GE 5500</t>
  </si>
  <si>
    <t>Hub 8 pont</t>
  </si>
  <si>
    <t>gedung LK tembarak blm tercatat</t>
  </si>
  <si>
    <t>Pagar Kelililng TMP Kranggran</t>
  </si>
  <si>
    <t>Kanopi</t>
  </si>
  <si>
    <t>Tanah Puskesmas Gemawang</t>
  </si>
  <si>
    <t>Tanah Puskesmas Bejen</t>
  </si>
  <si>
    <t>Biaya sertifikat Puskesmas Darmorini</t>
  </si>
  <si>
    <t>Ambulance suzuki APV</t>
  </si>
  <si>
    <t>Sepeda motor</t>
  </si>
  <si>
    <t>Alat laboratorium</t>
  </si>
  <si>
    <t>Alat kedokteran anak</t>
  </si>
  <si>
    <t>Sofa</t>
  </si>
  <si>
    <t>Alat permainan anak</t>
  </si>
  <si>
    <t>Kursi tamu</t>
  </si>
  <si>
    <t>Filing kabinet</t>
  </si>
  <si>
    <t>Rak serba guna</t>
  </si>
  <si>
    <t>Meja kerja 1/2 biro</t>
  </si>
  <si>
    <t>Lemari/kotak kendali</t>
  </si>
  <si>
    <t>Matras/tempat tidur</t>
  </si>
  <si>
    <t>Kipas angin</t>
  </si>
  <si>
    <t>Almari (paket)</t>
  </si>
  <si>
    <t>Meja (paket)</t>
  </si>
  <si>
    <t>Ac sharp</t>
  </si>
  <si>
    <t>Alat kedokteran</t>
  </si>
  <si>
    <t>Kursi tunggu pasien (kursi kerja)</t>
  </si>
  <si>
    <t xml:space="preserve">Almari </t>
  </si>
  <si>
    <t>Alat farmasi</t>
  </si>
  <si>
    <t>Alat kedokteran gigi</t>
  </si>
  <si>
    <t>Alat kedokteran tht</t>
  </si>
  <si>
    <t>Alat kedok kebid &amp; pny. Kand</t>
  </si>
  <si>
    <t>Monitor acer</t>
  </si>
  <si>
    <t xml:space="preserve">Personal komputer </t>
  </si>
  <si>
    <t>Pendamping DAK</t>
  </si>
  <si>
    <t>Ambulans</t>
  </si>
  <si>
    <t>Almari</t>
  </si>
  <si>
    <t>Meja kerja</t>
  </si>
  <si>
    <t>Alat kedokteran umum</t>
  </si>
  <si>
    <t>Mobil</t>
  </si>
  <si>
    <t>Obgyn bed</t>
  </si>
  <si>
    <t>Impllan kit</t>
  </si>
  <si>
    <t>Mutasi dari KBPP</t>
  </si>
  <si>
    <t xml:space="preserve">Pakai Habis </t>
  </si>
  <si>
    <t>Laboratorium</t>
  </si>
  <si>
    <t>Farmasi</t>
  </si>
  <si>
    <t xml:space="preserve">Alat kedokteran </t>
  </si>
  <si>
    <t xml:space="preserve"> Alat lab. Penyehatan  </t>
  </si>
  <si>
    <t xml:space="preserve"> Kipas angin </t>
  </si>
  <si>
    <t xml:space="preserve"> Alat kedokteran Anak </t>
  </si>
  <si>
    <t>Pembangunan puskesmas bejen</t>
  </si>
  <si>
    <t>Pembangunan puskesmas pringsurat</t>
  </si>
  <si>
    <t>Pembangunan PKD. Selosabrang</t>
  </si>
  <si>
    <t>Pembangunan PKD. Sukomarto</t>
  </si>
  <si>
    <t>Pembangunan PKD. Sidorejo</t>
  </si>
  <si>
    <t>Penyempurnaan gudang obat</t>
  </si>
  <si>
    <t>Gudang Obat (dr KIB F)</t>
  </si>
  <si>
    <t>Puskesmas Gemawang</t>
  </si>
  <si>
    <t>Tambah daya Puskesmas Traji</t>
  </si>
  <si>
    <t>Tambah daya Puskesmas Ngadirejo</t>
  </si>
  <si>
    <t>Gordyn</t>
  </si>
  <si>
    <t>Pembangunan Puskesmas Gemawang</t>
  </si>
  <si>
    <t>Tabung Oksigen &amp; regulator</t>
  </si>
  <si>
    <t>Timbangan dacin</t>
  </si>
  <si>
    <t>Timbangan injak</t>
  </si>
  <si>
    <t>Tensimeter air raksa</t>
  </si>
  <si>
    <t>Sterilisator uap</t>
  </si>
  <si>
    <t>Timbangan + pengukur TB</t>
  </si>
  <si>
    <t>Rak kayu</t>
  </si>
  <si>
    <t>Isi Garasi</t>
  </si>
  <si>
    <t>Isi Gudang</t>
  </si>
  <si>
    <t>Incubator bayi</t>
  </si>
  <si>
    <t>Timbangan Bayi</t>
  </si>
  <si>
    <t>Timbangan Bayi Elektrik</t>
  </si>
  <si>
    <t>Tempat tidur pasien</t>
  </si>
  <si>
    <t>Pesawat TV colour 21'</t>
  </si>
  <si>
    <t>Radio Tape/Tape Mini Compo</t>
  </si>
  <si>
    <t>Peralatan Medis :</t>
  </si>
  <si>
    <t>Waskom stainles K</t>
  </si>
  <si>
    <t>Standar waskom</t>
  </si>
  <si>
    <t>Stetoskope</t>
  </si>
  <si>
    <t>Sterilisator set Kecil</t>
  </si>
  <si>
    <t>Sterilisator Pan</t>
  </si>
  <si>
    <t>Timbangan+ pengukur TB</t>
  </si>
  <si>
    <t>Lampu operasi Kecil</t>
  </si>
  <si>
    <t>Dragbar/Tandu Lipat</t>
  </si>
  <si>
    <t>Termos dingin 3 hari</t>
  </si>
  <si>
    <t>Standar infus</t>
  </si>
  <si>
    <t>Isi Dapur</t>
  </si>
  <si>
    <t>Tabung Gas LPG 15 Kg</t>
  </si>
  <si>
    <t xml:space="preserve">Kompor gas </t>
  </si>
  <si>
    <t xml:space="preserve">Kipas angin </t>
  </si>
  <si>
    <t>Peralatan Dapur:</t>
  </si>
  <si>
    <t xml:space="preserve">Rak gelas </t>
  </si>
  <si>
    <t>Baki Logam</t>
  </si>
  <si>
    <t>Dispencer</t>
  </si>
  <si>
    <t xml:space="preserve">Jam </t>
  </si>
  <si>
    <t>Ember</t>
  </si>
  <si>
    <t xml:space="preserve">Almari kayu  </t>
  </si>
  <si>
    <t xml:space="preserve">Meja 1/2 biro </t>
  </si>
  <si>
    <t>Almari es</t>
  </si>
  <si>
    <t xml:space="preserve">Kursi </t>
  </si>
  <si>
    <t>Rak piring</t>
  </si>
  <si>
    <t>Trolly makan</t>
  </si>
  <si>
    <t>Kursi Plastik</t>
  </si>
  <si>
    <t>Isi Ruang cuci dan Setrika</t>
  </si>
  <si>
    <t>Tempat tidur kayu</t>
  </si>
  <si>
    <t>Almari kecil</t>
  </si>
  <si>
    <t>Peralatan Linen:</t>
  </si>
  <si>
    <t>Perlak</t>
  </si>
  <si>
    <t>Sarung bantal</t>
  </si>
  <si>
    <t>Sprei</t>
  </si>
  <si>
    <t>Selimut</t>
  </si>
  <si>
    <t>Isi Ruang Rawat inap Tulip</t>
  </si>
  <si>
    <t>Tempat tidur pasien karixa</t>
  </si>
  <si>
    <t>Bangku injak</t>
  </si>
  <si>
    <t>Almari pasien</t>
  </si>
  <si>
    <t>Perlengkapan Tidur:</t>
  </si>
  <si>
    <t>Kasur busa</t>
  </si>
  <si>
    <t>Bantal</t>
  </si>
  <si>
    <t xml:space="preserve">Perlak </t>
  </si>
  <si>
    <t>Wastafel</t>
  </si>
  <si>
    <t>Isi Ruang Inap Flamboyan</t>
  </si>
  <si>
    <t>Tempat tidur besi</t>
  </si>
  <si>
    <t>Kasur Kapuk</t>
  </si>
  <si>
    <t>Isi Luar Gudang</t>
  </si>
  <si>
    <t>Bangku tunggu</t>
  </si>
  <si>
    <t>Gudang Obat (pindah ke KIB C)</t>
  </si>
  <si>
    <t>Trolly Kap 6 m3</t>
  </si>
  <si>
    <t>Trolly Kap 1 m3</t>
  </si>
  <si>
    <t>Keranjang Trolly</t>
  </si>
  <si>
    <t>Trolly Stainlis Uk 100 X 120 X 60 cm</t>
  </si>
  <si>
    <t>Kursi Roda</t>
  </si>
  <si>
    <t>Kursi Roda Wellco</t>
  </si>
  <si>
    <t>Alat Bengekel dan alat ukur</t>
  </si>
  <si>
    <t>Jet Cleaner</t>
  </si>
  <si>
    <t>Bor Ryobi</t>
  </si>
  <si>
    <t>Bor Dewalt</t>
  </si>
  <si>
    <t>Alat kantor dan RT</t>
  </si>
  <si>
    <t>AC Sharp 1 pk dan Pemasangan</t>
  </si>
  <si>
    <t>AC Toshiba 1 PK Vita Plasma + Pemasangan</t>
  </si>
  <si>
    <t>AC Panasonic 1 PK dan Pemasangan</t>
  </si>
  <si>
    <t>AC Samsung 2 PK dan Pemasangan</t>
  </si>
  <si>
    <t>AC Sharp 2 PK</t>
  </si>
  <si>
    <t>AC Samsung 1 Pk</t>
  </si>
  <si>
    <t>Exhause Plafon</t>
  </si>
  <si>
    <t>Exhause Fan Maspion</t>
  </si>
  <si>
    <t>Exhause Fan</t>
  </si>
  <si>
    <t>Desk Fan</t>
  </si>
  <si>
    <t>Stand Fan</t>
  </si>
  <si>
    <t>Meja Komputer</t>
  </si>
  <si>
    <t>Meja Kursi Anak</t>
  </si>
  <si>
    <t>Meja dan Kursi</t>
  </si>
  <si>
    <t>Meja Tulis</t>
  </si>
  <si>
    <t>Meja 1/2 Biro</t>
  </si>
  <si>
    <t>Meja Tulis Expo</t>
  </si>
  <si>
    <t>Meja Ruang Pembayaran</t>
  </si>
  <si>
    <t>Meja Komputer Layar Bawah</t>
  </si>
  <si>
    <t>Sofa Miyabi Per</t>
  </si>
  <si>
    <t>Sofa Bed</t>
  </si>
  <si>
    <t>Kursi Putar</t>
  </si>
  <si>
    <t>Kursi Tumpuk</t>
  </si>
  <si>
    <t>Kursi Tunggu R. Laborat</t>
  </si>
  <si>
    <t>Kursi Tunggu</t>
  </si>
  <si>
    <t>Kursi Dokter</t>
  </si>
  <si>
    <t>Etalase</t>
  </si>
  <si>
    <t>Almari Arsip</t>
  </si>
  <si>
    <t>Almari Poli Tumbang</t>
  </si>
  <si>
    <t>Almari Instrumen uk. 84x180 cm</t>
  </si>
  <si>
    <t>Almari Instrumen uk 200x150 cm</t>
  </si>
  <si>
    <t>Filling Cabinet</t>
  </si>
  <si>
    <t>Showcase Merk General</t>
  </si>
  <si>
    <t>Showcase Cooler 258 lt</t>
  </si>
  <si>
    <t>Rice Cooker</t>
  </si>
  <si>
    <t>Kompor Gas 1 Tungku</t>
  </si>
  <si>
    <t>Komputer ACER Ax1930 Intel R Dual Core G530 1 GB DDr3, HDD 250gb, DVD RW, LCD 15,6 No OS</t>
  </si>
  <si>
    <t>Laptop Lenovo G470 943 Intel Core I3-2350,2 gb DDR3, 500GB HDD,DVD-Rw, 14, No OS</t>
  </si>
  <si>
    <t>Laptop Asus A 43E Intel Dual Core B960, 2 gb DDR3 HDD 320 GB, DVD Super multi,14.1, No OS</t>
  </si>
  <si>
    <t xml:space="preserve">Laptop ASUS A43E intel Dual Core B 960, 2GB DDR3 HDD 320 GB, DVD Super multi, 14.1 No OS </t>
  </si>
  <si>
    <t>Laptop Asus UX32VD Intel Core I 5-3317U 4 GB DDR3, HDD 320 GB Bluetooth, Webcam Wind0ws 7 Premium</t>
  </si>
  <si>
    <t>Intel Dual Core G 630, Intel H61.1 GB DDR3 HDD 250 GB, DVD RW, LCD 15.6, PS/2 Keyboard Mouse , Dos</t>
  </si>
  <si>
    <t>LED Acer P166HQ Widescreen 15.6</t>
  </si>
  <si>
    <t>LED Acer G195 HQV Widescreen 18.5</t>
  </si>
  <si>
    <t>Printer Epson L100 INKTANK original Epson</t>
  </si>
  <si>
    <t>Printer Epson L110 INKTANK Original Epson</t>
  </si>
  <si>
    <t>Printer Mobile Canon Pixma IP 100 + Batery</t>
  </si>
  <si>
    <t>UPS Pro 700P 650 VA Prolink</t>
  </si>
  <si>
    <t>UPS Basic ESV 600 VA Ersys</t>
  </si>
  <si>
    <t>Compresor Wipro</t>
  </si>
  <si>
    <t>Tabung Oxigen Kap 1 m3 &amp; Isi</t>
  </si>
  <si>
    <t>Tabung Oxigen Kap 6 m3 &amp; Isi</t>
  </si>
  <si>
    <t>Tangga BI</t>
  </si>
  <si>
    <t>Timbangan Beras Digital</t>
  </si>
  <si>
    <t>Real Kotak Poli Jiwa dan Urologi</t>
  </si>
  <si>
    <t>Real Kotak VK Tindakan</t>
  </si>
  <si>
    <t>Real Kotak VK Melahirkan</t>
  </si>
  <si>
    <t>Real IGD</t>
  </si>
  <si>
    <t>Real Gantung IGD</t>
  </si>
  <si>
    <t>Korden Poli Jiwa dan Urologi</t>
  </si>
  <si>
    <t>Korden VK Tindakan</t>
  </si>
  <si>
    <t>Korden VK Melahirkan</t>
  </si>
  <si>
    <t>Korden IGD</t>
  </si>
  <si>
    <t>Matras Adult</t>
  </si>
  <si>
    <t>Counter Poli VIP</t>
  </si>
  <si>
    <t>Instalasi Comercial RO</t>
  </si>
  <si>
    <t>Exhause Dinding</t>
  </si>
  <si>
    <t>Desk Fan Maspion</t>
  </si>
  <si>
    <t>Meja Tulis 1/2 Biro</t>
  </si>
  <si>
    <t>Meja Komputer Kecil</t>
  </si>
  <si>
    <t>Kompor Gas Rinai 1 Tungku</t>
  </si>
  <si>
    <t>Kompor Listrik S-302</t>
  </si>
  <si>
    <t>Timbangan Badan Digital 1002</t>
  </si>
  <si>
    <t>Alat Peraga Wisc</t>
  </si>
  <si>
    <t>Matras</t>
  </si>
  <si>
    <t>Bola Bobath 120 cm</t>
  </si>
  <si>
    <t>Guling Terapi (Tumble Form Rolls )</t>
  </si>
  <si>
    <t>Media ADL</t>
  </si>
  <si>
    <t>Trampolin</t>
  </si>
  <si>
    <t>Rocking Board</t>
  </si>
  <si>
    <t>Standing Table</t>
  </si>
  <si>
    <t>Papan Titian</t>
  </si>
  <si>
    <t xml:space="preserve">Wedge </t>
  </si>
  <si>
    <t>Brus PIT</t>
  </si>
  <si>
    <t>Dental &amp; Air Compresor</t>
  </si>
  <si>
    <t>Flometer oxy classic 1000 TB21</t>
  </si>
  <si>
    <t>Humidrautoclvbl 12 1 case 34 - 10 - 0</t>
  </si>
  <si>
    <t>Cig adaptor flometer adr - fmr - ci</t>
  </si>
  <si>
    <t>Alat Denver</t>
  </si>
  <si>
    <t>Bor Bosch Bolak Balik 10 mm</t>
  </si>
  <si>
    <t xml:space="preserve">Drill Bit </t>
  </si>
  <si>
    <t>DC Shock Schiler Defrigard 5000</t>
  </si>
  <si>
    <t>Blood Warmer</t>
  </si>
  <si>
    <t>Elektrosurgical Generator 300 W Merk Bowa</t>
  </si>
  <si>
    <t>Manometer Oxygen Merk Biomedix</t>
  </si>
  <si>
    <t>Bed Side Cabinet</t>
  </si>
  <si>
    <t>Bedside Boxtron BT 2000</t>
  </si>
  <si>
    <t>Bed Periksa Pasien</t>
  </si>
  <si>
    <t>Bed Obgyn</t>
  </si>
  <si>
    <t>Bed Pasien 2 Crank</t>
  </si>
  <si>
    <t>Incubator Transport</t>
  </si>
  <si>
    <t>Lampu Pembaca Rontgen</t>
  </si>
  <si>
    <t>Suction Dewasa My Life MS 710</t>
  </si>
  <si>
    <t>Suction Anak Thomas 1632 GL</t>
  </si>
  <si>
    <t>Suction Anak My life 740</t>
  </si>
  <si>
    <t>Mobile Suction Unit Oiless Piston Pump Type AC 500</t>
  </si>
  <si>
    <t>Stand Infuse</t>
  </si>
  <si>
    <t>Timerter Clasic</t>
  </si>
  <si>
    <t>Universal Oven</t>
  </si>
  <si>
    <t>Ph Meter</t>
  </si>
  <si>
    <t>Jumbo Display</t>
  </si>
  <si>
    <t>Treadmil Elektrik</t>
  </si>
  <si>
    <t>Airbike TL 8202</t>
  </si>
  <si>
    <t>ES 10 - EX Doppler Hadeco</t>
  </si>
  <si>
    <t>Es -101ex Pooket Doppler</t>
  </si>
  <si>
    <t>Doppler Hadeco(Es101ex)</t>
  </si>
  <si>
    <t>Ambubag</t>
  </si>
  <si>
    <t>Ambubag Dewasa</t>
  </si>
  <si>
    <t>Specullum Bebek M</t>
  </si>
  <si>
    <t>Instrumen Bak 30x26x5 cm</t>
  </si>
  <si>
    <t>Verban Tromol 26 cm</t>
  </si>
  <si>
    <t>IUD Set</t>
  </si>
  <si>
    <t>Tampon Tang</t>
  </si>
  <si>
    <t>Instrument Bak 20x43x45</t>
  </si>
  <si>
    <t>Instrumen Bak 24x12x6.5 cm</t>
  </si>
  <si>
    <t>Instrumen Bak20x30x5</t>
  </si>
  <si>
    <t>Langen Back 30x14 mm</t>
  </si>
  <si>
    <t>Alat Test Cat A1</t>
  </si>
  <si>
    <t>Alat Peraga TM 1</t>
  </si>
  <si>
    <t>Brushing Sensory</t>
  </si>
  <si>
    <t>Specullum Vagina S</t>
  </si>
  <si>
    <t>Specullum Vagina L</t>
  </si>
  <si>
    <t>Nerbeken 25 cm</t>
  </si>
  <si>
    <t>Nerbeken 21 cm</t>
  </si>
  <si>
    <t>Instrumen Bak 24x12x5.5</t>
  </si>
  <si>
    <t>Tempat Korentang</t>
  </si>
  <si>
    <t>Korentang 25 cm</t>
  </si>
  <si>
    <t>Come Sdng Bertutup</t>
  </si>
  <si>
    <t>Iodine Cup 8 Cm</t>
  </si>
  <si>
    <t>Pengait IUD Remover</t>
  </si>
  <si>
    <t>Tang Crocodile sdng</t>
  </si>
  <si>
    <t>Tenaculum 25 cm</t>
  </si>
  <si>
    <t>Gunting Verban 18 cm</t>
  </si>
  <si>
    <t>Gunting Jaringan 16 cm</t>
  </si>
  <si>
    <t>Uttalier 14 cm</t>
  </si>
  <si>
    <t>Pincet Anatomi 14 cm</t>
  </si>
  <si>
    <t>Pincet Cirurgis 14 cm</t>
  </si>
  <si>
    <t>Gunting Benang IUD</t>
  </si>
  <si>
    <t>Bengkok 12.5 cm</t>
  </si>
  <si>
    <t>Sonde Uterus</t>
  </si>
  <si>
    <t>Reflex Hamer</t>
  </si>
  <si>
    <t>Lexer 16 cm</t>
  </si>
  <si>
    <t>Halstcad Mosq 125 cm</t>
  </si>
  <si>
    <t>Klem Pean Arteri Lurus 14 cm</t>
  </si>
  <si>
    <t>Handle Scaple</t>
  </si>
  <si>
    <t>Com Pertutup 6x6 cm</t>
  </si>
  <si>
    <t>Iodine Cup 6cm</t>
  </si>
  <si>
    <t>Jarum SE - MH 28</t>
  </si>
  <si>
    <t>Jarum SE - Mh 24</t>
  </si>
  <si>
    <t>Jarum SE - TH 24</t>
  </si>
  <si>
    <t>Jarum SE - TH 28</t>
  </si>
  <si>
    <t>Gunting Verban 16 cm</t>
  </si>
  <si>
    <t>Centrifuge</t>
  </si>
  <si>
    <t>Biological Microscope CX31-12C04</t>
  </si>
  <si>
    <t>Alat angkut</t>
  </si>
  <si>
    <t>Supra (Hibah Bank Syariah Mandiri)</t>
  </si>
  <si>
    <t>Avanza (dr Setda)</t>
  </si>
  <si>
    <t>AC</t>
  </si>
  <si>
    <t>Meja tamu</t>
  </si>
  <si>
    <t>Kursi plastik</t>
  </si>
  <si>
    <t>Almari arsip</t>
  </si>
  <si>
    <t>Almari kiup</t>
  </si>
  <si>
    <t>Freser</t>
  </si>
  <si>
    <t>Gilingan molen</t>
  </si>
  <si>
    <t>Oven</t>
  </si>
  <si>
    <t>Rice cooker</t>
  </si>
  <si>
    <t>Kompor gas</t>
  </si>
  <si>
    <t>Timbangan bayi</t>
  </si>
  <si>
    <t>conter</t>
  </si>
  <si>
    <t>Alat studio dan komunikasi</t>
  </si>
  <si>
    <t>Camera fuji film</t>
  </si>
  <si>
    <t>Implant kit</t>
  </si>
  <si>
    <t>Bed obgyn</t>
  </si>
  <si>
    <t>Dopler</t>
  </si>
  <si>
    <t>Spuit gliserin</t>
  </si>
  <si>
    <t>Windring</t>
  </si>
  <si>
    <t>WWZ</t>
  </si>
  <si>
    <t>Mekanikal Elektrikal dan IPAL Gedung B (Laboratorium dan Rontgen)</t>
  </si>
  <si>
    <t>Gedung R. CSSD</t>
  </si>
  <si>
    <t>Instalasi Gas Medis HD 2 Titik dan ICU 4 Titik</t>
  </si>
  <si>
    <t>Buku Tes Kemampuan Diferensial</t>
  </si>
  <si>
    <t>Buku Soal Administrasi, Keuangan, Perdagangan Lengkap</t>
  </si>
  <si>
    <t>Buku Soal Tes E Lengkap</t>
  </si>
  <si>
    <t>Buku Soal Pemeriksaan Teknik Pasti Lengkap</t>
  </si>
  <si>
    <t>Software Akuntansi</t>
  </si>
  <si>
    <t>Software</t>
  </si>
  <si>
    <t>Software (ke Aset lainnya)</t>
  </si>
  <si>
    <t>Tabung Gas Elpiji</t>
  </si>
  <si>
    <t>Spectrophometer</t>
  </si>
  <si>
    <t>Bed Pasien</t>
  </si>
  <si>
    <t>Bed Periksa</t>
  </si>
  <si>
    <t>Blender</t>
  </si>
  <si>
    <t>Kompor Gas</t>
  </si>
  <si>
    <t>Mixer</t>
  </si>
  <si>
    <t>Kipas Angin</t>
  </si>
  <si>
    <t>Mator Operating Room Light</t>
  </si>
  <si>
    <t>Anaesthesi Instrument Table</t>
  </si>
  <si>
    <t>Anaesthesi Apparatus</t>
  </si>
  <si>
    <t>Conter</t>
  </si>
  <si>
    <t>BARANG EKSTRAKOMPTABEL</t>
  </si>
  <si>
    <t>Software (dari KIB B)</t>
  </si>
  <si>
    <t>Alat rusak (dari KIB B)</t>
  </si>
  <si>
    <t>Alat rusak (pindah ke KIB Lainnya)</t>
  </si>
  <si>
    <t>Tanah gedung kantor</t>
  </si>
  <si>
    <t>Laptop</t>
  </si>
  <si>
    <t>LCD proyektor</t>
  </si>
  <si>
    <t>Kamera digital</t>
  </si>
  <si>
    <t>Kontainer sampah</t>
  </si>
  <si>
    <t>Pengolah sampah</t>
  </si>
  <si>
    <t>Screen perfecto wide</t>
  </si>
  <si>
    <t>Printer HD laser</t>
  </si>
  <si>
    <t>Gedung kantor</t>
  </si>
  <si>
    <t>DED Gedung kantor Bappeda</t>
  </si>
  <si>
    <t>TV LCD</t>
  </si>
  <si>
    <t>Speker Edifier</t>
  </si>
  <si>
    <t>Modem GSM SDNA</t>
  </si>
  <si>
    <t>LCD Proyektor</t>
  </si>
  <si>
    <t>Tripot Screen</t>
  </si>
  <si>
    <t>Komputer/PC</t>
  </si>
  <si>
    <t>Printer Epson</t>
  </si>
  <si>
    <t>Digital Kamera</t>
  </si>
  <si>
    <t>GPS Garmin Oregon</t>
  </si>
  <si>
    <t>Modem GSM</t>
  </si>
  <si>
    <t>Handy Talky (hibah dari propinsi)</t>
  </si>
  <si>
    <t>Toyota Avanza (Dari Bagian Umum)</t>
  </si>
  <si>
    <t>Trafic Light</t>
  </si>
  <si>
    <t>Rambu Standar</t>
  </si>
  <si>
    <t>Guard Rail</t>
  </si>
  <si>
    <t>Deliniator</t>
  </si>
  <si>
    <t>Rambu Portabel</t>
  </si>
  <si>
    <t>Antene Grid</t>
  </si>
  <si>
    <t>Acces Point</t>
  </si>
  <si>
    <t>Antene Yogi</t>
  </si>
  <si>
    <t>Load Balancing Bandwith</t>
  </si>
  <si>
    <t>Sim Angkutan</t>
  </si>
  <si>
    <t>Mobil Station Wagon</t>
  </si>
  <si>
    <t>Aplikasi SIM Parkir</t>
  </si>
  <si>
    <t xml:space="preserve">Alat Counter </t>
  </si>
  <si>
    <t>1 Laptop toshiba</t>
  </si>
  <si>
    <t>1 Almari arsip kayu</t>
  </si>
  <si>
    <t>3 Printer L100</t>
  </si>
  <si>
    <t>2 Printer laser LPB 2900</t>
  </si>
  <si>
    <t>1 Stabilizer</t>
  </si>
  <si>
    <t>2 Tang cramping</t>
  </si>
  <si>
    <t>3 Genset 5000 VA</t>
  </si>
  <si>
    <t>2 Genset 1000 VA</t>
  </si>
  <si>
    <t>6 Printer inkject L100</t>
  </si>
  <si>
    <t>40 m Rel gordyn</t>
  </si>
  <si>
    <t>40 Meja komputer</t>
  </si>
  <si>
    <t>40 Kursi susun</t>
  </si>
  <si>
    <t>1 Printer HP laser jet</t>
  </si>
  <si>
    <t>1 Printer LQ 300</t>
  </si>
  <si>
    <t>10m2 Almari dinding</t>
  </si>
  <si>
    <t>1 AC</t>
  </si>
  <si>
    <t>1 Kipas angin dinding</t>
  </si>
  <si>
    <t>10 m2 meja pelayanan</t>
  </si>
  <si>
    <t>5 Kursi kerja staf</t>
  </si>
  <si>
    <t>4 Kursi tunggu</t>
  </si>
  <si>
    <t>1 Laptop</t>
  </si>
  <si>
    <t>2 Printer dot matrik</t>
  </si>
  <si>
    <t>4 Monitor LCD</t>
  </si>
  <si>
    <t>3 Motherboard</t>
  </si>
  <si>
    <t>2 Processor</t>
  </si>
  <si>
    <t>2 VGA card</t>
  </si>
  <si>
    <t>Karpet</t>
  </si>
  <si>
    <t>Mobil toyota Avanza (dari Setda)</t>
  </si>
  <si>
    <t>Canopy ruang tunggu</t>
  </si>
  <si>
    <t>Canopy ruang parkir</t>
  </si>
  <si>
    <t xml:space="preserve">2 Canopy </t>
  </si>
  <si>
    <t>Sekat ruang kadin</t>
  </si>
  <si>
    <t>Sekat ruang capil</t>
  </si>
  <si>
    <t>1 Kabel UTP</t>
  </si>
  <si>
    <t>1 RJ 45</t>
  </si>
  <si>
    <t>3 Radio RB 411 Ah</t>
  </si>
  <si>
    <t>1 Kabel UTP cat 5 E</t>
  </si>
  <si>
    <t>1 Kabel STP cat</t>
  </si>
  <si>
    <t xml:space="preserve">Software </t>
  </si>
  <si>
    <t>Peralatan rusak</t>
  </si>
  <si>
    <t>Mobil Avansa (dari Pemerintah Pusat)</t>
  </si>
  <si>
    <t>Meja Kerja</t>
  </si>
  <si>
    <t>Mobile UV Setriliator</t>
  </si>
  <si>
    <t>Sice (kursi tamu)</t>
  </si>
  <si>
    <t>Meja Rapat</t>
  </si>
  <si>
    <t>Meja Kerja pejabat eselon IV</t>
  </si>
  <si>
    <t>Kursi rapat</t>
  </si>
  <si>
    <t>Kursi kerja eselon IV</t>
  </si>
  <si>
    <t>Kursi Kerja</t>
  </si>
  <si>
    <t>Fiiling kabinet</t>
  </si>
  <si>
    <t>White board</t>
  </si>
  <si>
    <t>Personel Komputer</t>
  </si>
  <si>
    <t>UPS</t>
  </si>
  <si>
    <t>Modem</t>
  </si>
  <si>
    <t>Didital voice recorder</t>
  </si>
  <si>
    <t>KIE  KIT</t>
  </si>
  <si>
    <t>Tralis</t>
  </si>
  <si>
    <t>2 Gedung Balai Penyuluhan</t>
  </si>
  <si>
    <t>Instalasi Listrik</t>
  </si>
  <si>
    <t>Mesin Ketik Manual Portable</t>
  </si>
  <si>
    <t>Mesin Ketik Manual Longewagen</t>
  </si>
  <si>
    <t>Mesin calculator</t>
  </si>
  <si>
    <t>Mesin stensil manual folio</t>
  </si>
  <si>
    <t>Rak besi/metal</t>
  </si>
  <si>
    <t>Meja kerja pejabat eselon V</t>
  </si>
  <si>
    <t>Kursi kerja pejabat eselon IV</t>
  </si>
  <si>
    <t>Kursi kerja</t>
  </si>
  <si>
    <t>Microphone</t>
  </si>
  <si>
    <t>I-Phone</t>
  </si>
  <si>
    <t>CPU</t>
  </si>
  <si>
    <t>Handycam</t>
  </si>
  <si>
    <t>Tustel</t>
  </si>
  <si>
    <t>Alat pemadam kebakaran</t>
  </si>
  <si>
    <t>Amplifier</t>
  </si>
  <si>
    <t>Radio</t>
  </si>
  <si>
    <t>Meja kayu/rotan</t>
  </si>
  <si>
    <t>Genzet</t>
  </si>
  <si>
    <t>Intercome</t>
  </si>
  <si>
    <t>Compact disk player</t>
  </si>
  <si>
    <t>Proyektor + Attachment</t>
  </si>
  <si>
    <t>Papan tulis</t>
  </si>
  <si>
    <t>Alat pemotong kertas</t>
  </si>
  <si>
    <t>Rak koran</t>
  </si>
  <si>
    <t>Meja telpon</t>
  </si>
  <si>
    <t>Lemari besi/metal</t>
  </si>
  <si>
    <t>Kursi putar</t>
  </si>
  <si>
    <t>Kursi kayu/rotan/bambu</t>
  </si>
  <si>
    <t>Jam mekanis</t>
  </si>
  <si>
    <t>Lain-lain (BKB Kit)</t>
  </si>
  <si>
    <t xml:space="preserve">TV </t>
  </si>
  <si>
    <t xml:space="preserve">Parabola </t>
  </si>
  <si>
    <t>Faksimile</t>
  </si>
  <si>
    <t xml:space="preserve">Kursi rapat </t>
  </si>
  <si>
    <t>Filling kabinet</t>
  </si>
  <si>
    <t>Rak arsip besi siku</t>
  </si>
  <si>
    <t>meja kursi tamu</t>
  </si>
  <si>
    <t>meja kerja</t>
  </si>
  <si>
    <t>komputer</t>
  </si>
  <si>
    <t>Bangunan pagar MP Prayudan Mudal</t>
  </si>
  <si>
    <t>Rumah persemayaman mudal</t>
  </si>
  <si>
    <t>Pintu masuk mudal</t>
  </si>
  <si>
    <t>Pintu gerbang mudal</t>
  </si>
  <si>
    <t>Tugu abadi mudal</t>
  </si>
  <si>
    <t>Tugu munumen mudal</t>
  </si>
  <si>
    <t>Tugu Bambu runcing kranggan</t>
  </si>
  <si>
    <t>Rumah persemayaman kranggan</t>
  </si>
  <si>
    <t>Bangunan cungkup</t>
  </si>
  <si>
    <t>Paga keliling kranggan</t>
  </si>
  <si>
    <t>Tugu monumen kranggan</t>
  </si>
  <si>
    <t>Tanah ke Perindagkop UMKM</t>
  </si>
  <si>
    <t>Peralatan pelatihan kerja</t>
  </si>
  <si>
    <t>Jurusan bangunan</t>
  </si>
  <si>
    <t>Jurusan otomotif</t>
  </si>
  <si>
    <t>Teknologi mekanik/las</t>
  </si>
  <si>
    <t>Jurusan listrik</t>
  </si>
  <si>
    <t>Jurusan pertanian</t>
  </si>
  <si>
    <t>Jurusan garmen</t>
  </si>
  <si>
    <t>Jurusan informatika</t>
  </si>
  <si>
    <t>Meja komputer</t>
  </si>
  <si>
    <t>Mobil Avansa (dr Setda)</t>
  </si>
  <si>
    <t>Faximili</t>
  </si>
  <si>
    <t>HT</t>
  </si>
  <si>
    <t>Telepon</t>
  </si>
  <si>
    <t>Standar MIC</t>
  </si>
  <si>
    <t>Pole Generator</t>
  </si>
  <si>
    <t>Video casset</t>
  </si>
  <si>
    <t>Tape Karaoke</t>
  </si>
  <si>
    <t>Wireless</t>
  </si>
  <si>
    <t>Telepon box</t>
  </si>
  <si>
    <t>Wireless Portable</t>
  </si>
  <si>
    <t>Brankas</t>
  </si>
  <si>
    <t>Mesin Ketik</t>
  </si>
  <si>
    <t>BARANG EKSTRAKONTABEL</t>
  </si>
  <si>
    <t>Asrama</t>
  </si>
  <si>
    <t>Bangunan gedung (dapur)</t>
  </si>
  <si>
    <t>Bangunan gedung (km/wc)</t>
  </si>
  <si>
    <t>Tempat ibadah</t>
  </si>
  <si>
    <t>Pagar keliling</t>
  </si>
  <si>
    <t>LCD</t>
  </si>
  <si>
    <t>Papan nama petunjuk</t>
  </si>
  <si>
    <t>Meja kursi tamu</t>
  </si>
  <si>
    <t>Tanah dari Perindagkop UMKM</t>
  </si>
  <si>
    <t>Neon box/papan nama</t>
  </si>
  <si>
    <t>Bangunan atap</t>
  </si>
  <si>
    <t>Perangkat telepon</t>
  </si>
  <si>
    <t>Komputer (Monitor)</t>
  </si>
  <si>
    <t>Kursi Komputer</t>
  </si>
  <si>
    <t>Jam Dinding</t>
  </si>
  <si>
    <t>Pikatan Indah</t>
  </si>
  <si>
    <t>Taman Kartini</t>
  </si>
  <si>
    <t>Dikurangi untuk Penyertaan Modal</t>
  </si>
  <si>
    <t>Tanah Liyangan</t>
  </si>
  <si>
    <t>Monumen bambang sugeng</t>
  </si>
  <si>
    <t>Water Slide 8</t>
  </si>
  <si>
    <t>Water Slide 9</t>
  </si>
  <si>
    <t>Water Slide 10</t>
  </si>
  <si>
    <t>Water Slide 11</t>
  </si>
  <si>
    <t>Water Slide 12</t>
  </si>
  <si>
    <t>Water Slide 13</t>
  </si>
  <si>
    <t>Water Slide 14</t>
  </si>
  <si>
    <t>Water Slide 15</t>
  </si>
  <si>
    <t>Water Slide 16</t>
  </si>
  <si>
    <t>Water Slide 17</t>
  </si>
  <si>
    <t>Water Slide 18</t>
  </si>
  <si>
    <t>Ember tumpah dan jet spreyer</t>
  </si>
  <si>
    <t>Jembatan goyang</t>
  </si>
  <si>
    <t>Peralatan ruang pompa 1</t>
  </si>
  <si>
    <t>Peralatan ruang pompa 2</t>
  </si>
  <si>
    <t>Peralatan ruang pompa 3</t>
  </si>
  <si>
    <t>Ayunan anak</t>
  </si>
  <si>
    <t>Handy Camp</t>
  </si>
  <si>
    <t>Almari Peralatan Elektronik</t>
  </si>
  <si>
    <t>Meja Resepsionis</t>
  </si>
  <si>
    <t>kamera Digital</t>
  </si>
  <si>
    <t>Layar Monitor</t>
  </si>
  <si>
    <t>Mobil Kijang (dr Setda)</t>
  </si>
  <si>
    <t>mobil (ke Setda)</t>
  </si>
  <si>
    <t>Untuk Penyertaan Modal</t>
  </si>
  <si>
    <t>Mutasi ke SKPKD</t>
  </si>
  <si>
    <t>Amplifire</t>
  </si>
  <si>
    <t>Radio tape</t>
  </si>
  <si>
    <t>Mikrophone</t>
  </si>
  <si>
    <t>Speaker salon</t>
  </si>
  <si>
    <t>kursi kayu</t>
  </si>
  <si>
    <t>meja kecil</t>
  </si>
  <si>
    <t>meja kantor</t>
  </si>
  <si>
    <t>kursi tunggu</t>
  </si>
  <si>
    <t>Filter unit</t>
  </si>
  <si>
    <t>Facum cleaner</t>
  </si>
  <si>
    <t>Ayunan Anak</t>
  </si>
  <si>
    <t>Area Parkir (dari DPU)</t>
  </si>
  <si>
    <t>Los dan Mushola (Hibah dari Bank Jateng)</t>
  </si>
  <si>
    <t>Gerbang Loket</t>
  </si>
  <si>
    <t>Rehab tuk Unjar</t>
  </si>
  <si>
    <t>Kolam Waterslide J</t>
  </si>
  <si>
    <t>Kolam Waterslide K</t>
  </si>
  <si>
    <t>Kolam Waterslide L</t>
  </si>
  <si>
    <t>Kolam Waterslide M</t>
  </si>
  <si>
    <t>Kamar ganti</t>
  </si>
  <si>
    <t>Civilwork waterslide</t>
  </si>
  <si>
    <t>Suport waterslide + pondasi</t>
  </si>
  <si>
    <t>Menara slide 15 + pondasi</t>
  </si>
  <si>
    <t>Lain Lain</t>
  </si>
  <si>
    <t>Rehab Kolam lama</t>
  </si>
  <si>
    <t>Rehab kamar ganti</t>
  </si>
  <si>
    <t>Perbaikan Gazebo</t>
  </si>
  <si>
    <t>Perbaikan Pagar besi</t>
  </si>
  <si>
    <t>Perbaikan Pagar Keliling</t>
  </si>
  <si>
    <t>Perbaikan pintu Loket</t>
  </si>
  <si>
    <t>Perbaikan Jendela loket</t>
  </si>
  <si>
    <t>Kolam renang dewasa</t>
  </si>
  <si>
    <t>Kolam renang anak</t>
  </si>
  <si>
    <t>perbaikan ruang ganti</t>
  </si>
  <si>
    <t>Pembuatan water tower</t>
  </si>
  <si>
    <t>perbaikan pos restribusi</t>
  </si>
  <si>
    <t>pagar besi</t>
  </si>
  <si>
    <t>pembuatan gazebo 2 unit</t>
  </si>
  <si>
    <t>halam parkir</t>
  </si>
  <si>
    <t>perbaikan gapura masuk klm</t>
  </si>
  <si>
    <t>pembuatan gapura pujasera</t>
  </si>
  <si>
    <t>pertamanan dan penerangan</t>
  </si>
  <si>
    <t>rehabilitasi sendang rowali</t>
  </si>
  <si>
    <t>Penataan Kawasan (saluran, bak penampung, dll)</t>
  </si>
  <si>
    <t>Zona I (sanitasi pembuatan gazebo)</t>
  </si>
  <si>
    <t>Zona II (sauran drainase taman, pagar brc)</t>
  </si>
  <si>
    <t>Zona III ( saluran drainase taman mushola)</t>
  </si>
  <si>
    <t>zona IV ( saluran drainase sanitasi)</t>
  </si>
  <si>
    <t>Obyek Wisata Pikatan</t>
  </si>
  <si>
    <t>Taman Tirto asri</t>
  </si>
  <si>
    <t>Obyek Wisata Tirto Asri</t>
  </si>
  <si>
    <t>Kolam Tirto asri</t>
  </si>
  <si>
    <t>Panggung hiburan</t>
  </si>
  <si>
    <t>Penataan Kawasan (saluran, bak penampung,pagar lama ,keliling, finishing)</t>
  </si>
  <si>
    <t>Paving dan Atap GOR</t>
  </si>
  <si>
    <t>Instalasi listrik gerbang loket</t>
  </si>
  <si>
    <t>istalasi air gerbang loket</t>
  </si>
  <si>
    <t>instalasi listrik kamar ganti</t>
  </si>
  <si>
    <t>instalasi air kamar ganti</t>
  </si>
  <si>
    <t>instalasi ruang pompa 1</t>
  </si>
  <si>
    <t>instalasi ruang pompa 2</t>
  </si>
  <si>
    <t>Isntalasi ruang pompa 3</t>
  </si>
  <si>
    <t>intalasi lampu taman</t>
  </si>
  <si>
    <t>instalasi lampu taman ( PK )</t>
  </si>
  <si>
    <t>Listrik</t>
  </si>
  <si>
    <t>instalasi listrik</t>
  </si>
  <si>
    <t>Jaringan listrik</t>
  </si>
  <si>
    <t>Tanaman Hias dipikatan</t>
  </si>
  <si>
    <t xml:space="preserve">Pembenahan kawasan </t>
  </si>
  <si>
    <t>Tanaman hias Pikatan</t>
  </si>
  <si>
    <t>Taman Kartini /Kolam renang Taman Kartini</t>
  </si>
  <si>
    <t>Hibah Kemenpora Rehab GOR Bambu Runcing</t>
  </si>
  <si>
    <t>GOR Bambu Runcing (dr KIB C)</t>
  </si>
  <si>
    <t>Soft Were</t>
  </si>
  <si>
    <t>Telephone</t>
  </si>
  <si>
    <t>Tempat tidur standar</t>
  </si>
  <si>
    <t>Mesin ketik manual</t>
  </si>
  <si>
    <t>Almari besih pintu dorong</t>
  </si>
  <si>
    <t>Komputer/pc</t>
  </si>
  <si>
    <t xml:space="preserve">Printer </t>
  </si>
  <si>
    <t>Meja kerja ess. Iv</t>
  </si>
  <si>
    <t>Meja kerja staff</t>
  </si>
  <si>
    <t>Printer D2466</t>
  </si>
  <si>
    <t>Kendaraan roda 4 (dari bagian umum)</t>
  </si>
  <si>
    <t>Kendaraan roda 2 (dari bpbd)</t>
  </si>
  <si>
    <t>Meja kerja (dari kesbang)</t>
  </si>
  <si>
    <t>Komputer/pc (dari BPBD)</t>
  </si>
  <si>
    <t>Felt bed besi (5 buah dari BPBD)</t>
  </si>
  <si>
    <t>Kendaraan roda 4 (ke Din Sosial)</t>
  </si>
  <si>
    <t>Printer hp d2466</t>
  </si>
  <si>
    <t>Sketsel kayu</t>
  </si>
  <si>
    <t>Borgol</t>
  </si>
  <si>
    <t>Sarung borgol</t>
  </si>
  <si>
    <t>Struktur organisasi</t>
  </si>
  <si>
    <t>Meja Kursi Tamu</t>
  </si>
  <si>
    <t>Kursi Lipat Tamu</t>
  </si>
  <si>
    <t>Ipod</t>
  </si>
  <si>
    <t>Dlink/Jaringan kabel</t>
  </si>
  <si>
    <t>Filling Kabinet</t>
  </si>
  <si>
    <t>Station Wagon (Avanza)</t>
  </si>
  <si>
    <t>Monitor Komputer</t>
  </si>
  <si>
    <t>Wirele TENS</t>
  </si>
  <si>
    <t>Genset</t>
  </si>
  <si>
    <t>Tenda Pleton</t>
  </si>
  <si>
    <t>Zenso</t>
  </si>
  <si>
    <t>Helm Plastik</t>
  </si>
  <si>
    <t>Peralatan SAR</t>
  </si>
  <si>
    <t>Galon Air</t>
  </si>
  <si>
    <t>Tas Ransel Besar</t>
  </si>
  <si>
    <t>Felt Bed Alumunium</t>
  </si>
  <si>
    <t>Felt Bed Besi</t>
  </si>
  <si>
    <t>Unit Tranceiver/ Transmiter HF</t>
  </si>
  <si>
    <t>Antena VHF/FM Portable</t>
  </si>
  <si>
    <t>Rak Kayu</t>
  </si>
  <si>
    <t>Meja Tik</t>
  </si>
  <si>
    <t>Kursi Lipat</t>
  </si>
  <si>
    <t>Kursi Kayu</t>
  </si>
  <si>
    <t>Mesin Tik</t>
  </si>
  <si>
    <t>Keyboard</t>
  </si>
  <si>
    <t>Loundspeaker</t>
  </si>
  <si>
    <t>Facsimile</t>
  </si>
  <si>
    <t>Pesawat Telephone</t>
  </si>
  <si>
    <t>Handy Talky ( HT )</t>
  </si>
  <si>
    <t>Tiang Bendera Parpol</t>
  </si>
  <si>
    <t>Pagar Halaman Kantor</t>
  </si>
  <si>
    <t>Mustoko Masjid</t>
  </si>
  <si>
    <t>Tempat Pakir</t>
  </si>
  <si>
    <t>Aula Kesbang</t>
  </si>
  <si>
    <t>Tanaman</t>
  </si>
  <si>
    <t>Tanah TPA Sanggrahan</t>
  </si>
  <si>
    <t xml:space="preserve">Tanah TPA Sanggrahan </t>
  </si>
  <si>
    <t>Tanah Pustu Tegowanuh</t>
  </si>
  <si>
    <t>Tanah Rumdin dr. Tretep</t>
  </si>
  <si>
    <t>Tanah Rowali</t>
  </si>
  <si>
    <t>Tanah Progo Pistan</t>
  </si>
  <si>
    <t>Tanah SMKN I Tembarak</t>
  </si>
  <si>
    <t>Tanah BP3K Kec. Tretep</t>
  </si>
  <si>
    <t>Tanah BP3K Kec. Kandangan</t>
  </si>
  <si>
    <t>Tanah Situs Purbakala Liyangan</t>
  </si>
  <si>
    <t>Tanah Puskesmas Kec. Bejen</t>
  </si>
  <si>
    <t>Tanah Puskesmas Rawat Inap Kec. Bejen</t>
  </si>
  <si>
    <t>PEMERINTAHAN UMUM</t>
  </si>
  <si>
    <t>BAGIAN UMUM</t>
  </si>
  <si>
    <t>Tabung gas</t>
  </si>
  <si>
    <t>Mesin cuci</t>
  </si>
  <si>
    <t>Komputer PC</t>
  </si>
  <si>
    <t>IPAD</t>
  </si>
  <si>
    <t>Printer laser jet</t>
  </si>
  <si>
    <t>Mesin absensi</t>
  </si>
  <si>
    <t>Almari sliding door</t>
  </si>
  <si>
    <t>Kursi kerja eselon 3</t>
  </si>
  <si>
    <t>Kursi kerja eselon 4</t>
  </si>
  <si>
    <t>Kursi kerja staf</t>
  </si>
  <si>
    <t>Kursi peserta rapat</t>
  </si>
  <si>
    <t>Sound system</t>
  </si>
  <si>
    <t>Mesin penghancur kertas</t>
  </si>
  <si>
    <t>Meja kerja eselon 3</t>
  </si>
  <si>
    <t>Meja kerja eselon 4</t>
  </si>
  <si>
    <t>Meja kerja staf</t>
  </si>
  <si>
    <t>Meja rapat pendek</t>
  </si>
  <si>
    <t>Tempat tidur satpol</t>
  </si>
  <si>
    <t>Lemari makan dan obat</t>
  </si>
  <si>
    <t>Tempat tidur wisma Dirgahayu</t>
  </si>
  <si>
    <t>Kulkas</t>
  </si>
  <si>
    <t>13 Mobil New Avanza</t>
  </si>
  <si>
    <t>1 Hi lux</t>
  </si>
  <si>
    <t>1 Panther</t>
  </si>
  <si>
    <t>5 New avanza</t>
  </si>
  <si>
    <t>1 Sepeda motor kawazaki</t>
  </si>
  <si>
    <t>2 Supra x</t>
  </si>
  <si>
    <t>2 Honda GL</t>
  </si>
  <si>
    <t>3 Supra X NF</t>
  </si>
  <si>
    <t>Meja rias (rak tv/kembang)</t>
  </si>
  <si>
    <t>Magic com (piring/cangkir)</t>
  </si>
  <si>
    <t>BAGIAN HUMAS</t>
  </si>
  <si>
    <t xml:space="preserve">Laptop </t>
  </si>
  <si>
    <t>Tustel digital</t>
  </si>
  <si>
    <t>Headphones</t>
  </si>
  <si>
    <t>Mic meja</t>
  </si>
  <si>
    <t>Speaker monitor</t>
  </si>
  <si>
    <t>Mix wireless</t>
  </si>
  <si>
    <t>Pemancar FM</t>
  </si>
  <si>
    <t xml:space="preserve">Receiver analog </t>
  </si>
  <si>
    <t>Windows 7</t>
  </si>
  <si>
    <t>Antena internet (wireless)</t>
  </si>
  <si>
    <t>Droping dari Bagian Umum</t>
  </si>
  <si>
    <t>Pengadaan</t>
  </si>
  <si>
    <t>Almario Arsip</t>
  </si>
  <si>
    <t>Hardisk Eksternal</t>
  </si>
  <si>
    <t>almari Sliding Door</t>
  </si>
  <si>
    <t>New Avanza</t>
  </si>
  <si>
    <t>Server HP</t>
  </si>
  <si>
    <t>laptop Toshiba</t>
  </si>
  <si>
    <t>Printer HP Laserjet</t>
  </si>
  <si>
    <t>Scanner Canon</t>
  </si>
  <si>
    <t>UPS Stabiliser</t>
  </si>
  <si>
    <t>Swich Hub</t>
  </si>
  <si>
    <t>Komputer Notebook/Laptop</t>
  </si>
  <si>
    <t>Filling Kabinet Droping dari Bagian Umum</t>
  </si>
  <si>
    <t>Mobil Toyota Avanza Droping dari Bagian Umum</t>
  </si>
  <si>
    <t>Kamera</t>
  </si>
  <si>
    <t>Hardisk eksternal</t>
  </si>
  <si>
    <t>UPS server</t>
  </si>
  <si>
    <t>Peralatan jaringan komputer</t>
  </si>
  <si>
    <t>Printer a3</t>
  </si>
  <si>
    <t>UPS 1200 va</t>
  </si>
  <si>
    <t>Hardisk server</t>
  </si>
  <si>
    <t>LCD monitor</t>
  </si>
  <si>
    <t>Camera</t>
  </si>
  <si>
    <t>MUTASI MASUK BAGIAN UMUM ANTAR SKPD/BAGIAN</t>
  </si>
  <si>
    <t>Kijang AA 9506 TE dari Kranggan</t>
  </si>
  <si>
    <t>Avanza AA 9505 ZE dari kesbanglimnas</t>
  </si>
  <si>
    <t>Suzuki Katana AA 9507 SE dari Inspektorat</t>
  </si>
  <si>
    <t>Kijang AA 9506 RE dari Budparpora</t>
  </si>
  <si>
    <t>Gordyn dari KIB E ke KIB B</t>
  </si>
  <si>
    <t>Pick up ex Satpol AA 9578 KE hibah ke RAPI</t>
  </si>
  <si>
    <t>Kendaraan Roda 4 ke Pesantren Nida Al Quran</t>
  </si>
  <si>
    <t>MUTASI KELUAR BAGIAN UMUM ANTAR SKPD/BAGIAN</t>
  </si>
  <si>
    <t>Supra X AA 9702 PE ke Setwan</t>
  </si>
  <si>
    <t>Supra X AA 9703 PE ke Setwan</t>
  </si>
  <si>
    <t>Supra X AA 9704 PE ke Setwan</t>
  </si>
  <si>
    <t>Avanza AA9500 PE ke Kesbang</t>
  </si>
  <si>
    <t>Hi lux AA 9580 LE ke Satpol</t>
  </si>
  <si>
    <t>Kawazaki AA 9711 PE ke Kec. Gemawang</t>
  </si>
  <si>
    <t>Honda win AA 9660 JE ke Kades Kedu Kec. Kedu</t>
  </si>
  <si>
    <t>Supra X AA 9716 PE dan AA 9715 PE ke Diperindag</t>
  </si>
  <si>
    <t>Honda GL AA 9713 PE ke BPBD</t>
  </si>
  <si>
    <t>New Avanza ke Dinhubkominfo, Dinbudparpora, Dinakan, Dinsos, Dindukcapil</t>
  </si>
  <si>
    <t>Komputer 6 set @ Rp5.950.000 ke Diperindag, 2 BPBD, BKD, Dinakan, Bapermades</t>
  </si>
  <si>
    <t>Laptop ke BKD</t>
  </si>
  <si>
    <t>Printer Canon 3 unit @Rp1.450.000 ke 2 BPBD, 1 Kec. Jumo</t>
  </si>
  <si>
    <t>Mesin absensi pegawai @12.425.000 ke BKD, Dinakan, Bapermades, Inspektorat</t>
  </si>
  <si>
    <t>Filling kabinet 4 unit @3.050.000 ke Bagian Perekonomian, Pemdes, Pemum, Ortala</t>
  </si>
  <si>
    <t>Almari slidingdoor ke Bag hukum</t>
  </si>
  <si>
    <t>Kursi kerja eselon 3 ke BPBD</t>
  </si>
  <si>
    <t>Kursi kerja eselon 4 ke BPBD</t>
  </si>
  <si>
    <t>Kursi kerja staf ke BPBD</t>
  </si>
  <si>
    <t>Avanza 8 unit ke RSUD, Dipendik, Diperindag, Dinakertrans, KKP, BKBPP, DPU, DPPKAD</t>
  </si>
  <si>
    <t>Avanza 4 unit ke Bag. Humas, Bag. Kesra, Bag. Pemum, Bag. Hukum</t>
  </si>
  <si>
    <t>Kijang AA 9501 WE ke Dinbudparpora</t>
  </si>
  <si>
    <t>Mobil Kijang AA 9500 YE ke Inspektorat</t>
  </si>
  <si>
    <t>Mobil ke Dipertanbunhut</t>
  </si>
  <si>
    <t>Toyota Avanza dari Bagian Umum</t>
  </si>
  <si>
    <t>Reklas dari KIB B ke aset lainnya</t>
  </si>
  <si>
    <t>CPU rakitan</t>
  </si>
  <si>
    <t>Super accoustic turbo</t>
  </si>
  <si>
    <t>Megaphone Transistor 2R-76</t>
  </si>
  <si>
    <t>Mesin Stensil manual Folio</t>
  </si>
  <si>
    <t>Mesin Ketik Garda standart</t>
  </si>
  <si>
    <t>Meja Kerja absen uk 140x70x75 cm</t>
  </si>
  <si>
    <t>Meja Kerja staff 1/2 biro</t>
  </si>
  <si>
    <t>Sepeda motor suzuki A100 H 9894 CE</t>
  </si>
  <si>
    <t>Sepeda motor suzuki A100 H 9893 CE</t>
  </si>
  <si>
    <t>Sepeda motor suzuki A100 H 9710 CE</t>
  </si>
  <si>
    <t>Jeep patrol Nissan AA 170 AX</t>
  </si>
  <si>
    <t>Reklas ke aset lainnya</t>
  </si>
  <si>
    <t>PENYERTAAN MODAL</t>
  </si>
  <si>
    <t>Meja Kabag</t>
  </si>
  <si>
    <t>Kursi Visitor Kabag</t>
  </si>
  <si>
    <t>Meja Kasubag</t>
  </si>
  <si>
    <t>Printer Epson LX 300</t>
  </si>
  <si>
    <t>Meja Komputer Biasa</t>
  </si>
  <si>
    <t>Meja Komputer Paradise</t>
  </si>
  <si>
    <t>Kursi Ketik</t>
  </si>
  <si>
    <t>Meja Telepon</t>
  </si>
  <si>
    <t>White Board</t>
  </si>
  <si>
    <t>Mesin Cetak Offset “Sparasi”</t>
  </si>
  <si>
    <t>Mesin Cetak Mini Offset</t>
  </si>
  <si>
    <t>Mesin Potong (Plano)</t>
  </si>
  <si>
    <t>Mesin Jahit Kawat</t>
  </si>
  <si>
    <t>Mesin Plate Maker</t>
  </si>
  <si>
    <t>Mesin Perforasi Manual</t>
  </si>
  <si>
    <t>Personal Komputer</t>
  </si>
  <si>
    <t>Meja Layout</t>
  </si>
  <si>
    <t>Printer Laser</t>
  </si>
  <si>
    <t>Scaner</t>
  </si>
  <si>
    <t>BAGIAN PEREKONOMIAN</t>
  </si>
  <si>
    <t>BAGIAN PEMERINTAHAN DESA</t>
  </si>
  <si>
    <t>BAGIAN HUKUM</t>
  </si>
  <si>
    <t>BAGIAN PEMERINTAHAN UMUM</t>
  </si>
  <si>
    <t>BAGIAN PEMBANGUNAN</t>
  </si>
  <si>
    <t>BAGIAN SANTEL</t>
  </si>
  <si>
    <t>BAGIAN KESRA</t>
  </si>
  <si>
    <t>BAGIAN ORTALA</t>
  </si>
  <si>
    <t>printer</t>
  </si>
  <si>
    <t>Gudang alat pendopo pengayoman</t>
  </si>
  <si>
    <t>Perluasan garasi Rumdin Bupati</t>
  </si>
  <si>
    <t>Peningkatan ketinggian tower radio Kalimanggis Kaloran</t>
  </si>
  <si>
    <t>Buku ensiklopedi Metodologi Al Qur'an</t>
  </si>
  <si>
    <t>Buku untuk referensi Bupati</t>
  </si>
  <si>
    <t>- 42 Kisah pilihan</t>
  </si>
  <si>
    <t>- Himpunan Fatwa</t>
  </si>
  <si>
    <t>- M. Quraish Shihab</t>
  </si>
  <si>
    <t>- Al Ghazali I</t>
  </si>
  <si>
    <t>Buku panduan dan pemberantasan Tipikor</t>
  </si>
  <si>
    <t>Aplikasi SIBANGDA</t>
  </si>
  <si>
    <t>Software Jaringan Dokumentasi</t>
  </si>
  <si>
    <t>Buku Peraturan Perundangan</t>
  </si>
  <si>
    <t>Pengembangan Aplikasi Surya Kantanya Diya</t>
  </si>
  <si>
    <t>Software SISPEMDES</t>
  </si>
  <si>
    <t>Ke Aset Lainnya</t>
  </si>
  <si>
    <t>Mesin ketik</t>
  </si>
  <si>
    <t>Kursi visitor kabag</t>
  </si>
  <si>
    <t>Kursi Kasubag</t>
  </si>
  <si>
    <t>Kursi visitor kasubag</t>
  </si>
  <si>
    <t>Meja staf</t>
  </si>
  <si>
    <t>Kursi staf</t>
  </si>
  <si>
    <t>Printer BJC-2100</t>
  </si>
  <si>
    <t>Meja ketik</t>
  </si>
  <si>
    <t>Rak stopmap</t>
  </si>
  <si>
    <t>Personal komputer</t>
  </si>
  <si>
    <t>Kower las</t>
  </si>
  <si>
    <t>Catok paron 5"</t>
  </si>
  <si>
    <t>Air dustan kinki</t>
  </si>
  <si>
    <t>Britol</t>
  </si>
  <si>
    <t>Travo las+kabel</t>
  </si>
  <si>
    <t>Selang air 5/6</t>
  </si>
  <si>
    <t>Grando duduk</t>
  </si>
  <si>
    <t>Stikmat</t>
  </si>
  <si>
    <t>Mikro meter</t>
  </si>
  <si>
    <t>Kunci sok flag</t>
  </si>
  <si>
    <t>Kunci inggris 12"</t>
  </si>
  <si>
    <t>Selang toyok</t>
  </si>
  <si>
    <t>Komplete kit</t>
  </si>
  <si>
    <t>Tang snap ring</t>
  </si>
  <si>
    <t>Piston ring</t>
  </si>
  <si>
    <t>Tang betet aigo</t>
  </si>
  <si>
    <t>Drei</t>
  </si>
  <si>
    <t>Palu</t>
  </si>
  <si>
    <t>Kunci pas kwt</t>
  </si>
  <si>
    <t>Tang kombinasi</t>
  </si>
  <si>
    <t>Literan minyak</t>
  </si>
  <si>
    <t>Puller</t>
  </si>
  <si>
    <t>Semprotan air</t>
  </si>
  <si>
    <t>Kunci Sok Flag</t>
  </si>
  <si>
    <t>Cop Kondor</t>
  </si>
  <si>
    <t>Klep Selang</t>
  </si>
  <si>
    <t>Jack Sland 3T</t>
  </si>
  <si>
    <t>Nepel Selang Kuningan</t>
  </si>
  <si>
    <t>Dongkrak Katrol</t>
  </si>
  <si>
    <t>Peralatan benglel lainnya</t>
  </si>
  <si>
    <t>Al Quran</t>
  </si>
  <si>
    <t>Buku Agama</t>
  </si>
  <si>
    <t>Filling Cabinet dari Bagian Umum</t>
  </si>
  <si>
    <t>Perluasan Parkir</t>
  </si>
  <si>
    <t>LCD epson</t>
  </si>
  <si>
    <t>Toa</t>
  </si>
  <si>
    <t>Almari buku i</t>
  </si>
  <si>
    <t>Almari buku ii</t>
  </si>
  <si>
    <t>Almari buku iii</t>
  </si>
  <si>
    <t>Almari buku iv</t>
  </si>
  <si>
    <t>Meja kursi baca</t>
  </si>
  <si>
    <t>Meja kursi register</t>
  </si>
  <si>
    <t>Rak majalah</t>
  </si>
  <si>
    <t xml:space="preserve">Rak buku </t>
  </si>
  <si>
    <t>Rak arsip i</t>
  </si>
  <si>
    <t>Rak arsip ii</t>
  </si>
  <si>
    <t>Rak arsip iii</t>
  </si>
  <si>
    <t>Blower</t>
  </si>
  <si>
    <t>Peralatan studio</t>
  </si>
  <si>
    <t>Tangga</t>
  </si>
  <si>
    <t>Printer laserjet</t>
  </si>
  <si>
    <t>Printer deskjet</t>
  </si>
  <si>
    <t>Mic confrece</t>
  </si>
  <si>
    <t>Pemancar mini</t>
  </si>
  <si>
    <t>Microfon</t>
  </si>
  <si>
    <t>Meja dorong</t>
  </si>
  <si>
    <t>Almari plakat</t>
  </si>
  <si>
    <t>Dispenser</t>
  </si>
  <si>
    <t>Honda supra x 125</t>
  </si>
  <si>
    <t>Honda supra x 126</t>
  </si>
  <si>
    <t>Honda supra x 127</t>
  </si>
  <si>
    <t>Jaringan Komputer</t>
  </si>
  <si>
    <t>Buku Perpustakaan</t>
  </si>
  <si>
    <t>Lambiran sungan di Desa Kupen Pringsurat</t>
  </si>
  <si>
    <t>Lambiran sungan di  Dusun Paingan Desa Kupen Pringsurat</t>
  </si>
  <si>
    <t>Tanah Rumah dinas , Ex Kantor kemantren, Rmah Penjaga Bendung Jalan Dokter Sutomo Temanggung</t>
  </si>
  <si>
    <t>Pembangunan Talud Campurejo-Depokharjo</t>
  </si>
  <si>
    <t>Perbaikan Jaringan Irigasi Aji Jaya</t>
  </si>
  <si>
    <t>Perbaikan Jaringan Irigasi Aji Nampirejo</t>
  </si>
  <si>
    <t>Perbaikan Jaringan Irigasi Kali Pahing</t>
  </si>
  <si>
    <t>Perbaikan Jaringan Irigasi Selilin</t>
  </si>
  <si>
    <t>Penataan rest area kledung  (Pemb.Paving,Taman,Masjid )</t>
  </si>
  <si>
    <t>Rehabilitasi Kantor Kelurahan Kowangan</t>
  </si>
  <si>
    <t>Peningkatan Balai Kelurahan Jurang</t>
  </si>
  <si>
    <t>Pembangunan Trotoar Desa Ngaren</t>
  </si>
  <si>
    <t>Rehabilitasi Trotoar Alun-alun</t>
  </si>
  <si>
    <t>Pembangunan Gedung Pemuda dan Kebudayaan</t>
  </si>
  <si>
    <t>Pembangunan Kantor Kecamatan Wonoboyo</t>
  </si>
  <si>
    <t>Pembangunan Kantor Kecamatan Tembarak (DAK Sarpras Pemerintahan)</t>
  </si>
  <si>
    <t>Pembangunan UMKM Center</t>
  </si>
  <si>
    <t>Tanah dari Bappada</t>
  </si>
  <si>
    <t>Mobil Avansa (dari setda)</t>
  </si>
  <si>
    <t>Belanja modal</t>
  </si>
  <si>
    <t>reklas ke Pakai Habis</t>
  </si>
  <si>
    <t>kendaraan roda 4</t>
  </si>
  <si>
    <t>Gedung kantor (dr Bappeda)</t>
  </si>
  <si>
    <t>Sofeware PBB</t>
  </si>
  <si>
    <t>Barecode</t>
  </si>
  <si>
    <t>1 almari arsip</t>
  </si>
  <si>
    <t>1 dispenser</t>
  </si>
  <si>
    <t>Reklas dari Bag.Hukum</t>
  </si>
  <si>
    <t>Reklas ke Bag.Umum</t>
  </si>
  <si>
    <t>1 notebook</t>
  </si>
  <si>
    <t>1 computer PC</t>
  </si>
  <si>
    <t>1 printer</t>
  </si>
  <si>
    <t>2 monitor</t>
  </si>
  <si>
    <t>1 rak server</t>
  </si>
  <si>
    <t>1 mesin absen</t>
  </si>
  <si>
    <t>1 computer</t>
  </si>
  <si>
    <t>1 laptop</t>
  </si>
  <si>
    <t>dari Setda</t>
  </si>
  <si>
    <t xml:space="preserve">Filing Kabinet </t>
  </si>
  <si>
    <t xml:space="preserve">Meja Pelay     </t>
  </si>
  <si>
    <t xml:space="preserve">Komputer     </t>
  </si>
  <si>
    <t xml:space="preserve">Faksimili         </t>
  </si>
  <si>
    <t>penghapusan sepeda motor TRS</t>
  </si>
  <si>
    <t>selisih mutasi mobil dg Kec. Kranggarn</t>
  </si>
  <si>
    <t>Tempat parkir</t>
  </si>
  <si>
    <t xml:space="preserve">  UPS</t>
  </si>
  <si>
    <t xml:space="preserve">  Monitor </t>
  </si>
  <si>
    <t xml:space="preserve">  meja komputer </t>
  </si>
  <si>
    <t xml:space="preserve">  Filling kabinet</t>
  </si>
  <si>
    <t xml:space="preserve">  Komputer Pc</t>
  </si>
  <si>
    <t xml:space="preserve">  Printer</t>
  </si>
  <si>
    <t xml:space="preserve">  Faksimili</t>
  </si>
  <si>
    <t xml:space="preserve">  Meja</t>
  </si>
  <si>
    <t xml:space="preserve">  Mesin Ketik</t>
  </si>
  <si>
    <t xml:space="preserve">  kursi tamu</t>
  </si>
  <si>
    <t xml:space="preserve">  komputer</t>
  </si>
  <si>
    <t xml:space="preserve">  Meja eselon</t>
  </si>
  <si>
    <t xml:space="preserve">  Kamera digital</t>
  </si>
  <si>
    <t xml:space="preserve">  Meja Ketik</t>
  </si>
  <si>
    <t xml:space="preserve">  Sepeda Motor</t>
  </si>
  <si>
    <t>hibah kanopi dari dukcapil</t>
  </si>
  <si>
    <t>penambahan daya listrik</t>
  </si>
  <si>
    <t>Taplak meja</t>
  </si>
  <si>
    <t>UPS stabilizer</t>
  </si>
  <si>
    <t>Meja pelayanan</t>
  </si>
  <si>
    <t>Suzuki TRS</t>
  </si>
  <si>
    <t>Suzuki</t>
  </si>
  <si>
    <t>Pesawat HT</t>
  </si>
  <si>
    <t>Sound sistem</t>
  </si>
  <si>
    <t>Rak Besi</t>
  </si>
  <si>
    <t>Meja Rapat Kecil</t>
  </si>
  <si>
    <t>Meja rapat besar</t>
  </si>
  <si>
    <t>Kursi kerja besi</t>
  </si>
  <si>
    <t>aicom</t>
  </si>
  <si>
    <t>Mic wireless</t>
  </si>
  <si>
    <t>Mesin babat rumput</t>
  </si>
  <si>
    <t>papan Monografi</t>
  </si>
  <si>
    <t>filling kabinet</t>
  </si>
  <si>
    <t>kursi staf</t>
  </si>
  <si>
    <t>alat komunikasi</t>
  </si>
  <si>
    <t>meja Kursi tamu</t>
  </si>
  <si>
    <t xml:space="preserve">Kursi Kerja </t>
  </si>
  <si>
    <t>Proyektor</t>
  </si>
  <si>
    <t>Screen Orca Tri</t>
  </si>
  <si>
    <t>Stabilizer</t>
  </si>
  <si>
    <t>Faximile</t>
  </si>
  <si>
    <t>Meja</t>
  </si>
  <si>
    <t>Biaya sertifikat tanah (dari Pem Um)</t>
  </si>
  <si>
    <t xml:space="preserve">Senderan </t>
  </si>
  <si>
    <t>Tambah Daya listrik</t>
  </si>
  <si>
    <t xml:space="preserve">Komputer/PC </t>
  </si>
  <si>
    <t>Filing Kabinet</t>
  </si>
  <si>
    <t>Meja Pelayanan</t>
  </si>
  <si>
    <t>UPS Stabilizer</t>
  </si>
  <si>
    <t>Struktur Organisasi</t>
  </si>
  <si>
    <t>Tanah Kantor lama untuk Penyertaan Modal</t>
  </si>
  <si>
    <t>xxxxxxxx</t>
  </si>
  <si>
    <t>Net book</t>
  </si>
  <si>
    <t>Gedung arsip</t>
  </si>
  <si>
    <t>Pemb mushola dan tempat parkir</t>
  </si>
  <si>
    <t xml:space="preserve"> </t>
  </si>
  <si>
    <t>Sertifikasi tanah</t>
  </si>
  <si>
    <t>1 LCD PJT Hitachi</t>
  </si>
  <si>
    <t>1 Printer HP Laserjet</t>
  </si>
  <si>
    <t>1 printer canon</t>
  </si>
  <si>
    <t>1 stabilizer</t>
  </si>
  <si>
    <t xml:space="preserve">1 computer </t>
  </si>
  <si>
    <t>1 faximili</t>
  </si>
  <si>
    <t>1 filing cabinet</t>
  </si>
  <si>
    <t>1 meja pelayan</t>
  </si>
  <si>
    <t>1 meja petugas</t>
  </si>
  <si>
    <t>1 papan nama</t>
  </si>
  <si>
    <t>Aset-aset rusak</t>
  </si>
  <si>
    <t>Mushola (dr Aset lainnya)</t>
  </si>
  <si>
    <t>Bangunan gedung Kecamatan (dr DPU)</t>
  </si>
  <si>
    <t>Gordyn dan Vitras</t>
  </si>
  <si>
    <t>Springbed</t>
  </si>
  <si>
    <t>UPS/stabilizer</t>
  </si>
  <si>
    <t>Rak arsip</t>
  </si>
  <si>
    <t>Pompa air</t>
  </si>
  <si>
    <t>Mesin Laminating</t>
  </si>
  <si>
    <t>Translator VHF</t>
  </si>
  <si>
    <t xml:space="preserve">Kursi tangan kayu </t>
  </si>
  <si>
    <t>Timbangan gantung</t>
  </si>
  <si>
    <t>Tempat Dispenser</t>
  </si>
  <si>
    <t>Papan data makro</t>
  </si>
  <si>
    <t>Papan data trantib</t>
  </si>
  <si>
    <t>Fillimg kabinet</t>
  </si>
  <si>
    <t>Meja tulis biro</t>
  </si>
  <si>
    <t>meja tulis kayu</t>
  </si>
  <si>
    <t>Podium</t>
  </si>
  <si>
    <t>Bangku kayu panjang</t>
  </si>
  <si>
    <t>Kursi rapat penjalin</t>
  </si>
  <si>
    <t>Kursi kayu</t>
  </si>
  <si>
    <t>Kursi rapat plastik</t>
  </si>
  <si>
    <t>Ke Aset lainnya</t>
  </si>
  <si>
    <t>Dari KIB B</t>
  </si>
  <si>
    <t>Peta Kecamatan</t>
  </si>
  <si>
    <t>Buku perpustakaan</t>
  </si>
  <si>
    <t>Tanah untuk Penyertaan Modal ke BKK</t>
  </si>
  <si>
    <t>Pemotong rumput</t>
  </si>
  <si>
    <t>Lcd</t>
  </si>
  <si>
    <t>Lap top</t>
  </si>
  <si>
    <t>Komputer pc</t>
  </si>
  <si>
    <t>Kursi roda</t>
  </si>
  <si>
    <t>UPS E-KTP</t>
  </si>
  <si>
    <t>LCD Monitor</t>
  </si>
  <si>
    <t>Printer HP</t>
  </si>
  <si>
    <t>Tempat tidur</t>
  </si>
  <si>
    <t>Busa dan coverbed</t>
  </si>
  <si>
    <t>Komputer unit</t>
  </si>
  <si>
    <t>Printer Canon</t>
  </si>
  <si>
    <t>Kursi lipat</t>
  </si>
  <si>
    <t>Mesin tik</t>
  </si>
  <si>
    <t>Pesawat televisi</t>
  </si>
  <si>
    <t>Meja pingpong</t>
  </si>
  <si>
    <t>Papan data</t>
  </si>
  <si>
    <t>Almari Bifet</t>
  </si>
  <si>
    <t>Spring Bed</t>
  </si>
  <si>
    <t>Kursi Kerja Eselon IV</t>
  </si>
  <si>
    <t>Felling Kabinet</t>
  </si>
  <si>
    <t>kursi rapat</t>
  </si>
  <si>
    <t>meja rapat</t>
  </si>
  <si>
    <t>mesin ketik</t>
  </si>
  <si>
    <t>Pesawat telepon</t>
  </si>
  <si>
    <t>Kanopy (dr Dukcapil)</t>
  </si>
  <si>
    <t>Meja kursi</t>
  </si>
  <si>
    <t>Filiing kabinet</t>
  </si>
  <si>
    <t>meja pelayanan</t>
  </si>
  <si>
    <t>Mobil Kijang dari Kec. Temanggung</t>
  </si>
  <si>
    <t>Mobil Kijang dari Setda</t>
  </si>
  <si>
    <t>Mic</t>
  </si>
  <si>
    <t>almari kayu</t>
  </si>
  <si>
    <t>almari rak kayu</t>
  </si>
  <si>
    <t>Meja tulis</t>
  </si>
  <si>
    <t>Rak kayu kecil</t>
  </si>
  <si>
    <t>Meja rak Pelayanan</t>
  </si>
  <si>
    <t>Meja Piket</t>
  </si>
  <si>
    <t>kursi plat besi</t>
  </si>
  <si>
    <t>Papan data hitam</t>
  </si>
  <si>
    <t>papan visi misi</t>
  </si>
  <si>
    <t>Atap dan tutup sumur</t>
  </si>
  <si>
    <t>eksternal Fax modem</t>
  </si>
  <si>
    <t>coordyn rumdim camat</t>
  </si>
  <si>
    <t>Salon dan speaker</t>
  </si>
  <si>
    <t>Kain umbul umbul</t>
  </si>
  <si>
    <t>Taplak meja karpet</t>
  </si>
  <si>
    <t>keset besar</t>
  </si>
  <si>
    <t>Korden kantor</t>
  </si>
  <si>
    <t>kabel</t>
  </si>
  <si>
    <t>Korden Almari</t>
  </si>
  <si>
    <t>IC</t>
  </si>
  <si>
    <t xml:space="preserve">Reklas ke aset lainnya: </t>
  </si>
  <si>
    <t xml:space="preserve">Gedung eks kantor perwakilan </t>
  </si>
  <si>
    <t xml:space="preserve">Gedung eks aula perwakilan kec. Bejen </t>
  </si>
  <si>
    <t xml:space="preserve">Gedung eks rumah dinas </t>
  </si>
  <si>
    <t>Dari KIB C</t>
  </si>
  <si>
    <t>Kursi besi</t>
  </si>
  <si>
    <t>Lampu hias</t>
  </si>
  <si>
    <t>Printer faximile</t>
  </si>
  <si>
    <t>Umbul-umbul</t>
  </si>
  <si>
    <t>Kursi Rapat</t>
  </si>
  <si>
    <t>Komputer P 2</t>
  </si>
  <si>
    <t>Kursi Hadap</t>
  </si>
  <si>
    <t>UPS/stabiliser</t>
  </si>
  <si>
    <t>Faximil</t>
  </si>
  <si>
    <t>Stabiliser</t>
  </si>
  <si>
    <t>Papan Nama</t>
  </si>
  <si>
    <t>Mesin potong rumput</t>
  </si>
  <si>
    <t>Komputer intel</t>
  </si>
  <si>
    <t>Sepeda motor kawasaki</t>
  </si>
  <si>
    <t>HT (pengadaan Setda th 2011)</t>
  </si>
  <si>
    <t>Taplak Meja</t>
  </si>
  <si>
    <t>kursi besi/rapat</t>
  </si>
  <si>
    <t>Pesawat rik</t>
  </si>
  <si>
    <t>power suply</t>
  </si>
  <si>
    <t>Laminating press</t>
  </si>
  <si>
    <t>Camera digital</t>
  </si>
  <si>
    <t>Kompor minyak</t>
  </si>
  <si>
    <t>CPU HP</t>
  </si>
  <si>
    <t>Monitor Samsung</t>
  </si>
  <si>
    <t>almari</t>
  </si>
  <si>
    <t>Camera Digital</t>
  </si>
  <si>
    <t xml:space="preserve">   BM Kursi Tamu </t>
  </si>
  <si>
    <t xml:space="preserve">   Kursi rapat </t>
  </si>
  <si>
    <t xml:space="preserve">  Almari </t>
  </si>
  <si>
    <t xml:space="preserve">  Meja kursi Tamu </t>
  </si>
  <si>
    <t xml:space="preserve">  Kamera </t>
  </si>
  <si>
    <t xml:space="preserve">  Barang-barang rusak</t>
  </si>
  <si>
    <t xml:space="preserve">  Penghapusan barang rusak</t>
  </si>
  <si>
    <t>Printer, monitor, keyboard</t>
  </si>
  <si>
    <t>Penyertifikatan tanah</t>
  </si>
  <si>
    <t>tanah jampiroso lokasi di Kertosari</t>
  </si>
  <si>
    <t xml:space="preserve">1 Laptop </t>
  </si>
  <si>
    <t>Pengaspalan dan betonisasi</t>
  </si>
  <si>
    <t>Ke Aset Alainnya</t>
  </si>
  <si>
    <t>BOP Sertifikat 1</t>
  </si>
  <si>
    <t>BOP Sertifikat 2</t>
  </si>
  <si>
    <t>BOP Sertifikat 3</t>
  </si>
  <si>
    <t>BOP Sertifikat 4</t>
  </si>
  <si>
    <t>BOP Sertifikat 5</t>
  </si>
  <si>
    <t>BOP Sertifikat 6</t>
  </si>
  <si>
    <t>amplifier</t>
  </si>
  <si>
    <t>micropone</t>
  </si>
  <si>
    <t>laudspecker</t>
  </si>
  <si>
    <t>standarmic</t>
  </si>
  <si>
    <t>salon</t>
  </si>
  <si>
    <t>papan monografi</t>
  </si>
  <si>
    <t xml:space="preserve">Tustel </t>
  </si>
  <si>
    <t xml:space="preserve">UPS </t>
  </si>
  <si>
    <t>kursi rotan  50 buah</t>
  </si>
  <si>
    <t>Balai Kelurahan</t>
  </si>
  <si>
    <t>1 Notebook</t>
  </si>
  <si>
    <t>1 Micropone</t>
  </si>
  <si>
    <t>Note book</t>
  </si>
  <si>
    <t>Kursi hadap</t>
  </si>
  <si>
    <t>Tidak jadi diterima, masuk BPBD</t>
  </si>
  <si>
    <t>Biaya Pensertifikatan 3 bidang tanah</t>
  </si>
  <si>
    <t>Meja kayu</t>
  </si>
  <si>
    <t>Cassetta recorder</t>
  </si>
  <si>
    <t>Loudspeaker</t>
  </si>
  <si>
    <t>kursi tamu</t>
  </si>
  <si>
    <t>Meja Panjang</t>
  </si>
  <si>
    <t>Meja Periksa</t>
  </si>
  <si>
    <t>Kursi tamu Undangan</t>
  </si>
  <si>
    <t>Tempat Tidur</t>
  </si>
  <si>
    <t>Kasur Bantal</t>
  </si>
  <si>
    <t>Meja rapat</t>
  </si>
  <si>
    <t>Los Pasar dan Bangunan Kantor</t>
  </si>
  <si>
    <t>Speaker komputer</t>
  </si>
  <si>
    <t>Speaker active</t>
  </si>
  <si>
    <t>Biaya Pensertifikatan Tanah 34 bidang</t>
  </si>
  <si>
    <t xml:space="preserve">Tanah </t>
  </si>
  <si>
    <t>Mesin ketik Kecil</t>
  </si>
  <si>
    <t>Salon Sound sistem</t>
  </si>
  <si>
    <t>Kursi rotan</t>
  </si>
  <si>
    <t>Jadwal piket</t>
  </si>
  <si>
    <t>Monografi</t>
  </si>
  <si>
    <t>Area Parkir</t>
  </si>
  <si>
    <t>Los Pasar (dari DPU)</t>
  </si>
  <si>
    <t>Biaya Pensertifikatan tanah</t>
  </si>
  <si>
    <t>Kendaraan roda 2</t>
  </si>
  <si>
    <t>Almes</t>
  </si>
  <si>
    <t>Tanah utk hibah polres 5 bidang</t>
  </si>
  <si>
    <t>(selama proses dicatat SKPKD)</t>
  </si>
  <si>
    <t>Kursi rapat 70 buah @Rp70.000,00</t>
  </si>
  <si>
    <t>Biaya pensertifikatan 3 bidang tanah</t>
  </si>
  <si>
    <t>Telepon fleksi</t>
  </si>
  <si>
    <t>Data Monografi</t>
  </si>
  <si>
    <t>Laptop thosiba</t>
  </si>
  <si>
    <t>Printer canon pixma ip 2770</t>
  </si>
  <si>
    <t>Printer canon pixma 287 + infus</t>
  </si>
  <si>
    <t xml:space="preserve">Printer pixma 287 </t>
  </si>
  <si>
    <t>Kursi kerja/kursi putar</t>
  </si>
  <si>
    <t>Papan visual</t>
  </si>
  <si>
    <t>Papan penggumuman</t>
  </si>
  <si>
    <t>Kotak surat/pos</t>
  </si>
  <si>
    <t>Amply + mic</t>
  </si>
  <si>
    <t>Kursi kerja/kursi putar (dari KIB B)</t>
  </si>
  <si>
    <t>PC Komputer</t>
  </si>
  <si>
    <t>Biaya Sertifikat 1</t>
  </si>
  <si>
    <t>Biaya Sertifikat 2</t>
  </si>
  <si>
    <t>Biaya Sertifikat 3</t>
  </si>
  <si>
    <t>Biaya Sertifikat 4</t>
  </si>
  <si>
    <t>Biaya Sertifikat 5</t>
  </si>
  <si>
    <t>Biaya Sertifikat 6</t>
  </si>
  <si>
    <t>Biaya Sertifikat 7</t>
  </si>
  <si>
    <t>Biaya Sertifikat 8</t>
  </si>
  <si>
    <t>Biaya Sertifikat 9</t>
  </si>
  <si>
    <t>Biaya Sertifikat 10</t>
  </si>
  <si>
    <t>Biaya Sertifikat 11</t>
  </si>
  <si>
    <t>Biaya Sertifikat 12</t>
  </si>
  <si>
    <t>Biaya Sertifikat 13</t>
  </si>
  <si>
    <t>Biaya Sertifikat 14</t>
  </si>
  <si>
    <t>Biaya Sertifikat 15</t>
  </si>
  <si>
    <t>Biaya Sertifikat 16</t>
  </si>
  <si>
    <t>Biaya Sertifikat 17</t>
  </si>
  <si>
    <t>Biaya Sertifikat 18</t>
  </si>
  <si>
    <t>Biaya Sertifikat 19</t>
  </si>
  <si>
    <t>Biaya Sertifikat 20</t>
  </si>
  <si>
    <t>Biaya Sertifikat 21</t>
  </si>
  <si>
    <t xml:space="preserve">Biaya pensertifikatan tanah </t>
  </si>
  <si>
    <t>Meja kursi sudut</t>
  </si>
  <si>
    <t>Meja Kompor</t>
  </si>
  <si>
    <t>Lemari dapur</t>
  </si>
  <si>
    <t>Sokle</t>
  </si>
  <si>
    <t>Struktur Kinerja Pegawai</t>
  </si>
  <si>
    <t>papan Kegiatan Kelurahan</t>
  </si>
  <si>
    <t>Papan tulis rapat</t>
  </si>
  <si>
    <t>Daftar pegawai Kelurahan</t>
  </si>
  <si>
    <t>Struktur LPMK</t>
  </si>
  <si>
    <t>Data RT/RW</t>
  </si>
  <si>
    <t>Daftar Inventaris Proyek</t>
  </si>
  <si>
    <t>Rak gelas</t>
  </si>
  <si>
    <t>papan kunci</t>
  </si>
  <si>
    <t>background tulisan</t>
  </si>
  <si>
    <t>Photo Kyai Subkhi</t>
  </si>
  <si>
    <t>Rak</t>
  </si>
  <si>
    <t>Mobil Double Cabin (Hilux)</t>
  </si>
  <si>
    <t>Tandor Air Plastik 1000 liter</t>
  </si>
  <si>
    <t>Jerigen Plastik Tipe GU-1</t>
  </si>
  <si>
    <t xml:space="preserve">Kursi Kerja Eselon 3 </t>
  </si>
  <si>
    <t>Kursi Kerja Eselon 4</t>
  </si>
  <si>
    <t>Kursi Kerja Hitam</t>
  </si>
  <si>
    <t>Sepeda Motor (ke Satpol)</t>
  </si>
  <si>
    <t>Komputer/PC (ke Satpol)</t>
  </si>
  <si>
    <t>Felt Bed Alumunium (ke Satpol)</t>
  </si>
  <si>
    <t>Gedung SAR</t>
  </si>
  <si>
    <t>Garasi</t>
  </si>
  <si>
    <t>Sekat Ruang Sekretariat</t>
  </si>
  <si>
    <t>Gedung Kantor</t>
  </si>
  <si>
    <t>Teralis Besi</t>
  </si>
  <si>
    <t>Bak Penampungan Air</t>
  </si>
  <si>
    <t>Pagar Keliling</t>
  </si>
  <si>
    <t>Tanah Gedung Bangunan (dari Peridagkop)</t>
  </si>
  <si>
    <t>Mobil Avansa (dari Setda)</t>
  </si>
  <si>
    <t>Mobil  Kijang (ke SKB)</t>
  </si>
  <si>
    <t>Lumbung Pangan (dr Tanbunhut)</t>
  </si>
  <si>
    <t>Avanza</t>
  </si>
  <si>
    <t>Honda supra 125</t>
  </si>
  <si>
    <t>Kursi direktur</t>
  </si>
  <si>
    <t>Almari kayu tipe i</t>
  </si>
  <si>
    <t>Almari kayu tipe ii</t>
  </si>
  <si>
    <t>Almari kayu tipe iii</t>
  </si>
  <si>
    <t>Mesin Absensi</t>
  </si>
  <si>
    <t>Perkakas Kantor</t>
  </si>
  <si>
    <t>Kursi</t>
  </si>
  <si>
    <t>Mesin Pemotong</t>
  </si>
  <si>
    <t>Slide Proyektor</t>
  </si>
  <si>
    <t>Kompor</t>
  </si>
  <si>
    <t>OHP</t>
  </si>
  <si>
    <t>Netbook</t>
  </si>
  <si>
    <t>Kursi rapat tumpuk</t>
  </si>
  <si>
    <t>Tripot</t>
  </si>
  <si>
    <t>Tas handycam</t>
  </si>
  <si>
    <t>Memory SD card 32 Gb</t>
  </si>
  <si>
    <t>Baterai handycam</t>
  </si>
  <si>
    <t>Rak panel</t>
  </si>
  <si>
    <t>Areal Parkir Gedung Perpus (dr DPU)</t>
  </si>
  <si>
    <t>Buku bahasa dan sastra</t>
  </si>
  <si>
    <t>Buku keagamaan</t>
  </si>
  <si>
    <t>Buku seni dan budaya</t>
  </si>
  <si>
    <t>Buku ilmu pengetahuan umum</t>
  </si>
  <si>
    <t>Buku ketrampilan</t>
  </si>
  <si>
    <t>Buku sejarah</t>
  </si>
  <si>
    <t>Buku ilmu pengetahuan sosial</t>
  </si>
  <si>
    <t>Buku ilmu pengetahuan dan teknologi</t>
  </si>
  <si>
    <t>2 Laptop toshiba L740-1219U</t>
  </si>
  <si>
    <t>1 Laptop toshiba L735-1097UB</t>
  </si>
  <si>
    <t>1 LCD+screen</t>
  </si>
  <si>
    <t>1 Printer all in one</t>
  </si>
  <si>
    <t>2 GPS</t>
  </si>
  <si>
    <t>1 Wireless</t>
  </si>
  <si>
    <t>1 Sepeda motor</t>
  </si>
  <si>
    <t>17 PH meter digital</t>
  </si>
  <si>
    <t>3 Moisture meter digital</t>
  </si>
  <si>
    <t>1 Printer</t>
  </si>
  <si>
    <t>1 Komputer desk top</t>
  </si>
  <si>
    <t>1 Handycam</t>
  </si>
  <si>
    <t>1 Camera</t>
  </si>
  <si>
    <t>5 Kipas angin</t>
  </si>
  <si>
    <t>1 Kipas angin gantung</t>
  </si>
  <si>
    <t>2 Laptop</t>
  </si>
  <si>
    <t>1 Harga meter</t>
  </si>
  <si>
    <t>1 Avanza veloz</t>
  </si>
  <si>
    <t>1 Megapro</t>
  </si>
  <si>
    <t>1 Honda supra x</t>
  </si>
  <si>
    <t>16 Power sprayer</t>
  </si>
  <si>
    <t>Kijang dari Bagian Kesra Setda</t>
  </si>
  <si>
    <t>Emposan tikus</t>
  </si>
  <si>
    <t>Gedung BP3K Tretep</t>
  </si>
  <si>
    <t>Gedung BP3K Bansari</t>
  </si>
  <si>
    <t>Gedung BP3K Kandangan</t>
  </si>
  <si>
    <t>Pagar keliling BP3K Kaloran</t>
  </si>
  <si>
    <t>Pembgn pondasi lumbung pangan</t>
  </si>
  <si>
    <t>Pembgn sapras lumbung pangan</t>
  </si>
  <si>
    <t>Lumbung pangan Desa Getas ke KKP</t>
  </si>
  <si>
    <t>Gedung BP3K Desa Gemawang ke Bapeluh</t>
  </si>
  <si>
    <t>Gedung BP3K Desa Tlogomulyo ke Bapeluh</t>
  </si>
  <si>
    <t>Gedung kantor BPP ke Bapeluh</t>
  </si>
  <si>
    <t>RPPO (Kel. Tani Desa Nglondong Parakan dan Desa Gondangwayang Kedu)</t>
  </si>
  <si>
    <t>Komputer + meja</t>
  </si>
  <si>
    <t>Mikroskop binokuler 1600 X</t>
  </si>
  <si>
    <t>Mikroskop binokuler 500 X</t>
  </si>
  <si>
    <t>Ph Meter Digital</t>
  </si>
  <si>
    <t>Tabung reaksi 10 cc</t>
  </si>
  <si>
    <t>erlenmeyer 100 cc</t>
  </si>
  <si>
    <t>erlenmeyer 250 cc</t>
  </si>
  <si>
    <t>erlenmeyer 500 cc</t>
  </si>
  <si>
    <t>pipet ukur 1 cc</t>
  </si>
  <si>
    <t>pipet ukur 5 cc</t>
  </si>
  <si>
    <t>gelas ukur 10 cc</t>
  </si>
  <si>
    <t>gelas ukur 25 cc</t>
  </si>
  <si>
    <t>gelas ukur 50 cc</t>
  </si>
  <si>
    <t xml:space="preserve"> gelas ukur 100 cc</t>
  </si>
  <si>
    <t>gelas ukur 250 cc</t>
  </si>
  <si>
    <t>gelas ukur 500 cc</t>
  </si>
  <si>
    <t>beaker glas 100 cc</t>
  </si>
  <si>
    <t>beaker glas 250 cc</t>
  </si>
  <si>
    <t>biurette 10 cc RRC</t>
  </si>
  <si>
    <t>biurette 25 cc RRC</t>
  </si>
  <si>
    <t>penyangga biurette</t>
  </si>
  <si>
    <t>mangkuk penggerus 13 cm</t>
  </si>
  <si>
    <t>mangkuk penggerus 16 cm</t>
  </si>
  <si>
    <t>petri dish 10 cm</t>
  </si>
  <si>
    <t>petri dish 12 cm</t>
  </si>
  <si>
    <t>salinometer/hydrometer</t>
  </si>
  <si>
    <t>pinset</t>
  </si>
  <si>
    <t>rak tabung reaksi 12 lubang</t>
  </si>
  <si>
    <t>rak tabung reaksi 24 lubang</t>
  </si>
  <si>
    <t>pemanas spirtus</t>
  </si>
  <si>
    <t>kaki tiga</t>
  </si>
  <si>
    <t>corong gelas RRC 7.5</t>
  </si>
  <si>
    <t>asbes</t>
  </si>
  <si>
    <t>object glas</t>
  </si>
  <si>
    <t>pengaduk kaca</t>
  </si>
  <si>
    <t>centrifuse 8 lubang</t>
  </si>
  <si>
    <t>loupe 10 cm</t>
  </si>
  <si>
    <t>minor surgery</t>
  </si>
  <si>
    <t>layar projector drapper</t>
  </si>
  <si>
    <t>handycam</t>
  </si>
  <si>
    <t>fish box kapasitas 70 lt</t>
  </si>
  <si>
    <t xml:space="preserve">Komputer  </t>
  </si>
  <si>
    <t>Mesin Ketik (dr Aset Lainnya)</t>
  </si>
  <si>
    <t>Gedung  Kantor  di BBI</t>
  </si>
  <si>
    <t>Rehab Baliho PS Ikan Dangkel</t>
  </si>
  <si>
    <t>Pagar Besi</t>
  </si>
  <si>
    <t xml:space="preserve">DED </t>
  </si>
  <si>
    <t>BP Kandangan</t>
  </si>
  <si>
    <t>BP Tretep</t>
  </si>
  <si>
    <t>BP Kec. Kaloran</t>
  </si>
  <si>
    <t>BP Kec. Gemawang</t>
  </si>
  <si>
    <t>BP Kec. Tlogomulyo</t>
  </si>
  <si>
    <t>Almari besi</t>
  </si>
  <si>
    <t xml:space="preserve">Filling kabinet </t>
  </si>
  <si>
    <t>Lcd proyektor</t>
  </si>
  <si>
    <t>Meja kerja eselon IV</t>
  </si>
  <si>
    <t>Meja telepon</t>
  </si>
  <si>
    <t>Kursi eselon IV</t>
  </si>
  <si>
    <t>Jaringan PDAM</t>
  </si>
  <si>
    <t>Mobil Jeep</t>
  </si>
  <si>
    <t>Tanah bangunan kantor</t>
  </si>
  <si>
    <t>pinter</t>
  </si>
  <si>
    <t>PABX</t>
  </si>
  <si>
    <t>Rak buku</t>
  </si>
  <si>
    <t>Kenot dan kolong</t>
  </si>
  <si>
    <t>Sangkur</t>
  </si>
  <si>
    <t>Senter</t>
  </si>
  <si>
    <t>Mega phone/sound system</t>
  </si>
  <si>
    <t>Komputer (hibah dr pihak ke-3)</t>
  </si>
  <si>
    <t>Droping dari SETDA</t>
  </si>
  <si>
    <t>Droping dari DPU</t>
  </si>
  <si>
    <t>Kontainer</t>
  </si>
  <si>
    <t>Tanah Bangunan Gd. Kantr</t>
  </si>
  <si>
    <t>Tanah Bangunan Gd. Kantr ke KP3M</t>
  </si>
  <si>
    <t>Pasar Darurat parakan</t>
  </si>
  <si>
    <t>Mutasi dari Disnakertrans</t>
  </si>
  <si>
    <t>Bangunan Gedung Kantor Permanen</t>
  </si>
  <si>
    <t>Bangunan Gedung Asrama Permanen</t>
  </si>
  <si>
    <t>Bangunan Gedung Dapur</t>
  </si>
  <si>
    <t>Bangunan Gedung Toilet</t>
  </si>
  <si>
    <t>Bangunan Gedung Mushola</t>
  </si>
  <si>
    <t>Mutasi ke BPBD</t>
  </si>
  <si>
    <t>Bak penampungan air</t>
  </si>
  <si>
    <t>Mutasi ke KP3M</t>
  </si>
  <si>
    <t>Gedung Showroom</t>
  </si>
  <si>
    <t>Jaringan Listrik</t>
  </si>
  <si>
    <t>Software ms original</t>
  </si>
  <si>
    <t>DED Pasar Burung</t>
  </si>
  <si>
    <t>DED Los Pasar PKL alun alun</t>
  </si>
  <si>
    <t>DED Los Pasar Legi Parakan</t>
  </si>
  <si>
    <t>Site Plan Plasa Temanggung</t>
  </si>
  <si>
    <t>Mesin Giling Tanah</t>
  </si>
  <si>
    <t>Alat Pengolah Melinjo</t>
  </si>
  <si>
    <t>Peralatan Mebelair</t>
  </si>
  <si>
    <t>Mesin Giling Ketela</t>
  </si>
  <si>
    <t>Alat pembuatan Genteng</t>
  </si>
  <si>
    <t>alat Pengolah Kopi</t>
  </si>
  <si>
    <t>Mesin Bubut Kayu</t>
  </si>
  <si>
    <t>Peralatan  Garmen</t>
  </si>
  <si>
    <t>Alat pengolah melinjo</t>
  </si>
  <si>
    <t>Mesin Jahit Listrik</t>
  </si>
  <si>
    <t xml:space="preserve">Alat Industri Kecil Ayaman </t>
  </si>
  <si>
    <t>Mesin giling Ketela</t>
  </si>
  <si>
    <t>Mesin iris ketela</t>
  </si>
  <si>
    <t>Peralatan Pembuatan Ceriping</t>
  </si>
  <si>
    <t>Peralatan  pembuatan Kerupuk</t>
  </si>
  <si>
    <t>Peralatan pembuatan genteng</t>
  </si>
  <si>
    <t>Peralatan pembuatan Mebel</t>
  </si>
  <si>
    <t>Peralatan industri kecil makanan kering</t>
  </si>
  <si>
    <t>Timbangan roti</t>
  </si>
  <si>
    <t>Alat Las Plastik</t>
  </si>
  <si>
    <t>Alat Giling Adonan Tepung</t>
  </si>
  <si>
    <t>Loyang</t>
  </si>
  <si>
    <t>Keranjang Tenong</t>
  </si>
  <si>
    <t>Wajan Aluminium</t>
  </si>
  <si>
    <t>Catakan Gula Aren</t>
  </si>
  <si>
    <t>Pengaduk Gula</t>
  </si>
  <si>
    <t>Timbangan</t>
  </si>
  <si>
    <t>Mesin Jahit</t>
  </si>
  <si>
    <t>Mesin Obras</t>
  </si>
  <si>
    <t>Mesin itik itik</t>
  </si>
  <si>
    <t>Gunting Standart</t>
  </si>
  <si>
    <t>Sikat Besi</t>
  </si>
  <si>
    <t>Gunting Plat</t>
  </si>
  <si>
    <t>Gergaji Kayu</t>
  </si>
  <si>
    <t>Bendo</t>
  </si>
  <si>
    <t>Alat Pres Emping Jagung</t>
  </si>
  <si>
    <t>Mesin Iris Ketela</t>
  </si>
  <si>
    <t>Mesin Giling Kopi bubuk</t>
  </si>
  <si>
    <t>Mesin Sangrai</t>
  </si>
  <si>
    <t>Mesin Gergaji Kayu</t>
  </si>
  <si>
    <t xml:space="preserve">Mesin Pasah </t>
  </si>
  <si>
    <t>Mesin Compresor angin</t>
  </si>
  <si>
    <t>Sprayer cat</t>
  </si>
  <si>
    <t>Mesin Router</t>
  </si>
  <si>
    <t>Komputer built up</t>
  </si>
  <si>
    <t>Scanner</t>
  </si>
  <si>
    <t>Printer Laser Jet</t>
  </si>
  <si>
    <t>Stavol</t>
  </si>
  <si>
    <t>kursi</t>
  </si>
  <si>
    <t>Mesin Klem Kalender</t>
  </si>
  <si>
    <t>Mesin Potong Kertas</t>
  </si>
  <si>
    <t>Mesin steples besar</t>
  </si>
  <si>
    <t>Mesin Pres Mug</t>
  </si>
  <si>
    <t>Mesin Plong</t>
  </si>
  <si>
    <t>Tang ID Card</t>
  </si>
  <si>
    <t>Timbangan Kodok</t>
  </si>
  <si>
    <t>Gergaji circle</t>
  </si>
  <si>
    <t>Kompresor</t>
  </si>
  <si>
    <t>Generator</t>
  </si>
  <si>
    <t>Sprayer</t>
  </si>
  <si>
    <t>Mesin Poles</t>
  </si>
  <si>
    <t>Router Besar</t>
  </si>
  <si>
    <t>Router Kecil</t>
  </si>
  <si>
    <t>Tatah mesin</t>
  </si>
  <si>
    <t>Tatah ukir</t>
  </si>
  <si>
    <t>Bor manual</t>
  </si>
  <si>
    <t>Mesin Huller Kopi</t>
  </si>
  <si>
    <t>Mesin Separator</t>
  </si>
  <si>
    <t>Mesin Packaging</t>
  </si>
  <si>
    <t>Grain Moister Tester Measuring ring</t>
  </si>
  <si>
    <t>Tanah Jl. Raya Jumo Ngadirejo</t>
  </si>
  <si>
    <t>Tanah Kertosari</t>
  </si>
  <si>
    <t>Tanah perkantoran Pringsurat utk Polsek</t>
  </si>
  <si>
    <t>Tanah perkantoran Bulu utk Polsek</t>
  </si>
  <si>
    <t>Tanah perkantoran Ds. Selopampang utk Polsek</t>
  </si>
  <si>
    <t>Tanah perkantoran Gemawang utk Polsek</t>
  </si>
  <si>
    <t>Tanah Perkantoran Kledung utk Polsek</t>
  </si>
  <si>
    <t>Tanah perkantoran Kranggan utk Polsek</t>
  </si>
  <si>
    <t>Tanah perkantoran Tlogomulyo utk Polsek</t>
  </si>
  <si>
    <t>Tanah Kranggan</t>
  </si>
  <si>
    <t>Tanah kosong Jl. Jend Sudirman 146</t>
  </si>
  <si>
    <t>Tanah rumah dinas Jl. Jend. Sudirman 146</t>
  </si>
  <si>
    <t>Tanah Jl. Diponegoro</t>
  </si>
  <si>
    <t>Tanah ex bengkok</t>
  </si>
  <si>
    <t>Tanah Pikatan Indah</t>
  </si>
  <si>
    <t>Tanah Monumen Bambang Sugeng</t>
  </si>
  <si>
    <t>Tanah Taman Kartini</t>
  </si>
  <si>
    <t>Tanah terminal</t>
  </si>
  <si>
    <t>Radio Tape</t>
  </si>
  <si>
    <t>Meja kecil</t>
  </si>
  <si>
    <t>Meja kantor</t>
  </si>
  <si>
    <t>Kursi tunggu</t>
  </si>
  <si>
    <t>Obyek wisata Pikatan:</t>
  </si>
  <si>
    <t>Waterslide 8</t>
  </si>
  <si>
    <t>Waterslide 9</t>
  </si>
  <si>
    <t>Waterslide 10</t>
  </si>
  <si>
    <t>Waterslide 11</t>
  </si>
  <si>
    <t>Waterslide 12</t>
  </si>
  <si>
    <t>Waterslide 13</t>
  </si>
  <si>
    <t>Waterslide 14</t>
  </si>
  <si>
    <t>Waterslide 15</t>
  </si>
  <si>
    <t>Waterslide 16</t>
  </si>
  <si>
    <t>Waterslide 17</t>
  </si>
  <si>
    <t>Waterslide 18</t>
  </si>
  <si>
    <t>Ember tumpah dan jet sprayer</t>
  </si>
  <si>
    <t>Peralatan ruang pompa I (slide 1,2,3)</t>
  </si>
  <si>
    <t>Peralatan ruang pompa II (slide 4,5,6)</t>
  </si>
  <si>
    <t>Peralatan ruang pompa III (slide 7,8)</t>
  </si>
  <si>
    <t>Ayunan anak (taman Tirto Asri)</t>
  </si>
  <si>
    <t>Bangunan ex RD Ngadirejo</t>
  </si>
  <si>
    <t>Eks Balai Desa Sidorejo utk BKK Pringsurat</t>
  </si>
  <si>
    <t>Kolam Tirto Asri</t>
  </si>
  <si>
    <t>Taman Tirto Asri:</t>
  </si>
  <si>
    <t>Kamar ganti/ruang bilas</t>
  </si>
  <si>
    <t>Gazebo</t>
  </si>
  <si>
    <t>Pagar besi</t>
  </si>
  <si>
    <t>Pintu loket</t>
  </si>
  <si>
    <t>Jendela loket</t>
  </si>
  <si>
    <t>Obyek wisata Tirto Asri</t>
  </si>
  <si>
    <t>Ruang ganti</t>
  </si>
  <si>
    <t>Water tower</t>
  </si>
  <si>
    <t>Pos retribusi</t>
  </si>
  <si>
    <t>Gazebo (2 unit)</t>
  </si>
  <si>
    <t>Panggung Hiburan</t>
  </si>
  <si>
    <t>Obyek wisata Pikatan</t>
  </si>
  <si>
    <t>Gerbang loket</t>
  </si>
  <si>
    <t>Tuk Unjar</t>
  </si>
  <si>
    <t>Kolam waterslide J</t>
  </si>
  <si>
    <t>Kolam waterslide K</t>
  </si>
  <si>
    <t>Kolam waterslide L</t>
  </si>
  <si>
    <t>Kolam waterslide M</t>
  </si>
  <si>
    <t>Suport waterslide+pondasi</t>
  </si>
  <si>
    <t>Menara slide 15+pondasi</t>
  </si>
  <si>
    <t>Lain-lain</t>
  </si>
  <si>
    <t>Penataan Kawasan</t>
  </si>
  <si>
    <t>(saluran &amp; bak penampung, talud</t>
  </si>
  <si>
    <t>kolam, pagar lama, pagar keliling,</t>
  </si>
  <si>
    <t>finishing kawasan)</t>
  </si>
  <si>
    <t xml:space="preserve">Gedung Pemuda dan kebudayaan </t>
  </si>
  <si>
    <t>Gedung showroom Soropadan</t>
  </si>
  <si>
    <t>Bangunan kantor</t>
  </si>
  <si>
    <t>Bangunan kantor eks BPS</t>
  </si>
  <si>
    <t>Bangunan mushola</t>
  </si>
  <si>
    <t>Instalasi air gerbang loket</t>
  </si>
  <si>
    <t>Instalasi listrik kamar ganti</t>
  </si>
  <si>
    <t>Instalasi air kamar ganti</t>
  </si>
  <si>
    <t>Instalasi ruang pompa I (slide 1,2,3)</t>
  </si>
  <si>
    <t>Instalasi ruang pompa 2 (slide 4,5,6)</t>
  </si>
  <si>
    <t>Instalasi ruang pompa III (slide7,8)</t>
  </si>
  <si>
    <t>Instalasi lampu taman</t>
  </si>
  <si>
    <t>Reservoar Tegaltemu</t>
  </si>
  <si>
    <t>Jaringan pipa transmisi Kec. Kranggan</t>
  </si>
  <si>
    <t>Jaringan pipa Kec. Kledung</t>
  </si>
  <si>
    <t>Jaringan pipa distribusi Perum Aza Griya</t>
  </si>
  <si>
    <t>Taman kartini</t>
  </si>
  <si>
    <t>Tanaman hias di Pikatan</t>
  </si>
  <si>
    <t>Tanah urug ATP</t>
  </si>
  <si>
    <t>Tanah untuk infrasturktur jalan</t>
  </si>
  <si>
    <t>MUTASI</t>
  </si>
  <si>
    <t>BERTAMBAH</t>
  </si>
  <si>
    <t>BERKURANG</t>
  </si>
  <si>
    <t>Tanah Bangunan Pasar Burung (double catat dengan dinhubkominfo)</t>
  </si>
  <si>
    <t>Truck Amrol (sampah)</t>
  </si>
  <si>
    <t>Biaya pensertifikatan tanah 2012</t>
  </si>
  <si>
    <t>Biaya pensertifikatan tanah 2011</t>
  </si>
  <si>
    <t>Piring 20 buah</t>
  </si>
  <si>
    <t>Gelas 11 dosen</t>
  </si>
  <si>
    <t>Sendok 11 dosen</t>
  </si>
  <si>
    <t>Tutup gelas 50 buah</t>
  </si>
  <si>
    <t>Piring Kecil 100 buah</t>
  </si>
  <si>
    <t>Ke KIB E</t>
  </si>
  <si>
    <t>Kolam lama (Pengembangan pikatan)</t>
  </si>
  <si>
    <t>Zona I (sanitasi &amp; gazebo)</t>
  </si>
  <si>
    <t>Zona II (saluran drainase, taman, pagar BRC)</t>
  </si>
  <si>
    <t>Zona III  (saluran drainase,taman, mushola)</t>
  </si>
  <si>
    <t>Zona IV (saluran drainase,sanitasi)</t>
  </si>
  <si>
    <t>Instalasi lampu taman (Pengembangan Pikatan)</t>
  </si>
  <si>
    <t>vacum cleaner</t>
  </si>
  <si>
    <t>laptop/note book</t>
  </si>
  <si>
    <t>rak buku/tv/kembang</t>
  </si>
  <si>
    <t>Sound System</t>
  </si>
  <si>
    <t>sepeda motor</t>
  </si>
  <si>
    <t>filing kabinet</t>
  </si>
  <si>
    <t>komputer/PC</t>
  </si>
  <si>
    <t>pengukuran hasil survey</t>
  </si>
  <si>
    <t>kamera</t>
  </si>
  <si>
    <t>teodolite</t>
  </si>
  <si>
    <t xml:space="preserve"> printer</t>
  </si>
  <si>
    <t>peralatan SAR</t>
  </si>
  <si>
    <t>Mobil pemadam kebakaran</t>
  </si>
  <si>
    <t>gerobak</t>
  </si>
  <si>
    <t>pick up</t>
  </si>
  <si>
    <t>Pemotong Rumput</t>
  </si>
  <si>
    <t>tempat sampah</t>
  </si>
  <si>
    <t>Mobil avansa dari setda</t>
  </si>
  <si>
    <t>Pembangunan TPA Sanggrahan</t>
  </si>
  <si>
    <t>taman Ruang Terbuka Hijau Eks Kawedanan Parakan</t>
  </si>
  <si>
    <t>taman RTH Kawasan Pengayoman</t>
  </si>
  <si>
    <t>Pembangunan Kantor Kecamatan Kandangan</t>
  </si>
  <si>
    <t>Peningkatan Kantor Kelurahan Mungseng</t>
  </si>
  <si>
    <t>Pembangunan area parkir gedung perpustakaan</t>
  </si>
  <si>
    <t>Perluasan parkir DPRD</t>
  </si>
  <si>
    <t>Pembangunan Sarana Prasarana Kelurahan Munseng &amp; Purworejo</t>
  </si>
  <si>
    <t>Los Pasar Kel Mungseng</t>
  </si>
  <si>
    <t>Los Pasar Kel Purworejo</t>
  </si>
  <si>
    <t>Jalan Lingkar Jampiroso</t>
  </si>
  <si>
    <t>Perkerasan jalan untuk area parkir Rest area kledung</t>
  </si>
  <si>
    <t>Rehab jalan Mranggen Tengah dan Mranggen Kidul</t>
  </si>
  <si>
    <t>Peningkatan jalan Tretep-Nglarangan</t>
  </si>
  <si>
    <t>Peningkatan jalan Pingit medono</t>
  </si>
  <si>
    <t>Pembangunan drainase Jalan Wonoboyo</t>
  </si>
  <si>
    <t>Perbaikan aspal Tawangsari-Kemloko Tembarak</t>
  </si>
  <si>
    <t xml:space="preserve">Pemeliharaan Jalan Candiroto - Bandarharjo  </t>
  </si>
  <si>
    <t xml:space="preserve">Pemeliharaan Jalan Sengonpandak - Karangseneng  </t>
  </si>
  <si>
    <t xml:space="preserve">Pemeliharaan Jalan Kranggan - Kaloran  </t>
  </si>
  <si>
    <t xml:space="preserve">Peningkatan jalan Danupayan- Pandemulyo  </t>
  </si>
  <si>
    <t xml:space="preserve">Pemeliharaan Jalan Wanutengah - Wonotirto  </t>
  </si>
  <si>
    <t xml:space="preserve">Pemeliharaan Jalan Bejen - Tretep  </t>
  </si>
  <si>
    <t xml:space="preserve">Pemeliharaan Jalan Manden - Gondangan  </t>
  </si>
  <si>
    <t xml:space="preserve">Pemeliharaan Jalan Paponan - Tlogowero  </t>
  </si>
  <si>
    <t xml:space="preserve">Pemeliharaan Jalan Kandangan - Rowoseneng  </t>
  </si>
  <si>
    <t xml:space="preserve">Peningkatan Jembatan Kandangan - Tegong  </t>
  </si>
  <si>
    <t>Pemeliharaan jalan Bejen - Ngaliyan</t>
  </si>
  <si>
    <t>Pemeliharaan jalan Kota Temanggung (Jl. Agus Salim, Jl. Cokroaminoto, Jl. Tembus Pemda)</t>
  </si>
  <si>
    <t>Pemeliharaan jalan Bulu - Wanutengah</t>
  </si>
  <si>
    <t>Pemeliharaan jalan Maron - Kandangan</t>
  </si>
  <si>
    <t>Pemeliharaan jalan Kadar</t>
  </si>
  <si>
    <t>Pemeliharaan jalan Gondosuli - Pagergunung</t>
  </si>
  <si>
    <t>Pemeliharaan jalan Parakan - Dangkel</t>
  </si>
  <si>
    <t>Pemeliharaan jalan Tepusen - Tegowanuh</t>
  </si>
  <si>
    <t>Pemeliharaan jalan Papowan - Lungge</t>
  </si>
  <si>
    <t>Pemeliharaan jalan Traji - Gedongsari</t>
  </si>
  <si>
    <t>Pemeliharaan jalan Kebraman - Muncar</t>
  </si>
  <si>
    <t>Pemeliharaan jalan Kandangan - Tegong</t>
  </si>
  <si>
    <t>Pemeliharaan jalan  Dalangan Gemawang</t>
  </si>
  <si>
    <t>Pemeliharaan jalan Lempuyang - Tretep</t>
  </si>
  <si>
    <t xml:space="preserve">Pemeliharaan jalan Dalam Kota Parakan (Jl. Kosasih, Jl.Suwaji) </t>
  </si>
  <si>
    <t>Peningkatan jalan Wonoboyo-Cemoro (Bantuan Gubernur)</t>
  </si>
  <si>
    <t>Peningkatan jalan Cemoro-Wates (Pendampingan Bantuan Gubernur)</t>
  </si>
  <si>
    <t>Jalan Muncar Sukodadi Desa Muncar, Kec. Gemawang</t>
  </si>
  <si>
    <t>Jalan Tembarak - Gambasan Kec. Tembarak &amp; Kec. Selopampang</t>
  </si>
  <si>
    <t>Rabat Beton Prapak Kelurahan Kranggan</t>
  </si>
  <si>
    <t>Perbaikan Jalan Campursalam - Nglondong</t>
  </si>
  <si>
    <t>Pembangunan talud Penahan Banjir Desa Krawitan Kec. Candiroto</t>
  </si>
  <si>
    <t>Pemb. Jalan Masuk Lingkungan Taman Kartini Tmg</t>
  </si>
  <si>
    <t>Peningkatan jalan Kataan - Munggangsari - Banjarsari</t>
  </si>
  <si>
    <t>konstruksi jaringan irigasi</t>
  </si>
  <si>
    <t>Turap/talud/ bronjong Kali Gintung</t>
  </si>
  <si>
    <t>Pembangunan senderan Plosogaden Candiroto</t>
  </si>
  <si>
    <t>Pembangunan talud Mranggen Tengah-Mranggen Kidul</t>
  </si>
  <si>
    <t>Perbaikan Jaringan Irigasi Tuk Wani</t>
  </si>
  <si>
    <t>Perbaikan Jaringan Irigasi Aji Margosono</t>
  </si>
  <si>
    <t>Perbaikan Jaringan Irigasi Gondang</t>
  </si>
  <si>
    <t>Perbaikan Jaringan Irigasi Bedali</t>
  </si>
  <si>
    <t>Perbaikan Jaringan Irigasi Krekah</t>
  </si>
  <si>
    <t>Perbaikan Jaringan Irigasi Sipengkol</t>
  </si>
  <si>
    <t>Perbaikan Jaringan Irigasi Sipontong</t>
  </si>
  <si>
    <t>Perbaikan Jaringan Irigasi Siturunan</t>
  </si>
  <si>
    <t>Perbaikan Jaringan Irigasi Jombor</t>
  </si>
  <si>
    <t>Perbaikan Jaringan Irigasi Kali Mandang</t>
  </si>
  <si>
    <t>Perbaikan Jaringan Irigasi Sitalang</t>
  </si>
  <si>
    <t>Pembangunan trotar desa gemawang</t>
  </si>
  <si>
    <t>pembangunan Trotoar dan Drainase Mts Piyudan Padureso Jumo</t>
  </si>
  <si>
    <t>Pembangunan Trotao dan Drainase jalan Jumo (KUA-Koramil)</t>
  </si>
  <si>
    <t>pembnagunan/rehabilitasi trotoar Jl. A. yani</t>
  </si>
  <si>
    <t>Pembangunan trotoar menggora</t>
  </si>
  <si>
    <t>Pembangunan trortoar depan kecamatan Tlogomulyo</t>
  </si>
  <si>
    <t>Pembangunan trotoar Nglaruk Bantir Candiroto</t>
  </si>
  <si>
    <t>pembangunan trotoar manggong-petirejo Ngadirejo</t>
  </si>
  <si>
    <t>pembangunan taman</t>
  </si>
  <si>
    <t>Tanaman Ruang Terbuka Hijau Eks Kawedanan Parakan</t>
  </si>
  <si>
    <t>Tanaman RTH Kawasan Pengayoman</t>
  </si>
  <si>
    <t>Tebing Kali Pacar</t>
  </si>
  <si>
    <t>Drum Plastik</t>
  </si>
  <si>
    <t>Emergenci Lamp</t>
  </si>
  <si>
    <t>Basket Ikan</t>
  </si>
  <si>
    <t>Kursi Eselon IV putar</t>
  </si>
  <si>
    <t>Detektor PH Daging</t>
  </si>
  <si>
    <t>Timbangan Gantung</t>
  </si>
  <si>
    <t>Pesawat Telepon</t>
  </si>
  <si>
    <t>Fish box kapasitas 70 lt</t>
  </si>
  <si>
    <t>Timbangan Duduk stailess</t>
  </si>
  <si>
    <t>Wireless microphone</t>
  </si>
  <si>
    <t>DVD player</t>
  </si>
  <si>
    <t>Tabung gas elpigi</t>
  </si>
  <si>
    <t>Tabung oksigen</t>
  </si>
  <si>
    <t>Regulator oksigen</t>
  </si>
  <si>
    <t>Bak fiber</t>
  </si>
  <si>
    <t>Timbangan kue</t>
  </si>
  <si>
    <t>Trokar</t>
  </si>
  <si>
    <t>alat dan mesin</t>
  </si>
  <si>
    <t>Suzuki A100</t>
  </si>
  <si>
    <t>Printer Inkjet</t>
  </si>
  <si>
    <t>Mesin Pemangkas Rumput</t>
  </si>
  <si>
    <t>Thermometer Max min</t>
  </si>
  <si>
    <t>Thermometer Udara</t>
  </si>
  <si>
    <t>Thermometer Laboraturium</t>
  </si>
  <si>
    <t>Megaphon</t>
  </si>
  <si>
    <t>Pemasangan meteran air tanah</t>
  </si>
  <si>
    <t>sepeda motor Tossa</t>
  </si>
  <si>
    <t>sepeda motor roda 3 sampah</t>
  </si>
  <si>
    <t>jaringan komputer(kabel)</t>
  </si>
  <si>
    <t>Sarana Pengairan (Upah Tenaga Kerjapengerukan tanah)</t>
  </si>
  <si>
    <t>Selang, nosel dll (berkurang habis opakai)</t>
  </si>
  <si>
    <t>truck amrol</t>
  </si>
  <si>
    <t>Tanah Rumah Dinas Mantri Desa Kemiri Kaloran</t>
  </si>
  <si>
    <t>Tralis portal galian C Ngadirejo</t>
  </si>
  <si>
    <t>(konstruksi/pembelian gedung gudang) Pembangunan WC</t>
  </si>
  <si>
    <t>Pembangunan Talut penahan Jalan Gunung Kekep Nglondong Parakan</t>
  </si>
  <si>
    <t>Pembangunan Talut Jalan Desa Nglondong Parakan</t>
  </si>
  <si>
    <t>ke desa</t>
  </si>
  <si>
    <t>DI. Tegalwungu</t>
  </si>
  <si>
    <t>DI. Jonggolan</t>
  </si>
  <si>
    <t>Pembangunan Bendung Teguru</t>
  </si>
  <si>
    <t>Pembangunan Bendung Semindi</t>
  </si>
  <si>
    <t>Pembangunan Anggel Dam Kali Datar Desa Gentingsari Kec. Bansari</t>
  </si>
  <si>
    <t>Rehabilitasi Jaringan Irigasi Siklopo</t>
  </si>
  <si>
    <t>Rehabilitasi Jaringan Irigasi Sinongko</t>
  </si>
  <si>
    <t>Rehabilitasi Jaringan Irigasi Silumut</t>
  </si>
  <si>
    <t>Rehabilitasi Jaringan Irigasi Sidowo</t>
  </si>
  <si>
    <t>Rehabilitasi Jaringan Irigasi Gowangsan</t>
  </si>
  <si>
    <t>Rehabilitasi Jaringan Irigasi Logung</t>
  </si>
  <si>
    <t>Rehabilitasi Jaringan Irigasi Serunting</t>
  </si>
  <si>
    <t>Rehabilitasi Jaringan Irigasi Sibenca</t>
  </si>
  <si>
    <t>Penyempurnaan Pengamanan Tebing Kali Pacar</t>
  </si>
  <si>
    <t>Belanja modal Pengadaan konstruksi jalan</t>
  </si>
  <si>
    <t>Belanja modal pengadaan lampu penerangan jalan</t>
  </si>
  <si>
    <t>marka jalan pengecatan jalan sekolah</t>
  </si>
  <si>
    <t xml:space="preserve">R. Mantri Desa Kemiri </t>
  </si>
  <si>
    <t>Rumah Dinas Mantri Kalipacar</t>
  </si>
  <si>
    <t>Rumah Penjaga Bendung Kalipacar</t>
  </si>
  <si>
    <t xml:space="preserve">Ex Kantor UPT Kemantren </t>
  </si>
  <si>
    <t>Sertifikat tanah 2011</t>
  </si>
  <si>
    <t>Sertifikat tanah 2012</t>
  </si>
  <si>
    <t>Gordyn dari ke KIB B</t>
  </si>
  <si>
    <t>Gordyn ke Aset Lainnya</t>
  </si>
  <si>
    <t>Reklas dari KIB B</t>
  </si>
  <si>
    <t>Gordyn ex Rumah Dinas Bupati(dari KIB B)</t>
  </si>
  <si>
    <t>SKPD</t>
  </si>
  <si>
    <t xml:space="preserve"> KIB A</t>
  </si>
  <si>
    <t>KIB B</t>
  </si>
  <si>
    <t>KIB C</t>
  </si>
  <si>
    <t>KIB D</t>
  </si>
  <si>
    <t>KIB E</t>
  </si>
  <si>
    <t>KIB F</t>
  </si>
  <si>
    <t>Aset Lainnya</t>
  </si>
  <si>
    <t>NILAI ASET</t>
  </si>
  <si>
    <t>Tanah</t>
  </si>
  <si>
    <t>Peralatan dan Mesin</t>
  </si>
  <si>
    <t>Gedung dan Bangunan</t>
  </si>
  <si>
    <t>Jalan, Irigasi dan Jaringan</t>
  </si>
  <si>
    <t>Aset Tetap Lainnya</t>
  </si>
  <si>
    <t>Kontruksi dalam Pengerjaan</t>
  </si>
  <si>
    <t>31 Desember 2012</t>
  </si>
  <si>
    <t>Pasar Darurat Adiwinangun Ngadirejo</t>
  </si>
  <si>
    <t>Kantor UPT Ngadirejo</t>
  </si>
  <si>
    <t>Jembatan Ngropoh</t>
  </si>
  <si>
    <t>Pagar Keliling Pendopo &amp; kompleks alun alun</t>
  </si>
  <si>
    <t>Trotoar/paving</t>
  </si>
  <si>
    <t>Penghapusan dan BOP</t>
  </si>
  <si>
    <t>Biaya pensertifikatan tanah (dari Pemum)</t>
  </si>
  <si>
    <t>Suzuki TRS 100</t>
  </si>
  <si>
    <t>Suzuki A 100</t>
  </si>
  <si>
    <t xml:space="preserve">Windows XP </t>
  </si>
  <si>
    <t>Gedung</t>
  </si>
  <si>
    <t>DARI BELANJA PEMELIHARAAN</t>
  </si>
  <si>
    <t>RB 411 AH</t>
  </si>
  <si>
    <t>RB 411 AH+mini PCLR52H</t>
  </si>
  <si>
    <t>kabel UTP</t>
  </si>
  <si>
    <t>Mini PCLR52H</t>
  </si>
  <si>
    <t>POE</t>
  </si>
  <si>
    <t>Adaptor radio</t>
  </si>
  <si>
    <t>Realisasli/</t>
  </si>
  <si>
    <r>
      <t>SP</t>
    </r>
    <r>
      <rPr>
        <b/>
        <sz val="10"/>
        <color theme="1"/>
        <rFont val="Calibri"/>
        <family val="2"/>
      </rPr>
      <t>²D</t>
    </r>
  </si>
  <si>
    <t>KIB A        TANAH</t>
  </si>
  <si>
    <t>KIB B       PERALATAN DAN MESIN</t>
  </si>
  <si>
    <t>KIB C       GEDUNG DAN BANGUNAN</t>
  </si>
  <si>
    <t>KIB D       JALAN, IRIGASI DAN JARINGAN</t>
  </si>
  <si>
    <t>KIB E      ASET TETAP LAINNYA</t>
  </si>
  <si>
    <t>KIB E     KONSTRUKSI DALAM PENGERJAAN</t>
  </si>
  <si>
    <t>KABUPATEN TEMANGGUNG</t>
  </si>
  <si>
    <t>Pot Besar dan Pot Kecil</t>
  </si>
  <si>
    <t>Buku-buku sekolah</t>
  </si>
  <si>
    <t>Kabel</t>
  </si>
  <si>
    <t>MCB 10A</t>
  </si>
  <si>
    <t>4 Stop kontak</t>
  </si>
  <si>
    <t>10 plalon listrik</t>
  </si>
  <si>
    <t>2 dos klem B</t>
  </si>
  <si>
    <t>2 dos klem K</t>
  </si>
  <si>
    <t>3 steker broco</t>
  </si>
  <si>
    <t>lakban</t>
  </si>
  <si>
    <t>lain-lain (upah tukang)</t>
  </si>
  <si>
    <t>Entry Data</t>
  </si>
  <si>
    <t>Pelatihan Operasional SIM</t>
  </si>
  <si>
    <t>Modul</t>
  </si>
  <si>
    <t>Instalasi Data Processing</t>
  </si>
  <si>
    <t>GSM Voucer</t>
  </si>
  <si>
    <t>Marka Jalan</t>
  </si>
  <si>
    <t>Meja Kursi Siswa</t>
  </si>
  <si>
    <t>alat-alat laboratorium</t>
  </si>
  <si>
    <t>Alat2 Peraga/praktik sekolah</t>
  </si>
  <si>
    <t>Alat Permainan</t>
  </si>
  <si>
    <t>white board</t>
  </si>
  <si>
    <t>alat peraga sekolah</t>
  </si>
  <si>
    <t>meja komputer</t>
  </si>
  <si>
    <t>wireless</t>
  </si>
  <si>
    <t>alat-alat peraga/praktik sekolah</t>
  </si>
  <si>
    <t>tabung gas</t>
  </si>
  <si>
    <t>kompor gas</t>
  </si>
  <si>
    <t>Microwave</t>
  </si>
  <si>
    <t>Rak Buku/Tv/Kembang</t>
  </si>
  <si>
    <t>mesin penghancur kertas</t>
  </si>
  <si>
    <t>genset</t>
  </si>
  <si>
    <t>mesin absen pegawai</t>
  </si>
  <si>
    <t>laptop/notebook</t>
  </si>
  <si>
    <t>peralatan jaringan komputer</t>
  </si>
  <si>
    <t>Peralatan studio lainnya</t>
  </si>
  <si>
    <t>Radio HF/FM Handy talkie</t>
  </si>
  <si>
    <t>alat-alat laboratorium bahasa</t>
  </si>
  <si>
    <t>GPS</t>
  </si>
  <si>
    <t>Papan gambar/clipboard</t>
  </si>
  <si>
    <t>kelengkapan komputer</t>
  </si>
  <si>
    <t>kursi kerja</t>
  </si>
  <si>
    <t>meja kursi siswa</t>
  </si>
  <si>
    <t>jam dinding/meja</t>
  </si>
  <si>
    <t>proyektor</t>
  </si>
  <si>
    <t xml:space="preserve"> Sound sistem</t>
  </si>
  <si>
    <t>peralatan studio lainnya</t>
  </si>
  <si>
    <t>alat-alat Kedokteran Umum</t>
  </si>
  <si>
    <t>alat-alat musik</t>
  </si>
  <si>
    <t>Tenda</t>
  </si>
  <si>
    <t xml:space="preserve">  Alat Pemotong Rumput </t>
  </si>
  <si>
    <t xml:space="preserve">  Alat Pengadaan Mesin Tik </t>
  </si>
  <si>
    <t xml:space="preserve">  Alat Pengadaan Vacum Cleaner </t>
  </si>
  <si>
    <t xml:space="preserve"> Almari </t>
  </si>
  <si>
    <t xml:space="preserve"> Filling kabinet </t>
  </si>
  <si>
    <t xml:space="preserve"> white board </t>
  </si>
  <si>
    <t xml:space="preserve">  AC </t>
  </si>
  <si>
    <t xml:space="preserve"> Papan gambar/clipboard </t>
  </si>
  <si>
    <t xml:space="preserve"> LCD </t>
  </si>
  <si>
    <t xml:space="preserve">  tralis jendela </t>
  </si>
  <si>
    <t xml:space="preserve">  papan nama/petunjuk </t>
  </si>
  <si>
    <t xml:space="preserve"> Komputer/PC </t>
  </si>
  <si>
    <t xml:space="preserve"> Printer </t>
  </si>
  <si>
    <t xml:space="preserve"> monitor/display </t>
  </si>
  <si>
    <t xml:space="preserve"> CPU </t>
  </si>
  <si>
    <t xml:space="preserve"> kelengkapan komputer  </t>
  </si>
  <si>
    <t xml:space="preserve"> peralatan jaringan komputer </t>
  </si>
  <si>
    <t xml:space="preserve"> meja kerja </t>
  </si>
  <si>
    <t xml:space="preserve"> kursi kerja </t>
  </si>
  <si>
    <t xml:space="preserve"> rak buku/tv/kembang </t>
  </si>
  <si>
    <t xml:space="preserve"> meja kursi tamu </t>
  </si>
  <si>
    <t xml:space="preserve"> meja kursi siswa </t>
  </si>
  <si>
    <t xml:space="preserve"> kompor gas </t>
  </si>
  <si>
    <t xml:space="preserve">  dispenser </t>
  </si>
  <si>
    <t xml:space="preserve"> piring/gelas/mangkok dll </t>
  </si>
  <si>
    <t xml:space="preserve"> water heather </t>
  </si>
  <si>
    <t xml:space="preserve"> jam dinding/meja </t>
  </si>
  <si>
    <t xml:space="preserve"> gordyn </t>
  </si>
  <si>
    <t xml:space="preserve"> taplak meja </t>
  </si>
  <si>
    <t xml:space="preserve">  Karpet </t>
  </si>
  <si>
    <t xml:space="preserve">  bed cover </t>
  </si>
  <si>
    <t xml:space="preserve"> kamera </t>
  </si>
  <si>
    <t xml:space="preserve"> handycam </t>
  </si>
  <si>
    <t xml:space="preserve"> proyektor </t>
  </si>
  <si>
    <t xml:space="preserve">  Sound sistem </t>
  </si>
  <si>
    <t xml:space="preserve">  antena parabola </t>
  </si>
  <si>
    <t xml:space="preserve"> telepon </t>
  </si>
  <si>
    <t xml:space="preserve"> printer </t>
  </si>
  <si>
    <t xml:space="preserve"> peralatan studio lainnya </t>
  </si>
  <si>
    <t xml:space="preserve"> almari </t>
  </si>
  <si>
    <t xml:space="preserve"> filling kabinet </t>
  </si>
  <si>
    <t xml:space="preserve"> laptop/note book </t>
  </si>
  <si>
    <t xml:space="preserve"> timbangan </t>
  </si>
  <si>
    <t xml:space="preserve"> alat-alat laboratorium </t>
  </si>
  <si>
    <t xml:space="preserve"> alat-alat laboratorium  </t>
  </si>
  <si>
    <t xml:space="preserve"> komputer/PC </t>
  </si>
  <si>
    <t xml:space="preserve"> kelengkapan komputer </t>
  </si>
  <si>
    <t xml:space="preserve"> meja komputer </t>
  </si>
  <si>
    <t xml:space="preserve">  Sound System </t>
  </si>
  <si>
    <t xml:space="preserve"> Meja Kursi Siswa </t>
  </si>
  <si>
    <t xml:space="preserve"> Genset </t>
  </si>
  <si>
    <t xml:space="preserve"> Alat-alat Musik </t>
  </si>
  <si>
    <t xml:space="preserve"> mesin bubut </t>
  </si>
  <si>
    <t xml:space="preserve"> meja makan </t>
  </si>
  <si>
    <t xml:space="preserve"> kursi makan </t>
  </si>
  <si>
    <t xml:space="preserve"> tabung gas </t>
  </si>
  <si>
    <t xml:space="preserve"> lemari makan </t>
  </si>
  <si>
    <t xml:space="preserve"> rak piring </t>
  </si>
  <si>
    <t xml:space="preserve"> piring/gelas/mangkok/cangkir/sendok/garpu/pisau </t>
  </si>
  <si>
    <t xml:space="preserve"> alat-alat peraga/praktik sekolah </t>
  </si>
  <si>
    <t xml:space="preserve"> laptop/notebook </t>
  </si>
  <si>
    <t xml:space="preserve"> alat2 peraga/praktik sekolah </t>
  </si>
  <si>
    <t xml:space="preserve">LCD </t>
  </si>
  <si>
    <t xml:space="preserve">komputer/PC </t>
  </si>
  <si>
    <t xml:space="preserve">printer </t>
  </si>
  <si>
    <t xml:space="preserve">alat-alat laboratorium  </t>
  </si>
  <si>
    <t xml:space="preserve">alat-alat laboratorium fisika/geologi/geodesi </t>
  </si>
  <si>
    <t xml:space="preserve">alat-alat laboratorium kimia </t>
  </si>
  <si>
    <t xml:space="preserve">laptop/note book </t>
  </si>
  <si>
    <t xml:space="preserve">Meja Kursi Siswa </t>
  </si>
  <si>
    <t xml:space="preserve">peralatan studio lainnya </t>
  </si>
  <si>
    <t xml:space="preserve">alat-alat peraga/praktik sekolah </t>
  </si>
  <si>
    <t xml:space="preserve">Alat-alat Musik </t>
  </si>
  <si>
    <t xml:space="preserve">alat permainan </t>
  </si>
  <si>
    <t xml:space="preserve">meja kerja </t>
  </si>
  <si>
    <t xml:space="preserve">kursi kerja </t>
  </si>
  <si>
    <t xml:space="preserve">kursi rapat </t>
  </si>
  <si>
    <t xml:space="preserve">rak buku/tv/kembang </t>
  </si>
  <si>
    <t xml:space="preserve">instalasi listrik </t>
  </si>
  <si>
    <t xml:space="preserve">alat-alat musik </t>
  </si>
  <si>
    <t xml:space="preserve">Alat Olah Raga </t>
  </si>
  <si>
    <t xml:space="preserve">alat olah raga </t>
  </si>
  <si>
    <t xml:space="preserve"> Pagar Pengaman/Tralis </t>
  </si>
  <si>
    <t xml:space="preserve">  Gedung Sekolah </t>
  </si>
  <si>
    <t xml:space="preserve">  Konstruksi tempat ibadah </t>
  </si>
  <si>
    <t xml:space="preserve"> Konstruksi Bangunan Atap</t>
  </si>
  <si>
    <t xml:space="preserve">  pengadaan gedung sekolah </t>
  </si>
  <si>
    <t xml:space="preserve"> Gedung Sekolah </t>
  </si>
  <si>
    <t xml:space="preserve"> Penghapusan Gedung SD dan SMP </t>
  </si>
  <si>
    <t>Konstruksi Jalan</t>
  </si>
  <si>
    <t>internet</t>
  </si>
  <si>
    <t xml:space="preserve">buku bahasa dan sastra </t>
  </si>
  <si>
    <t xml:space="preserve"> buku pelajaran sekolah dasar dan sekolah menengah pertama </t>
  </si>
  <si>
    <t xml:space="preserve"> terbitan berkala (jurnal, Compact Disk) </t>
  </si>
  <si>
    <t xml:space="preserve"> peta/atlas/globe </t>
  </si>
  <si>
    <t xml:space="preserve"> buku ilmu pengetahuan umum </t>
  </si>
  <si>
    <t xml:space="preserve"> buku pelajaran SD &amp; SMP </t>
  </si>
  <si>
    <t xml:space="preserve"> alat-alat musik </t>
  </si>
  <si>
    <t>buku bahasa dan sastra</t>
  </si>
  <si>
    <t>buku pelajaran SD &amp; SMP</t>
  </si>
  <si>
    <t xml:space="preserve"> buku bahasa dan sastra </t>
  </si>
  <si>
    <t xml:space="preserve"> buku bahasa Inggris </t>
  </si>
  <si>
    <t>Tempat Parkir</t>
  </si>
  <si>
    <r>
      <t>SP</t>
    </r>
    <r>
      <rPr>
        <b/>
        <sz val="10"/>
        <rFont val="Calibri"/>
        <family val="2"/>
      </rPr>
      <t>²D</t>
    </r>
  </si>
  <si>
    <t>Jasa Konsultan</t>
  </si>
  <si>
    <t>Konstruksi Drainase (sumur resapan)</t>
  </si>
  <si>
    <t>Jasa Konsultan Pengawas Mekanikal Elektrikal dan IPAL Gedung B</t>
  </si>
  <si>
    <t xml:space="preserve"> Konsultan Jasa Pengawasan</t>
  </si>
  <si>
    <t>(retensi di rumah kebun)</t>
  </si>
  <si>
    <t>Supervisi Pembangunan TPA Sanggarahn Tahap III</t>
  </si>
  <si>
    <t>Konsultan Pengawas</t>
  </si>
  <si>
    <t>DED Dam dan Irigasi Kali Lutut</t>
  </si>
  <si>
    <t>Meterisasi penerangan Jalan Umum</t>
  </si>
  <si>
    <t>Peningkatan Jalan Grogol - Kerokan</t>
  </si>
  <si>
    <t>3 almari</t>
  </si>
  <si>
    <t>10 alat pengolah sampah</t>
  </si>
  <si>
    <t>mesin tik Olympia</t>
  </si>
  <si>
    <t>kamera canon</t>
  </si>
  <si>
    <t>Mushola SD Plosogaden Candiroto</t>
  </si>
  <si>
    <t>Pagar keliling SD 1 Gemawang</t>
  </si>
  <si>
    <t>Mushola SD 1 Kowangan</t>
  </si>
  <si>
    <t>Senderan Kelas 7 SMP 2 Kledung</t>
  </si>
  <si>
    <t>Gudang SMP 1 Temanggung</t>
  </si>
  <si>
    <t>Green House SMP 1 Temanggung</t>
  </si>
  <si>
    <t>Gapura dan Pos Satpam SMP 2 Temanggung</t>
  </si>
  <si>
    <t>Masjid  SMP 2 Temanggung</t>
  </si>
  <si>
    <t>Kantin  SMP 2 Temanggung</t>
  </si>
  <si>
    <t>Ruang Komite dan Gudang SMP 2 Temanggung</t>
  </si>
  <si>
    <t>Mushola sementara SMP 2 Temanggung</t>
  </si>
  <si>
    <t>Dorloop jalan penghubung SMP 2 Temanggung</t>
  </si>
  <si>
    <t>Perbaikan aula sasana binih unggul</t>
  </si>
  <si>
    <t>peralatan jaringan</t>
  </si>
  <si>
    <t>peralatan sekolah</t>
  </si>
  <si>
    <t>Jasa Konsultan Perencana Mekanikal Elektrikal dan IPAL Gedung B</t>
  </si>
  <si>
    <t>SELISIH</t>
  </si>
  <si>
    <t>Pigura foto masjid Agung</t>
  </si>
  <si>
    <t>Pigura Foto walisongo</t>
  </si>
  <si>
    <t>Pigura 45 butir-butir Pancasila</t>
  </si>
  <si>
    <t>Foto Gubernur</t>
  </si>
  <si>
    <t>Foto Bupati</t>
  </si>
  <si>
    <t>Trofi</t>
  </si>
  <si>
    <t>Lambang Negara</t>
  </si>
  <si>
    <t>Foto Presiden dan Wakil</t>
  </si>
  <si>
    <t>Pigora Korpri</t>
  </si>
  <si>
    <t>Pigora Peta</t>
  </si>
  <si>
    <t>Pigura Burung Garuda</t>
  </si>
  <si>
    <t>Pigura ama</t>
  </si>
  <si>
    <t>Pigura Presiden dan Wakil</t>
  </si>
  <si>
    <t>Gambar dinding</t>
  </si>
  <si>
    <t>Peta Kab. Temanggung</t>
  </si>
  <si>
    <t>Jam dinding</t>
  </si>
  <si>
    <t>Tempat surat</t>
  </si>
  <si>
    <t>Tempat Arsip</t>
  </si>
  <si>
    <t>Pompa Air</t>
  </si>
  <si>
    <t>Pompa alat pembersih</t>
  </si>
  <si>
    <t>Mesin Foto Copi</t>
  </si>
  <si>
    <t>Toner Fas Box</t>
  </si>
  <si>
    <t>Tempat sampah</t>
  </si>
  <si>
    <t>Pesawat TV</t>
  </si>
  <si>
    <t>Pembangunan talud Balesari-Tlogowero</t>
  </si>
  <si>
    <t>2 Perangkat telepon</t>
  </si>
  <si>
    <t>1 Perangkat telepon</t>
  </si>
  <si>
    <t>Sesuai dengan Neraca</t>
  </si>
  <si>
    <t>Awal</t>
  </si>
  <si>
    <t>SESUAI NERACA AWAL</t>
  </si>
  <si>
    <t>PENGELOLA BARANG</t>
  </si>
  <si>
    <t xml:space="preserve">Pemelharaan </t>
  </si>
  <si>
    <t>Diserahkan ke Masyarkat</t>
  </si>
  <si>
    <t>TIDAK MASUK ASET</t>
  </si>
  <si>
    <t>B E R T A M B A H</t>
  </si>
  <si>
    <t xml:space="preserve">B E R K U R AN G </t>
  </si>
  <si>
    <t>M U T A S I</t>
  </si>
  <si>
    <t>B E R K U R A N G</t>
  </si>
  <si>
    <t xml:space="preserve">B E R T A M B A H </t>
  </si>
  <si>
    <t>Kurang Hitung Sewa ke 4 Dimensi</t>
  </si>
  <si>
    <t>Taman Kartini (4 Dimensi)</t>
  </si>
  <si>
    <t>belum ada BA</t>
  </si>
  <si>
    <t>BOP dan Retensi</t>
  </si>
  <si>
    <t>Tambahan 4 Dimensi</t>
  </si>
  <si>
    <t>GOR</t>
  </si>
  <si>
    <t>Pengurangan utk 4 Dimensi</t>
  </si>
  <si>
    <t>Kekurangan utk 4 Dimensi (ke Aset Lainnya)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</si>
</sst>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b/>
      <sz val="11.5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0"/>
      <color theme="1"/>
      <name val="Calibri"/>
      <family val="2"/>
    </font>
    <font>
      <b/>
      <u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Arial Narrow"/>
      <family val="2"/>
    </font>
    <font>
      <b/>
      <i/>
      <sz val="11.5"/>
      <name val="Calibri"/>
      <family val="2"/>
      <scheme val="minor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BBE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41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</cellStyleXfs>
  <cellXfs count="712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4" fillId="0" borderId="0" xfId="0" applyFont="1"/>
    <xf numFmtId="0" fontId="6" fillId="0" borderId="2" xfId="0" applyFont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1" fontId="6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13" fillId="0" borderId="0" xfId="5" applyFont="1" applyAlignment="1">
      <alignment vertical="center"/>
    </xf>
    <xf numFmtId="3" fontId="13" fillId="0" borderId="0" xfId="5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/>
    <xf numFmtId="41" fontId="0" fillId="0" borderId="0" xfId="0" applyNumberFormat="1" applyFont="1" applyAlignment="1">
      <alignment horizontal="left" indent="1"/>
    </xf>
    <xf numFmtId="41" fontId="5" fillId="0" borderId="3" xfId="0" applyNumberFormat="1" applyFont="1" applyBorder="1" applyAlignment="1">
      <alignment horizontal="center"/>
    </xf>
    <xf numFmtId="164" fontId="17" fillId="0" borderId="0" xfId="1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1" fontId="6" fillId="0" borderId="0" xfId="2" applyFo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41" fontId="16" fillId="0" borderId="9" xfId="0" applyNumberFormat="1" applyFont="1" applyFill="1" applyBorder="1"/>
    <xf numFmtId="0" fontId="6" fillId="0" borderId="0" xfId="0" applyFont="1" applyAlignment="1"/>
    <xf numFmtId="0" fontId="6" fillId="0" borderId="3" xfId="0" applyFont="1" applyBorder="1" applyAlignment="1"/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 indent="1"/>
    </xf>
    <xf numFmtId="0" fontId="5" fillId="8" borderId="8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indent="1"/>
    </xf>
    <xf numFmtId="0" fontId="17" fillId="10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41" fontId="7" fillId="0" borderId="0" xfId="0" applyNumberFormat="1" applyFont="1"/>
    <xf numFmtId="0" fontId="15" fillId="0" borderId="0" xfId="0" applyFont="1"/>
    <xf numFmtId="0" fontId="0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1" fontId="16" fillId="0" borderId="0" xfId="2" applyFont="1" applyAlignment="1">
      <alignment horizontal="center" vertical="center"/>
    </xf>
    <xf numFmtId="41" fontId="0" fillId="0" borderId="0" xfId="2" applyFont="1" applyAlignment="1">
      <alignment vertical="center"/>
    </xf>
    <xf numFmtId="41" fontId="3" fillId="0" borderId="0" xfId="2" applyFont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41" fontId="16" fillId="0" borderId="0" xfId="0" applyNumberFormat="1" applyFont="1"/>
    <xf numFmtId="164" fontId="16" fillId="0" borderId="0" xfId="1" applyNumberFormat="1" applyFont="1"/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26" fillId="0" borderId="0" xfId="0" applyFont="1" applyFill="1"/>
    <xf numFmtId="0" fontId="26" fillId="0" borderId="0" xfId="0" applyFont="1"/>
    <xf numFmtId="41" fontId="26" fillId="0" borderId="0" xfId="2" applyFont="1"/>
    <xf numFmtId="0" fontId="26" fillId="0" borderId="0" xfId="0" applyFont="1" applyFill="1" applyAlignment="1"/>
    <xf numFmtId="0" fontId="26" fillId="0" borderId="0" xfId="0" applyFont="1" applyAlignment="1"/>
    <xf numFmtId="41" fontId="26" fillId="0" borderId="0" xfId="2" applyFont="1" applyAlignment="1"/>
    <xf numFmtId="0" fontId="16" fillId="0" borderId="0" xfId="0" applyFont="1" applyFill="1"/>
    <xf numFmtId="41" fontId="16" fillId="0" borderId="0" xfId="2" applyFont="1"/>
    <xf numFmtId="0" fontId="2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/>
    </xf>
    <xf numFmtId="41" fontId="16" fillId="0" borderId="0" xfId="0" applyNumberFormat="1" applyFont="1" applyFill="1"/>
    <xf numFmtId="41" fontId="23" fillId="0" borderId="0" xfId="2" applyFont="1"/>
    <xf numFmtId="41" fontId="28" fillId="0" borderId="0" xfId="0" applyNumberFormat="1" applyFont="1" applyFill="1" applyAlignment="1">
      <alignment vertical="center"/>
    </xf>
    <xf numFmtId="41" fontId="28" fillId="0" borderId="0" xfId="2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0" xfId="0" applyFont="1"/>
    <xf numFmtId="0" fontId="16" fillId="0" borderId="0" xfId="0" applyFont="1" applyAlignment="1"/>
    <xf numFmtId="41" fontId="16" fillId="0" borderId="0" xfId="2" applyFont="1" applyAlignment="1"/>
    <xf numFmtId="41" fontId="23" fillId="0" borderId="3" xfId="0" applyNumberFormat="1" applyFont="1" applyBorder="1" applyAlignment="1">
      <alignment horizontal="center"/>
    </xf>
    <xf numFmtId="41" fontId="16" fillId="0" borderId="0" xfId="2" applyFont="1" applyFill="1"/>
    <xf numFmtId="0" fontId="29" fillId="10" borderId="1" xfId="0" applyFont="1" applyFill="1" applyBorder="1" applyAlignment="1">
      <alignment vertical="center"/>
    </xf>
    <xf numFmtId="41" fontId="23" fillId="0" borderId="0" xfId="0" applyNumberFormat="1" applyFont="1" applyFill="1" applyAlignment="1">
      <alignment horizontal="center" vertical="center"/>
    </xf>
    <xf numFmtId="164" fontId="29" fillId="0" borderId="0" xfId="1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6" fillId="0" borderId="0" xfId="0" applyFont="1" applyAlignment="1">
      <alignment horizontal="left" indent="1"/>
    </xf>
    <xf numFmtId="41" fontId="16" fillId="0" borderId="0" xfId="2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1" fontId="23" fillId="0" borderId="0" xfId="0" applyNumberFormat="1" applyFont="1" applyFill="1"/>
    <xf numFmtId="164" fontId="16" fillId="0" borderId="0" xfId="1" applyNumberFormat="1" applyFont="1" applyAlignment="1">
      <alignment horizontal="center" vertical="center"/>
    </xf>
    <xf numFmtId="41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164" fontId="16" fillId="0" borderId="0" xfId="1" applyNumberFormat="1" applyFont="1" applyFill="1" applyAlignment="1">
      <alignment horizontal="center" vertical="center"/>
    </xf>
    <xf numFmtId="164" fontId="16" fillId="0" borderId="0" xfId="1" applyNumberFormat="1" applyFont="1" applyFill="1"/>
    <xf numFmtId="41" fontId="16" fillId="0" borderId="9" xfId="0" applyNumberFormat="1" applyFont="1" applyBorder="1"/>
    <xf numFmtId="164" fontId="16" fillId="0" borderId="0" xfId="1" applyNumberFormat="1" applyFont="1" applyFill="1" applyAlignment="1"/>
    <xf numFmtId="0" fontId="21" fillId="0" borderId="0" xfId="0" applyFont="1" applyFill="1"/>
    <xf numFmtId="0" fontId="21" fillId="0" borderId="0" xfId="0" applyFont="1"/>
    <xf numFmtId="164" fontId="21" fillId="0" borderId="0" xfId="1" applyNumberFormat="1" applyFont="1" applyFill="1"/>
    <xf numFmtId="0" fontId="16" fillId="0" borderId="0" xfId="0" applyFont="1"/>
    <xf numFmtId="164" fontId="16" fillId="0" borderId="0" xfId="1" applyNumberFormat="1" applyFont="1" applyFill="1" applyBorder="1"/>
    <xf numFmtId="164" fontId="16" fillId="0" borderId="0" xfId="1" applyNumberFormat="1" applyFont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 vertical="center"/>
    </xf>
    <xf numFmtId="164" fontId="16" fillId="0" borderId="3" xfId="1" applyNumberFormat="1" applyFont="1" applyBorder="1"/>
    <xf numFmtId="164" fontId="16" fillId="0" borderId="3" xfId="1" applyNumberFormat="1" applyFont="1" applyFill="1" applyBorder="1"/>
    <xf numFmtId="164" fontId="16" fillId="0" borderId="3" xfId="1" applyNumberFormat="1" applyFont="1" applyBorder="1" applyAlignment="1">
      <alignment horizontal="center"/>
    </xf>
    <xf numFmtId="164" fontId="16" fillId="0" borderId="3" xfId="1" applyNumberFormat="1" applyFont="1" applyBorder="1" applyAlignment="1">
      <alignment horizontal="center" vertical="center"/>
    </xf>
    <xf numFmtId="164" fontId="16" fillId="0" borderId="3" xfId="1" applyNumberFormat="1" applyFont="1" applyBorder="1" applyAlignment="1"/>
    <xf numFmtId="164" fontId="16" fillId="0" borderId="3" xfId="1" applyNumberFormat="1" applyFont="1" applyFill="1" applyBorder="1" applyAlignment="1">
      <alignment horizontal="center"/>
    </xf>
    <xf numFmtId="164" fontId="16" fillId="11" borderId="3" xfId="1" applyNumberFormat="1" applyFont="1" applyFill="1" applyBorder="1" applyAlignment="1">
      <alignment horizontal="center"/>
    </xf>
    <xf numFmtId="164" fontId="21" fillId="0" borderId="3" xfId="1" applyNumberFormat="1" applyFont="1" applyFill="1" applyBorder="1" applyAlignment="1">
      <alignment horizontal="center"/>
    </xf>
    <xf numFmtId="164" fontId="21" fillId="0" borderId="3" xfId="1" applyNumberFormat="1" applyFont="1" applyFill="1" applyBorder="1" applyAlignment="1">
      <alignment vertical="center"/>
    </xf>
    <xf numFmtId="164" fontId="21" fillId="0" borderId="3" xfId="1" applyNumberFormat="1" applyFont="1" applyFill="1" applyBorder="1" applyAlignment="1">
      <alignment horizontal="center" vertical="center"/>
    </xf>
    <xf numFmtId="164" fontId="16" fillId="11" borderId="3" xfId="1" applyNumberFormat="1" applyFont="1" applyFill="1" applyBorder="1" applyAlignment="1">
      <alignment horizontal="left" indent="1"/>
    </xf>
    <xf numFmtId="164" fontId="21" fillId="11" borderId="3" xfId="1" applyNumberFormat="1" applyFont="1" applyFill="1" applyBorder="1" applyAlignment="1">
      <alignment horizontal="center"/>
    </xf>
    <xf numFmtId="164" fontId="21" fillId="11" borderId="3" xfId="1" applyNumberFormat="1" applyFont="1" applyFill="1" applyBorder="1" applyAlignment="1">
      <alignment horizontal="left" vertical="center" indent="1"/>
    </xf>
    <xf numFmtId="164" fontId="30" fillId="12" borderId="3" xfId="1" applyNumberFormat="1" applyFont="1" applyFill="1" applyBorder="1" applyAlignment="1">
      <alignment horizontal="left" indent="2"/>
    </xf>
    <xf numFmtId="164" fontId="31" fillId="12" borderId="3" xfId="1" applyNumberFormat="1" applyFont="1" applyFill="1" applyBorder="1" applyAlignment="1">
      <alignment horizontal="left" indent="2"/>
    </xf>
    <xf numFmtId="164" fontId="21" fillId="12" borderId="3" xfId="1" applyNumberFormat="1" applyFont="1" applyFill="1" applyBorder="1" applyAlignment="1">
      <alignment horizontal="left" indent="2"/>
    </xf>
    <xf numFmtId="164" fontId="16" fillId="11" borderId="3" xfId="1" applyNumberFormat="1" applyFont="1" applyFill="1" applyBorder="1" applyAlignment="1">
      <alignment vertical="center"/>
    </xf>
    <xf numFmtId="164" fontId="16" fillId="0" borderId="3" xfId="1" applyNumberFormat="1" applyFont="1" applyFill="1" applyBorder="1" applyAlignment="1">
      <alignment vertical="center"/>
    </xf>
    <xf numFmtId="164" fontId="21" fillId="11" borderId="3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64" fontId="23" fillId="0" borderId="0" xfId="1" applyNumberFormat="1" applyFont="1"/>
    <xf numFmtId="164" fontId="21" fillId="0" borderId="0" xfId="1" applyNumberFormat="1" applyFont="1"/>
    <xf numFmtId="164" fontId="26" fillId="0" borderId="0" xfId="1" applyNumberFormat="1" applyFont="1"/>
    <xf numFmtId="164" fontId="26" fillId="0" borderId="0" xfId="1" applyNumberFormat="1" applyFont="1" applyAlignment="1"/>
    <xf numFmtId="164" fontId="16" fillId="0" borderId="0" xfId="1" applyNumberFormat="1" applyFont="1" applyAlignment="1">
      <alignment horizontal="center"/>
    </xf>
    <xf numFmtId="164" fontId="16" fillId="0" borderId="2" xfId="1" applyNumberFormat="1" applyFont="1" applyBorder="1" applyAlignment="1">
      <alignment horizontal="center"/>
    </xf>
    <xf numFmtId="164" fontId="16" fillId="0" borderId="2" xfId="1" applyNumberFormat="1" applyFont="1" applyBorder="1" applyAlignment="1">
      <alignment horizontal="left" indent="1"/>
    </xf>
    <xf numFmtId="164" fontId="16" fillId="0" borderId="3" xfId="1" applyNumberFormat="1" applyFont="1" applyBorder="1" applyAlignment="1">
      <alignment horizontal="left" indent="1"/>
    </xf>
    <xf numFmtId="164" fontId="21" fillId="0" borderId="4" xfId="1" applyNumberFormat="1" applyFont="1" applyBorder="1" applyAlignment="1">
      <alignment horizontal="center"/>
    </xf>
    <xf numFmtId="164" fontId="21" fillId="0" borderId="4" xfId="1" applyNumberFormat="1" applyFont="1" applyBorder="1" applyAlignment="1">
      <alignment horizontal="left" vertical="center" indent="1"/>
    </xf>
    <xf numFmtId="164" fontId="21" fillId="0" borderId="2" xfId="1" applyNumberFormat="1" applyFont="1" applyBorder="1" applyAlignment="1">
      <alignment horizontal="left" vertical="center" indent="1"/>
    </xf>
    <xf numFmtId="164" fontId="28" fillId="0" borderId="3" xfId="1" applyNumberFormat="1" applyFont="1" applyBorder="1" applyAlignment="1">
      <alignment horizontal="center" vertical="center"/>
    </xf>
    <xf numFmtId="164" fontId="28" fillId="0" borderId="3" xfId="1" applyNumberFormat="1" applyFont="1" applyBorder="1" applyAlignment="1">
      <alignment horizontal="left" vertical="center" indent="1"/>
    </xf>
    <xf numFmtId="164" fontId="28" fillId="0" borderId="0" xfId="1" applyNumberFormat="1" applyFont="1" applyAlignment="1">
      <alignment vertical="center"/>
    </xf>
    <xf numFmtId="164" fontId="28" fillId="0" borderId="4" xfId="1" applyNumberFormat="1" applyFont="1" applyBorder="1" applyAlignment="1">
      <alignment horizontal="center" vertical="center"/>
    </xf>
    <xf numFmtId="164" fontId="28" fillId="0" borderId="4" xfId="1" applyNumberFormat="1" applyFont="1" applyBorder="1" applyAlignment="1">
      <alignment horizontal="left" vertical="center" indent="1"/>
    </xf>
    <xf numFmtId="164" fontId="16" fillId="0" borderId="3" xfId="1" applyNumberFormat="1" applyFont="1" applyBorder="1" applyAlignment="1">
      <alignment horizontal="left" vertical="center" indent="1"/>
    </xf>
    <xf numFmtId="164" fontId="16" fillId="0" borderId="4" xfId="1" applyNumberFormat="1" applyFont="1" applyBorder="1" applyAlignment="1">
      <alignment horizontal="center" vertical="center"/>
    </xf>
    <xf numFmtId="164" fontId="16" fillId="0" borderId="4" xfId="1" applyNumberFormat="1" applyFont="1" applyBorder="1" applyAlignment="1">
      <alignment horizontal="left" vertical="center" indent="1"/>
    </xf>
    <xf numFmtId="164" fontId="16" fillId="0" borderId="0" xfId="1" applyNumberFormat="1" applyFont="1" applyAlignment="1"/>
    <xf numFmtId="164" fontId="23" fillId="0" borderId="3" xfId="1" applyNumberFormat="1" applyFont="1" applyBorder="1" applyAlignment="1">
      <alignment horizontal="center"/>
    </xf>
    <xf numFmtId="164" fontId="16" fillId="0" borderId="2" xfId="1" applyNumberFormat="1" applyFont="1" applyFill="1" applyBorder="1" applyAlignment="1">
      <alignment horizontal="center"/>
    </xf>
    <xf numFmtId="164" fontId="21" fillId="0" borderId="2" xfId="1" applyNumberFormat="1" applyFont="1" applyFill="1" applyBorder="1" applyAlignment="1">
      <alignment horizontal="left" vertical="center" indent="1"/>
    </xf>
    <xf numFmtId="164" fontId="16" fillId="0" borderId="3" xfId="1" applyNumberFormat="1" applyFont="1" applyFill="1" applyBorder="1" applyAlignment="1">
      <alignment horizontal="left" indent="1"/>
    </xf>
    <xf numFmtId="164" fontId="21" fillId="0" borderId="4" xfId="1" applyNumberFormat="1" applyFont="1" applyFill="1" applyBorder="1" applyAlignment="1">
      <alignment horizontal="center"/>
    </xf>
    <xf numFmtId="164" fontId="21" fillId="0" borderId="4" xfId="1" applyNumberFormat="1" applyFont="1" applyFill="1" applyBorder="1" applyAlignment="1">
      <alignment horizontal="left" vertical="center" indent="1"/>
    </xf>
    <xf numFmtId="164" fontId="21" fillId="0" borderId="22" xfId="1" applyNumberFormat="1" applyFont="1" applyFill="1" applyBorder="1" applyAlignment="1">
      <alignment horizontal="center"/>
    </xf>
    <xf numFmtId="164" fontId="21" fillId="0" borderId="23" xfId="1" applyNumberFormat="1" applyFont="1" applyFill="1" applyBorder="1" applyAlignment="1">
      <alignment horizontal="center"/>
    </xf>
    <xf numFmtId="164" fontId="21" fillId="0" borderId="24" xfId="1" applyNumberFormat="1" applyFont="1" applyFill="1" applyBorder="1" applyAlignment="1">
      <alignment horizontal="left" vertical="center" indent="1"/>
    </xf>
    <xf numFmtId="164" fontId="16" fillId="0" borderId="4" xfId="1" applyNumberFormat="1" applyFont="1" applyBorder="1" applyAlignment="1">
      <alignment horizontal="center"/>
    </xf>
    <xf numFmtId="164" fontId="16" fillId="0" borderId="4" xfId="1" applyNumberFormat="1" applyFont="1" applyBorder="1" applyAlignment="1">
      <alignment horizontal="left" indent="1"/>
    </xf>
    <xf numFmtId="164" fontId="29" fillId="10" borderId="1" xfId="1" applyNumberFormat="1" applyFont="1" applyFill="1" applyBorder="1" applyAlignment="1">
      <alignment vertical="center"/>
    </xf>
    <xf numFmtId="164" fontId="29" fillId="10" borderId="1" xfId="1" applyNumberFormat="1" applyFont="1" applyFill="1" applyBorder="1" applyAlignment="1">
      <alignment horizontal="left" vertical="center" indent="1"/>
    </xf>
    <xf numFmtId="164" fontId="16" fillId="0" borderId="0" xfId="1" applyNumberFormat="1" applyFont="1" applyAlignment="1">
      <alignment horizontal="left" indent="1"/>
    </xf>
    <xf numFmtId="164" fontId="16" fillId="0" borderId="0" xfId="1" applyNumberFormat="1" applyFont="1" applyAlignment="1">
      <alignment horizontal="left" vertical="center" indent="1"/>
    </xf>
    <xf numFmtId="164" fontId="9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3" fillId="10" borderId="1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Fill="1"/>
    <xf numFmtId="0" fontId="34" fillId="0" borderId="0" xfId="0" applyFont="1"/>
    <xf numFmtId="164" fontId="16" fillId="0" borderId="0" xfId="1" applyNumberFormat="1" applyFont="1"/>
    <xf numFmtId="164" fontId="16" fillId="0" borderId="0" xfId="1" applyNumberFormat="1" applyFont="1"/>
    <xf numFmtId="164" fontId="21" fillId="0" borderId="3" xfId="1" applyNumberFormat="1" applyFont="1" applyBorder="1" applyAlignment="1">
      <alignment horizontal="left" indent="2"/>
    </xf>
    <xf numFmtId="164" fontId="23" fillId="0" borderId="0" xfId="1" applyNumberFormat="1" applyFont="1" applyFill="1" applyBorder="1" applyAlignment="1">
      <alignment horizontal="center" vertical="center"/>
    </xf>
    <xf numFmtId="164" fontId="16" fillId="0" borderId="3" xfId="1" applyNumberFormat="1" applyFont="1" applyFill="1" applyBorder="1" applyAlignment="1">
      <alignment horizontal="center" vertical="center"/>
    </xf>
    <xf numFmtId="164" fontId="37" fillId="0" borderId="3" xfId="1" applyNumberFormat="1" applyFont="1" applyBorder="1" applyAlignment="1">
      <alignment horizontal="center" vertical="center"/>
    </xf>
    <xf numFmtId="164" fontId="37" fillId="0" borderId="4" xfId="1" applyNumberFormat="1" applyFont="1" applyBorder="1" applyAlignment="1">
      <alignment horizontal="center" vertical="center"/>
    </xf>
    <xf numFmtId="164" fontId="22" fillId="0" borderId="3" xfId="1" applyNumberFormat="1" applyFont="1" applyBorder="1" applyAlignment="1">
      <alignment horizontal="center" vertical="center"/>
    </xf>
    <xf numFmtId="164" fontId="22" fillId="0" borderId="4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164" fontId="22" fillId="0" borderId="0" xfId="1" applyNumberFormat="1" applyFont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center"/>
    </xf>
    <xf numFmtId="164" fontId="26" fillId="0" borderId="0" xfId="1" applyNumberFormat="1" applyFont="1" applyFill="1" applyBorder="1"/>
    <xf numFmtId="164" fontId="26" fillId="0" borderId="0" xfId="1" applyNumberFormat="1" applyFont="1" applyFill="1" applyBorder="1" applyAlignment="1"/>
    <xf numFmtId="164" fontId="16" fillId="0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/>
    <xf numFmtId="0" fontId="23" fillId="0" borderId="0" xfId="1" applyNumberFormat="1" applyFont="1" applyFill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vertic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164" fontId="23" fillId="2" borderId="8" xfId="1" applyNumberFormat="1" applyFont="1" applyFill="1" applyBorder="1" applyAlignment="1">
      <alignment vertical="center"/>
    </xf>
    <xf numFmtId="164" fontId="23" fillId="2" borderId="8" xfId="1" applyNumberFormat="1" applyFont="1" applyFill="1" applyBorder="1" applyAlignment="1">
      <alignment horizontal="left" vertical="center"/>
    </xf>
    <xf numFmtId="164" fontId="23" fillId="2" borderId="8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Border="1"/>
    <xf numFmtId="164" fontId="21" fillId="0" borderId="3" xfId="1" applyNumberFormat="1" applyFont="1" applyFill="1" applyBorder="1" applyAlignment="1">
      <alignment horizontal="left" vertical="center" indent="1"/>
    </xf>
    <xf numFmtId="164" fontId="23" fillId="2" borderId="3" xfId="1" applyNumberFormat="1" applyFont="1" applyFill="1" applyBorder="1" applyAlignment="1">
      <alignment vertical="center"/>
    </xf>
    <xf numFmtId="164" fontId="23" fillId="2" borderId="3" xfId="1" applyNumberFormat="1" applyFont="1" applyFill="1" applyBorder="1" applyAlignment="1">
      <alignment horizontal="left" vertical="center"/>
    </xf>
    <xf numFmtId="164" fontId="23" fillId="2" borderId="3" xfId="1" applyNumberFormat="1" applyFont="1" applyFill="1" applyBorder="1" applyAlignment="1">
      <alignment horizontal="center" vertical="center"/>
    </xf>
    <xf numFmtId="164" fontId="30" fillId="0" borderId="3" xfId="1" applyNumberFormat="1" applyFont="1" applyBorder="1" applyAlignment="1">
      <alignment horizontal="left" indent="2"/>
    </xf>
    <xf numFmtId="164" fontId="21" fillId="0" borderId="3" xfId="1" applyNumberFormat="1" applyFont="1" applyFill="1" applyBorder="1" applyAlignment="1">
      <alignment horizontal="left" indent="1"/>
    </xf>
    <xf numFmtId="164" fontId="40" fillId="12" borderId="3" xfId="1" applyNumberFormat="1" applyFont="1" applyFill="1" applyBorder="1" applyAlignment="1">
      <alignment horizontal="left" indent="2"/>
    </xf>
    <xf numFmtId="164" fontId="21" fillId="4" borderId="3" xfId="1" applyNumberFormat="1" applyFont="1" applyFill="1" applyBorder="1" applyAlignment="1">
      <alignment horizontal="left" indent="2"/>
    </xf>
    <xf numFmtId="164" fontId="21" fillId="0" borderId="3" xfId="1" applyNumberFormat="1" applyFont="1" applyFill="1" applyBorder="1" applyAlignment="1">
      <alignment horizontal="left" indent="2"/>
    </xf>
    <xf numFmtId="164" fontId="21" fillId="14" borderId="3" xfId="1" applyNumberFormat="1" applyFont="1" applyFill="1" applyBorder="1" applyAlignment="1">
      <alignment horizontal="left" indent="2"/>
    </xf>
    <xf numFmtId="164" fontId="21" fillId="14" borderId="3" xfId="1" applyNumberFormat="1" applyFont="1" applyFill="1" applyBorder="1" applyAlignment="1">
      <alignment horizontal="left" vertical="center" indent="1"/>
    </xf>
    <xf numFmtId="164" fontId="21" fillId="0" borderId="0" xfId="1" applyNumberFormat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vertical="center"/>
    </xf>
    <xf numFmtId="164" fontId="16" fillId="11" borderId="3" xfId="1" applyNumberFormat="1" applyFont="1" applyFill="1" applyBorder="1" applyAlignment="1">
      <alignment horizontal="center" vertical="center"/>
    </xf>
    <xf numFmtId="164" fontId="16" fillId="11" borderId="3" xfId="1" applyNumberFormat="1" applyFont="1" applyFill="1" applyBorder="1" applyAlignment="1">
      <alignment horizontal="left" vertical="center" indent="1"/>
    </xf>
    <xf numFmtId="164" fontId="16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/>
    <xf numFmtId="164" fontId="16" fillId="0" borderId="3" xfId="1" applyNumberFormat="1" applyFont="1" applyFill="1" applyBorder="1" applyAlignment="1">
      <alignment wrapText="1"/>
    </xf>
    <xf numFmtId="164" fontId="16" fillId="7" borderId="3" xfId="1" applyNumberFormat="1" applyFont="1" applyFill="1" applyBorder="1" applyAlignment="1">
      <alignment vertical="center"/>
    </xf>
    <xf numFmtId="164" fontId="16" fillId="7" borderId="3" xfId="1" applyNumberFormat="1" applyFont="1" applyFill="1" applyBorder="1" applyAlignment="1">
      <alignment horizontal="center"/>
    </xf>
    <xf numFmtId="164" fontId="16" fillId="7" borderId="0" xfId="1" applyNumberFormat="1" applyFont="1" applyFill="1" applyBorder="1" applyAlignment="1">
      <alignment horizontal="center"/>
    </xf>
    <xf numFmtId="164" fontId="16" fillId="7" borderId="0" xfId="1" applyNumberFormat="1" applyFont="1" applyFill="1" applyBorder="1"/>
    <xf numFmtId="164" fontId="40" fillId="0" borderId="0" xfId="1" applyNumberFormat="1" applyFont="1" applyFill="1" applyBorder="1" applyAlignment="1">
      <alignment vertical="center"/>
    </xf>
    <xf numFmtId="164" fontId="30" fillId="0" borderId="3" xfId="1" applyNumberFormat="1" applyFont="1" applyFill="1" applyBorder="1" applyAlignment="1">
      <alignment horizontal="left" vertical="center" indent="1"/>
    </xf>
    <xf numFmtId="164" fontId="16" fillId="0" borderId="0" xfId="1" applyNumberFormat="1" applyFont="1" applyFill="1" applyBorder="1" applyAlignment="1"/>
    <xf numFmtId="164" fontId="23" fillId="0" borderId="0" xfId="1" applyNumberFormat="1" applyFont="1" applyFill="1" applyBorder="1" applyAlignment="1">
      <alignment horizontal="center"/>
    </xf>
    <xf numFmtId="164" fontId="16" fillId="0" borderId="3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 vertical="center" indent="1"/>
    </xf>
    <xf numFmtId="164" fontId="16" fillId="0" borderId="0" xfId="1" applyNumberFormat="1" applyFont="1" applyFill="1" applyBorder="1" applyAlignment="1">
      <alignment horizontal="left" indent="1"/>
    </xf>
    <xf numFmtId="164" fontId="16" fillId="0" borderId="0" xfId="1" applyNumberFormat="1" applyFont="1" applyFill="1" applyBorder="1"/>
    <xf numFmtId="164" fontId="21" fillId="4" borderId="3" xfId="1" applyNumberFormat="1" applyFont="1" applyFill="1" applyBorder="1" applyAlignment="1">
      <alignment horizontal="left" vertical="center" indent="1"/>
    </xf>
    <xf numFmtId="164" fontId="21" fillId="17" borderId="3" xfId="1" applyNumberFormat="1" applyFont="1" applyFill="1" applyBorder="1" applyAlignment="1">
      <alignment horizontal="left" indent="2"/>
    </xf>
    <xf numFmtId="164" fontId="16" fillId="0" borderId="0" xfId="1" applyNumberFormat="1" applyFont="1" applyFill="1" applyBorder="1"/>
    <xf numFmtId="164" fontId="16" fillId="0" borderId="0" xfId="1" applyNumberFormat="1" applyFont="1" applyFill="1" applyBorder="1"/>
    <xf numFmtId="164" fontId="15" fillId="0" borderId="3" xfId="1" applyNumberFormat="1" applyFont="1" applyFill="1" applyBorder="1" applyAlignment="1">
      <alignment vertical="center"/>
    </xf>
    <xf numFmtId="164" fontId="15" fillId="0" borderId="3" xfId="1" applyNumberFormat="1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23" fillId="13" borderId="4" xfId="1" applyNumberFormat="1" applyFont="1" applyFill="1" applyBorder="1" applyAlignment="1">
      <alignment vertical="center"/>
    </xf>
    <xf numFmtId="164" fontId="23" fillId="13" borderId="4" xfId="1" applyNumberFormat="1" applyFont="1" applyFill="1" applyBorder="1" applyAlignment="1">
      <alignment horizontal="left" vertical="center" indent="1"/>
    </xf>
    <xf numFmtId="164" fontId="16" fillId="0" borderId="0" xfId="1" applyNumberFormat="1" applyFont="1" applyFill="1" applyBorder="1"/>
    <xf numFmtId="164" fontId="16" fillId="0" borderId="0" xfId="1" applyNumberFormat="1" applyFont="1" applyFill="1" applyBorder="1"/>
    <xf numFmtId="164" fontId="16" fillId="0" borderId="0" xfId="1" applyNumberFormat="1" applyFont="1" applyFill="1" applyBorder="1"/>
    <xf numFmtId="0" fontId="6" fillId="0" borderId="0" xfId="0" applyFont="1"/>
    <xf numFmtId="43" fontId="16" fillId="0" borderId="0" xfId="1" applyFont="1" applyFill="1" applyBorder="1" applyAlignment="1">
      <alignment horizontal="center"/>
    </xf>
    <xf numFmtId="43" fontId="16" fillId="0" borderId="0" xfId="1" applyFont="1" applyFill="1" applyBorder="1"/>
    <xf numFmtId="43" fontId="23" fillId="16" borderId="5" xfId="1" applyFont="1" applyFill="1" applyBorder="1" applyAlignment="1">
      <alignment horizontal="center" vertical="center" wrapText="1"/>
    </xf>
    <xf numFmtId="43" fontId="23" fillId="16" borderId="5" xfId="1" applyFont="1" applyFill="1" applyBorder="1" applyAlignment="1">
      <alignment horizontal="center" vertical="center"/>
    </xf>
    <xf numFmtId="43" fontId="23" fillId="16" borderId="7" xfId="1" applyFont="1" applyFill="1" applyBorder="1" applyAlignment="1">
      <alignment horizontal="center" vertical="center" wrapText="1"/>
    </xf>
    <xf numFmtId="43" fontId="23" fillId="16" borderId="7" xfId="1" applyFont="1" applyFill="1" applyBorder="1" applyAlignment="1">
      <alignment horizontal="center" vertical="center"/>
    </xf>
    <xf numFmtId="43" fontId="23" fillId="16" borderId="6" xfId="1" applyFont="1" applyFill="1" applyBorder="1" applyAlignment="1">
      <alignment horizontal="center" vertical="center"/>
    </xf>
    <xf numFmtId="43" fontId="23" fillId="2" borderId="8" xfId="1" applyFont="1" applyFill="1" applyBorder="1" applyAlignment="1">
      <alignment horizontal="center" vertical="center"/>
    </xf>
    <xf numFmtId="43" fontId="16" fillId="11" borderId="3" xfId="1" applyFont="1" applyFill="1" applyBorder="1"/>
    <xf numFmtId="43" fontId="16" fillId="11" borderId="3" xfId="1" applyFont="1" applyFill="1" applyBorder="1" applyAlignment="1">
      <alignment horizontal="center"/>
    </xf>
    <xf numFmtId="43" fontId="16" fillId="0" borderId="3" xfId="1" applyFont="1" applyFill="1" applyBorder="1"/>
    <xf numFmtId="43" fontId="16" fillId="0" borderId="3" xfId="1" applyFont="1" applyFill="1" applyBorder="1" applyAlignment="1">
      <alignment horizontal="right" vertical="center"/>
    </xf>
    <xf numFmtId="43" fontId="16" fillId="0" borderId="3" xfId="1" applyFont="1" applyFill="1" applyBorder="1" applyAlignment="1">
      <alignment horizontal="center"/>
    </xf>
    <xf numFmtId="43" fontId="16" fillId="0" borderId="3" xfId="1" applyFont="1" applyFill="1" applyBorder="1" applyAlignment="1">
      <alignment vertical="center"/>
    </xf>
    <xf numFmtId="43" fontId="16" fillId="0" borderId="0" xfId="1" applyFont="1" applyFill="1"/>
    <xf numFmtId="43" fontId="13" fillId="0" borderId="0" xfId="1" applyFont="1"/>
    <xf numFmtId="43" fontId="21" fillId="11" borderId="3" xfId="1" applyFont="1" applyFill="1" applyBorder="1" applyAlignment="1">
      <alignment horizontal="center"/>
    </xf>
    <xf numFmtId="43" fontId="23" fillId="2" borderId="3" xfId="1" applyFont="1" applyFill="1" applyBorder="1" applyAlignment="1">
      <alignment horizontal="center" vertical="center"/>
    </xf>
    <xf numFmtId="43" fontId="21" fillId="0" borderId="3" xfId="1" applyFont="1" applyFill="1" applyBorder="1"/>
    <xf numFmtId="43" fontId="21" fillId="0" borderId="3" xfId="1" applyFont="1" applyFill="1" applyBorder="1" applyAlignment="1">
      <alignment horizontal="center"/>
    </xf>
    <xf numFmtId="43" fontId="21" fillId="0" borderId="3" xfId="1" applyFont="1" applyBorder="1"/>
    <xf numFmtId="43" fontId="21" fillId="7" borderId="3" xfId="1" applyFont="1" applyFill="1" applyBorder="1"/>
    <xf numFmtId="43" fontId="21" fillId="0" borderId="3" xfId="1" applyFont="1" applyBorder="1" applyAlignment="1">
      <alignment horizontal="right"/>
    </xf>
    <xf numFmtId="43" fontId="16" fillId="7" borderId="3" xfId="1" applyFont="1" applyFill="1" applyBorder="1"/>
    <xf numFmtId="43" fontId="16" fillId="0" borderId="3" xfId="1" applyFont="1" applyBorder="1"/>
    <xf numFmtId="43" fontId="16" fillId="0" borderId="3" xfId="1" applyFont="1" applyBorder="1" applyAlignment="1">
      <alignment horizontal="right"/>
    </xf>
    <xf numFmtId="43" fontId="16" fillId="0" borderId="3" xfId="1" applyFont="1" applyBorder="1" applyAlignment="1">
      <alignment horizontal="center"/>
    </xf>
    <xf numFmtId="43" fontId="16" fillId="0" borderId="3" xfId="1" applyFont="1" applyBorder="1" applyAlignment="1">
      <alignment vertical="top" wrapText="1"/>
    </xf>
    <xf numFmtId="43" fontId="16" fillId="0" borderId="3" xfId="1" applyFont="1" applyBorder="1" applyAlignment="1">
      <alignment vertical="top"/>
    </xf>
    <xf numFmtId="43" fontId="16" fillId="0" borderId="3" xfId="1" applyFont="1" applyFill="1" applyBorder="1" applyAlignment="1">
      <alignment vertical="top" wrapText="1"/>
    </xf>
    <xf numFmtId="43" fontId="16" fillId="0" borderId="3" xfId="1" applyFont="1" applyBorder="1" applyAlignment="1">
      <alignment horizontal="center" vertical="top" wrapText="1"/>
    </xf>
    <xf numFmtId="43" fontId="16" fillId="4" borderId="3" xfId="1" applyFont="1" applyFill="1" applyBorder="1"/>
    <xf numFmtId="43" fontId="16" fillId="4" borderId="3" xfId="1" applyFont="1" applyFill="1" applyBorder="1" applyAlignment="1">
      <alignment vertical="top" wrapText="1"/>
    </xf>
    <xf numFmtId="43" fontId="15" fillId="0" borderId="3" xfId="1" applyFont="1" applyFill="1" applyBorder="1"/>
    <xf numFmtId="43" fontId="15" fillId="0" borderId="3" xfId="1" applyFont="1" applyBorder="1" applyAlignment="1">
      <alignment vertical="top" wrapText="1"/>
    </xf>
    <xf numFmtId="43" fontId="15" fillId="0" borderId="3" xfId="1" applyFont="1" applyFill="1" applyBorder="1" applyAlignment="1">
      <alignment vertical="top" wrapText="1"/>
    </xf>
    <xf numFmtId="43" fontId="15" fillId="0" borderId="3" xfId="1" applyFont="1" applyFill="1" applyBorder="1" applyAlignment="1">
      <alignment horizontal="center"/>
    </xf>
    <xf numFmtId="43" fontId="16" fillId="7" borderId="3" xfId="1" quotePrefix="1" applyFont="1" applyFill="1" applyBorder="1" applyAlignment="1">
      <alignment horizontal="center" vertical="center"/>
    </xf>
    <xf numFmtId="43" fontId="16" fillId="0" borderId="3" xfId="1" applyFont="1" applyBorder="1" applyAlignment="1">
      <alignment horizontal="center" vertical="center"/>
    </xf>
    <xf numFmtId="43" fontId="16" fillId="0" borderId="3" xfId="1" applyFont="1" applyBorder="1" applyAlignment="1"/>
    <xf numFmtId="43" fontId="16" fillId="4" borderId="3" xfId="1" applyFont="1" applyFill="1" applyBorder="1" applyAlignment="1">
      <alignment horizontal="center" vertical="center"/>
    </xf>
    <xf numFmtId="43" fontId="16" fillId="14" borderId="3" xfId="1" applyFont="1" applyFill="1" applyBorder="1" applyAlignment="1">
      <alignment horizontal="right" vertical="center"/>
    </xf>
    <xf numFmtId="43" fontId="16" fillId="17" borderId="3" xfId="1" applyFont="1" applyFill="1" applyBorder="1"/>
    <xf numFmtId="43" fontId="21" fillId="4" borderId="3" xfId="1" applyFont="1" applyFill="1" applyBorder="1"/>
    <xf numFmtId="43" fontId="16" fillId="0" borderId="3" xfId="1" applyFont="1" applyFill="1" applyBorder="1" applyAlignment="1" applyProtection="1"/>
    <xf numFmtId="43" fontId="16" fillId="0" borderId="3" xfId="1" applyFont="1" applyFill="1" applyBorder="1" applyAlignment="1">
      <alignment horizontal="center" vertical="center"/>
    </xf>
    <xf numFmtId="43" fontId="21" fillId="17" borderId="3" xfId="1" applyFont="1" applyFill="1" applyBorder="1"/>
    <xf numFmtId="43" fontId="16" fillId="14" borderId="3" xfId="1" applyFont="1" applyFill="1" applyBorder="1" applyAlignment="1">
      <alignment horizontal="center"/>
    </xf>
    <xf numFmtId="43" fontId="16" fillId="4" borderId="3" xfId="1" applyFont="1" applyFill="1" applyBorder="1" applyAlignment="1">
      <alignment horizontal="center"/>
    </xf>
    <xf numFmtId="43" fontId="16" fillId="7" borderId="3" xfId="1" applyFont="1" applyFill="1" applyBorder="1" applyAlignment="1">
      <alignment horizontal="right" vertical="top"/>
    </xf>
    <xf numFmtId="43" fontId="16" fillId="7" borderId="3" xfId="1" applyFont="1" applyFill="1" applyBorder="1" applyAlignment="1">
      <alignment vertical="top"/>
    </xf>
    <xf numFmtId="43" fontId="21" fillId="0" borderId="3" xfId="1" applyFont="1" applyFill="1" applyBorder="1" applyAlignment="1">
      <alignment vertical="center"/>
    </xf>
    <xf numFmtId="43" fontId="21" fillId="0" borderId="3" xfId="1" applyFont="1" applyFill="1" applyBorder="1" applyAlignment="1">
      <alignment horizontal="center" vertical="center" wrapText="1"/>
    </xf>
    <xf numFmtId="43" fontId="21" fillId="0" borderId="3" xfId="1" applyFont="1" applyFill="1" applyBorder="1" applyAlignment="1">
      <alignment horizontal="center" vertical="center"/>
    </xf>
    <xf numFmtId="43" fontId="21" fillId="0" borderId="3" xfId="1" applyFont="1" applyFill="1" applyBorder="1" applyAlignment="1">
      <alignment vertical="center" wrapText="1"/>
    </xf>
    <xf numFmtId="43" fontId="21" fillId="0" borderId="3" xfId="1" applyFont="1" applyFill="1" applyBorder="1" applyAlignment="1">
      <alignment horizontal="left" vertical="center"/>
    </xf>
    <xf numFmtId="43" fontId="16" fillId="0" borderId="3" xfId="1" applyFont="1" applyFill="1" applyBorder="1" applyAlignment="1"/>
    <xf numFmtId="43" fontId="16" fillId="0" borderId="3" xfId="1" applyFont="1" applyFill="1" applyBorder="1" applyAlignment="1">
      <alignment vertical="top"/>
    </xf>
    <xf numFmtId="43" fontId="16" fillId="11" borderId="3" xfId="1" applyFont="1" applyFill="1" applyBorder="1" applyAlignment="1">
      <alignment vertical="center"/>
    </xf>
    <xf numFmtId="43" fontId="16" fillId="11" borderId="3" xfId="1" applyFont="1" applyFill="1" applyBorder="1" applyAlignment="1">
      <alignment horizontal="center" vertical="center"/>
    </xf>
    <xf numFmtId="43" fontId="21" fillId="4" borderId="3" xfId="1" applyFont="1" applyFill="1" applyBorder="1" applyAlignment="1">
      <alignment vertical="center"/>
    </xf>
    <xf numFmtId="43" fontId="16" fillId="0" borderId="3" xfId="1" applyFont="1" applyBorder="1" applyAlignment="1">
      <alignment horizontal="right" vertical="top"/>
    </xf>
    <xf numFmtId="43" fontId="16" fillId="0" borderId="3" xfId="1" applyFont="1" applyFill="1" applyBorder="1" applyAlignment="1">
      <alignment horizontal="right" vertical="top"/>
    </xf>
    <xf numFmtId="43" fontId="16" fillId="0" borderId="3" xfId="1" applyFont="1" applyFill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43" fontId="16" fillId="0" borderId="3" xfId="1" applyFont="1" applyBorder="1" applyAlignment="1">
      <alignment vertical="center"/>
    </xf>
    <xf numFmtId="43" fontId="16" fillId="0" borderId="3" xfId="1" applyFont="1" applyBorder="1" applyAlignment="1">
      <alignment horizontal="right" wrapText="1"/>
    </xf>
    <xf numFmtId="43" fontId="16" fillId="0" borderId="3" xfId="1" applyFont="1" applyBorder="1" applyAlignment="1">
      <alignment horizontal="right" vertical="top" wrapText="1"/>
    </xf>
    <xf numFmtId="43" fontId="16" fillId="7" borderId="3" xfId="1" applyFont="1" applyFill="1" applyBorder="1" applyAlignment="1">
      <alignment horizontal="center"/>
    </xf>
    <xf numFmtId="43" fontId="23" fillId="0" borderId="3" xfId="1" applyFont="1" applyBorder="1"/>
    <xf numFmtId="43" fontId="21" fillId="0" borderId="3" xfId="1" applyFont="1" applyFill="1" applyBorder="1" applyAlignment="1">
      <alignment horizontal="right" vertical="center"/>
    </xf>
    <xf numFmtId="43" fontId="21" fillId="0" borderId="3" xfId="1" applyFont="1" applyBorder="1" applyAlignment="1">
      <alignment horizontal="right" vertical="top"/>
    </xf>
    <xf numFmtId="43" fontId="21" fillId="0" borderId="3" xfId="1" applyFont="1" applyFill="1" applyBorder="1" applyAlignment="1">
      <alignment horizontal="right" vertical="top"/>
    </xf>
    <xf numFmtId="43" fontId="16" fillId="0" borderId="3" xfId="1" applyFont="1" applyFill="1" applyBorder="1" applyAlignment="1">
      <alignment horizontal="right"/>
    </xf>
    <xf numFmtId="43" fontId="16" fillId="0" borderId="3" xfId="1" applyFont="1" applyBorder="1" applyAlignment="1">
      <alignment horizontal="right" vertical="center"/>
    </xf>
    <xf numFmtId="43" fontId="16" fillId="0" borderId="3" xfId="1" quotePrefix="1" applyFont="1" applyFill="1" applyBorder="1"/>
    <xf numFmtId="43" fontId="16" fillId="0" borderId="3" xfId="1" applyFont="1" applyBorder="1" applyAlignment="1">
      <alignment horizontal="left" indent="2"/>
    </xf>
    <xf numFmtId="43" fontId="23" fillId="13" borderId="4" xfId="1" applyFont="1" applyFill="1" applyBorder="1" applyAlignment="1">
      <alignment vertical="center"/>
    </xf>
    <xf numFmtId="43" fontId="16" fillId="0" borderId="0" xfId="1" applyFont="1" applyFill="1" applyBorder="1" applyAlignment="1">
      <alignment horizontal="left" vertical="center" indent="1"/>
    </xf>
    <xf numFmtId="43" fontId="16" fillId="0" borderId="0" xfId="1" applyFont="1" applyFill="1" applyBorder="1" applyAlignment="1">
      <alignment horizontal="center" vertical="center"/>
    </xf>
    <xf numFmtId="43" fontId="16" fillId="0" borderId="0" xfId="1" applyFont="1" applyFill="1" applyBorder="1" applyAlignment="1">
      <alignment vertical="center"/>
    </xf>
    <xf numFmtId="43" fontId="9" fillId="0" borderId="0" xfId="1" applyFont="1" applyFill="1" applyBorder="1" applyAlignment="1">
      <alignment horizontal="center" vertical="center"/>
    </xf>
    <xf numFmtId="43" fontId="26" fillId="0" borderId="0" xfId="1" applyFont="1" applyFill="1"/>
    <xf numFmtId="43" fontId="26" fillId="0" borderId="0" xfId="1" applyFont="1"/>
    <xf numFmtId="43" fontId="26" fillId="0" borderId="0" xfId="1" applyFont="1" applyFill="1" applyAlignment="1"/>
    <xf numFmtId="43" fontId="26" fillId="0" borderId="0" xfId="1" applyFont="1" applyAlignment="1"/>
    <xf numFmtId="43" fontId="16" fillId="0" borderId="0" xfId="1" applyFont="1" applyAlignment="1">
      <alignment horizontal="center"/>
    </xf>
    <xf numFmtId="43" fontId="16" fillId="0" borderId="0" xfId="1" applyFont="1"/>
    <xf numFmtId="43" fontId="23" fillId="6" borderId="5" xfId="1" applyFont="1" applyFill="1" applyBorder="1" applyAlignment="1">
      <alignment horizontal="center" vertical="center" wrapText="1"/>
    </xf>
    <xf numFmtId="43" fontId="23" fillId="6" borderId="13" xfId="1" applyFont="1" applyFill="1" applyBorder="1" applyAlignment="1">
      <alignment horizontal="center" vertical="center"/>
    </xf>
    <xf numFmtId="43" fontId="23" fillId="0" borderId="0" xfId="1" applyFont="1" applyFill="1" applyAlignment="1">
      <alignment horizontal="center" vertical="center"/>
    </xf>
    <xf numFmtId="43" fontId="23" fillId="0" borderId="0" xfId="1" applyFont="1" applyAlignment="1">
      <alignment horizontal="center" vertical="center"/>
    </xf>
    <xf numFmtId="43" fontId="23" fillId="6" borderId="7" xfId="1" applyFont="1" applyFill="1" applyBorder="1" applyAlignment="1">
      <alignment horizontal="center" vertical="center" wrapText="1"/>
    </xf>
    <xf numFmtId="43" fontId="23" fillId="6" borderId="14" xfId="1" applyFont="1" applyFill="1" applyBorder="1" applyAlignment="1">
      <alignment horizontal="center" vertical="center"/>
    </xf>
    <xf numFmtId="43" fontId="23" fillId="6" borderId="7" xfId="1" applyFont="1" applyFill="1" applyBorder="1" applyAlignment="1">
      <alignment horizontal="center" vertical="center"/>
    </xf>
    <xf numFmtId="43" fontId="23" fillId="6" borderId="5" xfId="1" applyFont="1" applyFill="1" applyBorder="1" applyAlignment="1">
      <alignment horizontal="center" vertical="center"/>
    </xf>
    <xf numFmtId="43" fontId="23" fillId="6" borderId="6" xfId="1" applyFont="1" applyFill="1" applyBorder="1" applyAlignment="1">
      <alignment horizontal="center" vertical="center"/>
    </xf>
    <xf numFmtId="43" fontId="23" fillId="6" borderId="6" xfId="1" applyFont="1" applyFill="1" applyBorder="1" applyAlignment="1">
      <alignment horizontal="center" vertical="center" wrapText="1"/>
    </xf>
    <xf numFmtId="43" fontId="16" fillId="0" borderId="2" xfId="1" applyFont="1" applyBorder="1" applyAlignment="1">
      <alignment horizontal="center"/>
    </xf>
    <xf numFmtId="43" fontId="23" fillId="8" borderId="3" xfId="1" applyFont="1" applyFill="1" applyBorder="1" applyAlignment="1">
      <alignment horizontal="center"/>
    </xf>
    <xf numFmtId="43" fontId="23" fillId="8" borderId="8" xfId="1" applyFont="1" applyFill="1" applyBorder="1" applyAlignment="1">
      <alignment horizontal="center"/>
    </xf>
    <xf numFmtId="43" fontId="23" fillId="0" borderId="0" xfId="1" applyFont="1" applyFill="1"/>
    <xf numFmtId="43" fontId="23" fillId="0" borderId="0" xfId="1" applyFont="1"/>
    <xf numFmtId="43" fontId="21" fillId="0" borderId="4" xfId="1" applyFont="1" applyBorder="1" applyAlignment="1">
      <alignment horizontal="center"/>
    </xf>
    <xf numFmtId="43" fontId="21" fillId="0" borderId="0" xfId="1" applyFont="1" applyFill="1"/>
    <xf numFmtId="43" fontId="21" fillId="0" borderId="0" xfId="1" applyFont="1"/>
    <xf numFmtId="43" fontId="16" fillId="0" borderId="5" xfId="1" applyFont="1" applyBorder="1" applyAlignment="1">
      <alignment horizont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center" vertical="center"/>
    </xf>
    <xf numFmtId="43" fontId="28" fillId="0" borderId="0" xfId="1" applyFont="1" applyFill="1" applyAlignment="1">
      <alignment vertical="center"/>
    </xf>
    <xf numFmtId="43" fontId="28" fillId="0" borderId="0" xfId="1" applyFont="1" applyAlignment="1">
      <alignment vertical="center"/>
    </xf>
    <xf numFmtId="43" fontId="28" fillId="0" borderId="3" xfId="1" applyFont="1" applyFill="1" applyBorder="1" applyAlignment="1">
      <alignment vertical="center"/>
    </xf>
    <xf numFmtId="43" fontId="28" fillId="0" borderId="4" xfId="1" applyFont="1" applyBorder="1" applyAlignment="1">
      <alignment horizontal="center" vertical="center"/>
    </xf>
    <xf numFmtId="43" fontId="16" fillId="0" borderId="4" xfId="1" applyFont="1" applyBorder="1" applyAlignment="1">
      <alignment horizontal="center" vertical="center"/>
    </xf>
    <xf numFmtId="43" fontId="16" fillId="0" borderId="8" xfId="1" applyFont="1" applyBorder="1" applyAlignment="1">
      <alignment horizontal="center"/>
    </xf>
    <xf numFmtId="43" fontId="16" fillId="0" borderId="0" xfId="1" applyFont="1" applyFill="1" applyAlignment="1">
      <alignment horizontal="center" vertical="center"/>
    </xf>
    <xf numFmtId="43" fontId="16" fillId="15" borderId="3" xfId="1" applyFont="1" applyFill="1" applyBorder="1"/>
    <xf numFmtId="43" fontId="16" fillId="0" borderId="9" xfId="1" applyFont="1" applyBorder="1"/>
    <xf numFmtId="43" fontId="16" fillId="0" borderId="9" xfId="1" applyFont="1" applyFill="1" applyBorder="1"/>
    <xf numFmtId="43" fontId="16" fillId="0" borderId="0" xfId="1" applyFont="1" applyFill="1" applyAlignment="1"/>
    <xf numFmtId="43" fontId="16" fillId="0" borderId="0" xfId="1" applyFont="1" applyAlignment="1"/>
    <xf numFmtId="43" fontId="16" fillId="0" borderId="2" xfId="1" applyFont="1" applyFill="1" applyBorder="1" applyAlignment="1">
      <alignment horizontal="center"/>
    </xf>
    <xf numFmtId="43" fontId="21" fillId="0" borderId="4" xfId="1" applyFont="1" applyFill="1" applyBorder="1" applyAlignment="1">
      <alignment horizontal="center"/>
    </xf>
    <xf numFmtId="43" fontId="16" fillId="0" borderId="18" xfId="1" applyFont="1" applyFill="1" applyBorder="1"/>
    <xf numFmtId="43" fontId="16" fillId="0" borderId="7" xfId="1" applyFont="1" applyFill="1" applyBorder="1"/>
    <xf numFmtId="43" fontId="21" fillId="0" borderId="18" xfId="1" applyFont="1" applyFill="1" applyBorder="1" applyAlignment="1">
      <alignment horizontal="center"/>
    </xf>
    <xf numFmtId="43" fontId="21" fillId="0" borderId="7" xfId="1" applyFont="1" applyFill="1" applyBorder="1" applyAlignment="1">
      <alignment horizontal="center"/>
    </xf>
    <xf numFmtId="43" fontId="16" fillId="0" borderId="4" xfId="1" applyFont="1" applyBorder="1" applyAlignment="1">
      <alignment horizontal="center"/>
    </xf>
    <xf numFmtId="43" fontId="29" fillId="10" borderId="1" xfId="1" applyFont="1" applyFill="1" applyBorder="1" applyAlignment="1">
      <alignment vertical="center"/>
    </xf>
    <xf numFmtId="43" fontId="29" fillId="13" borderId="1" xfId="1" applyFont="1" applyFill="1" applyBorder="1" applyAlignment="1">
      <alignment vertical="center"/>
    </xf>
    <xf numFmtId="43" fontId="29" fillId="0" borderId="0" xfId="1" applyFont="1" applyFill="1" applyAlignment="1">
      <alignment vertical="center"/>
    </xf>
    <xf numFmtId="43" fontId="29" fillId="15" borderId="1" xfId="1" applyFont="1" applyFill="1" applyBorder="1" applyAlignment="1">
      <alignment vertical="center"/>
    </xf>
    <xf numFmtId="43" fontId="16" fillId="0" borderId="0" xfId="1" applyFont="1" applyAlignment="1">
      <alignment horizontal="left" vertical="center" indent="1"/>
    </xf>
    <xf numFmtId="43" fontId="16" fillId="0" borderId="0" xfId="1" applyFont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3" fontId="16" fillId="0" borderId="0" xfId="1" applyFont="1" applyAlignment="1">
      <alignment vertical="center"/>
    </xf>
    <xf numFmtId="43" fontId="9" fillId="0" borderId="0" xfId="1" applyFont="1" applyAlignment="1">
      <alignment horizontal="center" vertical="center"/>
    </xf>
    <xf numFmtId="43" fontId="38" fillId="0" borderId="0" xfId="1" applyFont="1" applyFill="1" applyAlignment="1">
      <alignment vertical="center"/>
    </xf>
    <xf numFmtId="43" fontId="16" fillId="4" borderId="0" xfId="1" applyFont="1" applyFill="1"/>
    <xf numFmtId="0" fontId="33" fillId="0" borderId="0" xfId="0" applyFont="1" applyAlignment="1">
      <alignment horizontal="left" indent="1"/>
    </xf>
    <xf numFmtId="0" fontId="16" fillId="0" borderId="10" xfId="0" applyFont="1" applyFill="1" applyBorder="1" applyAlignment="1">
      <alignment horizontal="left" indent="1"/>
    </xf>
    <xf numFmtId="0" fontId="16" fillId="0" borderId="25" xfId="0" applyFont="1" applyFill="1" applyBorder="1" applyAlignment="1">
      <alignment horizontal="left" indent="1"/>
    </xf>
    <xf numFmtId="0" fontId="29" fillId="10" borderId="1" xfId="0" applyFont="1" applyFill="1" applyBorder="1" applyAlignment="1">
      <alignment horizontal="left" vertical="center" indent="2"/>
    </xf>
    <xf numFmtId="0" fontId="16" fillId="0" borderId="0" xfId="0" applyFont="1" applyAlignment="1">
      <alignment horizontal="left" indent="2"/>
    </xf>
    <xf numFmtId="0" fontId="16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27" fillId="3" borderId="1" xfId="0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43" fontId="34" fillId="0" borderId="0" xfId="1" applyFont="1" applyAlignment="1">
      <alignment horizontal="center"/>
    </xf>
    <xf numFmtId="43" fontId="23" fillId="10" borderId="1" xfId="1" applyFont="1" applyFill="1" applyBorder="1" applyAlignment="1">
      <alignment vertical="center"/>
    </xf>
    <xf numFmtId="0" fontId="23" fillId="10" borderId="1" xfId="0" applyFont="1" applyFill="1" applyBorder="1" applyAlignment="1">
      <alignment horizontal="left" vertical="center" indent="2"/>
    </xf>
    <xf numFmtId="43" fontId="24" fillId="0" borderId="0" xfId="1" applyFont="1" applyAlignment="1">
      <alignment horizontal="center"/>
    </xf>
    <xf numFmtId="43" fontId="6" fillId="11" borderId="5" xfId="1" applyFont="1" applyFill="1" applyBorder="1" applyAlignment="1">
      <alignment horizontal="center" vertical="center" wrapText="1"/>
    </xf>
    <xf numFmtId="43" fontId="6" fillId="11" borderId="6" xfId="1" applyFont="1" applyFill="1" applyBorder="1" applyAlignment="1">
      <alignment horizontal="center" vertical="center"/>
    </xf>
    <xf numFmtId="43" fontId="6" fillId="0" borderId="3" xfId="1" applyFont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Fill="1" applyAlignment="1">
      <alignment horizontal="left" vertical="center" indent="1"/>
    </xf>
    <xf numFmtId="43" fontId="6" fillId="0" borderId="0" xfId="1" applyFont="1" applyFill="1" applyBorder="1" applyAlignment="1">
      <alignment horizontal="center" vertical="center"/>
    </xf>
    <xf numFmtId="43" fontId="6" fillId="0" borderId="0" xfId="1" applyFont="1" applyFill="1"/>
    <xf numFmtId="43" fontId="6" fillId="0" borderId="0" xfId="1" applyFont="1"/>
    <xf numFmtId="0" fontId="6" fillId="0" borderId="0" xfId="0" applyFont="1" applyBorder="1" applyAlignment="1">
      <alignment horizontal="left" indent="1"/>
    </xf>
    <xf numFmtId="0" fontId="6" fillId="0" borderId="10" xfId="0" applyFont="1" applyFill="1" applyBorder="1" applyAlignment="1">
      <alignment horizontal="left" indent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1"/>
    </xf>
    <xf numFmtId="0" fontId="6" fillId="0" borderId="2" xfId="0" applyNumberFormat="1" applyFont="1" applyBorder="1" applyAlignment="1">
      <alignment horizontal="center"/>
    </xf>
    <xf numFmtId="0" fontId="6" fillId="0" borderId="0" xfId="0" applyNumberFormat="1" applyFont="1"/>
    <xf numFmtId="0" fontId="8" fillId="3" borderId="1" xfId="0" applyNumberFormat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>
      <alignment horizontal="center" vertical="center"/>
    </xf>
    <xf numFmtId="43" fontId="4" fillId="0" borderId="0" xfId="1" applyFont="1" applyFill="1"/>
    <xf numFmtId="43" fontId="4" fillId="0" borderId="0" xfId="1" applyFont="1"/>
    <xf numFmtId="43" fontId="4" fillId="0" borderId="0" xfId="1" applyFont="1" applyFill="1" applyAlignment="1"/>
    <xf numFmtId="43" fontId="4" fillId="0" borderId="0" xfId="1" applyFont="1" applyAlignment="1"/>
    <xf numFmtId="43" fontId="6" fillId="0" borderId="0" xfId="1" applyFont="1" applyAlignment="1">
      <alignment horizontal="center"/>
    </xf>
    <xf numFmtId="43" fontId="5" fillId="6" borderId="5" xfId="1" applyFont="1" applyFill="1" applyBorder="1" applyAlignment="1">
      <alignment horizontal="center" vertical="center" wrapText="1"/>
    </xf>
    <xf numFmtId="43" fontId="5" fillId="6" borderId="5" xfId="1" applyFont="1" applyFill="1" applyBorder="1" applyAlignment="1">
      <alignment horizontal="center" vertical="center"/>
    </xf>
    <xf numFmtId="43" fontId="5" fillId="0" borderId="0" xfId="1" applyFont="1" applyFill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6" borderId="7" xfId="1" applyFont="1" applyFill="1" applyBorder="1" applyAlignment="1">
      <alignment horizontal="center" vertical="center" wrapText="1"/>
    </xf>
    <xf numFmtId="43" fontId="5" fillId="6" borderId="7" xfId="1" applyFont="1" applyFill="1" applyBorder="1" applyAlignment="1">
      <alignment horizontal="center" vertical="center"/>
    </xf>
    <xf numFmtId="43" fontId="5" fillId="6" borderId="6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/>
    </xf>
    <xf numFmtId="43" fontId="5" fillId="8" borderId="3" xfId="1" applyFont="1" applyFill="1" applyBorder="1" applyAlignment="1">
      <alignment horizontal="center"/>
    </xf>
    <xf numFmtId="43" fontId="5" fillId="8" borderId="8" xfId="1" applyFont="1" applyFill="1" applyBorder="1" applyAlignment="1">
      <alignment horizontal="center"/>
    </xf>
    <xf numFmtId="43" fontId="5" fillId="0" borderId="0" xfId="1" applyFont="1" applyFill="1"/>
    <xf numFmtId="43" fontId="5" fillId="0" borderId="0" xfId="1" applyFont="1"/>
    <xf numFmtId="43" fontId="7" fillId="0" borderId="4" xfId="1" applyFont="1" applyBorder="1" applyAlignment="1">
      <alignment horizontal="center"/>
    </xf>
    <xf numFmtId="43" fontId="7" fillId="0" borderId="0" xfId="1" applyFont="1" applyFill="1"/>
    <xf numFmtId="43" fontId="7" fillId="0" borderId="0" xfId="1" applyFont="1"/>
    <xf numFmtId="43" fontId="6" fillId="0" borderId="3" xfId="1" applyFont="1" applyBorder="1"/>
    <xf numFmtId="43" fontId="18" fillId="0" borderId="3" xfId="1" applyFont="1" applyBorder="1" applyAlignment="1">
      <alignment vertical="center"/>
    </xf>
    <xf numFmtId="43" fontId="18" fillId="0" borderId="3" xfId="1" applyFont="1" applyBorder="1" applyAlignment="1">
      <alignment horizontal="center" vertical="center"/>
    </xf>
    <xf numFmtId="43" fontId="18" fillId="0" borderId="0" xfId="1" applyFont="1" applyFill="1" applyAlignment="1">
      <alignment vertical="center"/>
    </xf>
    <xf numFmtId="43" fontId="18" fillId="0" borderId="4" xfId="1" applyFont="1" applyBorder="1" applyAlignment="1">
      <alignment horizontal="center" vertical="center"/>
    </xf>
    <xf numFmtId="43" fontId="6" fillId="0" borderId="3" xfId="1" applyFont="1" applyBorder="1" applyAlignment="1">
      <alignment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8" xfId="1" applyFont="1" applyBorder="1" applyAlignment="1">
      <alignment horizontal="center"/>
    </xf>
    <xf numFmtId="43" fontId="6" fillId="0" borderId="0" xfId="1" applyFont="1" applyFill="1" applyAlignment="1">
      <alignment horizontal="center" vertical="center"/>
    </xf>
    <xf numFmtId="43" fontId="6" fillId="0" borderId="9" xfId="1" applyFont="1" applyBorder="1"/>
    <xf numFmtId="43" fontId="6" fillId="0" borderId="9" xfId="1" applyFont="1" applyFill="1" applyBorder="1"/>
    <xf numFmtId="43" fontId="6" fillId="0" borderId="3" xfId="1" applyFont="1" applyBorder="1" applyAlignment="1"/>
    <xf numFmtId="43" fontId="6" fillId="0" borderId="0" xfId="1" applyFont="1" applyFill="1" applyAlignment="1"/>
    <xf numFmtId="43" fontId="6" fillId="0" borderId="0" xfId="1" applyFont="1" applyAlignment="1"/>
    <xf numFmtId="43" fontId="6" fillId="0" borderId="2" xfId="1" applyFont="1" applyFill="1" applyBorder="1" applyAlignment="1">
      <alignment horizontal="center"/>
    </xf>
    <xf numFmtId="43" fontId="6" fillId="0" borderId="3" xfId="1" applyFont="1" applyFill="1" applyBorder="1"/>
    <xf numFmtId="43" fontId="7" fillId="0" borderId="4" xfId="1" applyFont="1" applyFill="1" applyBorder="1" applyAlignment="1">
      <alignment horizontal="center"/>
    </xf>
    <xf numFmtId="43" fontId="6" fillId="0" borderId="18" xfId="1" applyFont="1" applyFill="1" applyBorder="1"/>
    <xf numFmtId="43" fontId="7" fillId="0" borderId="7" xfId="1" applyFont="1" applyFill="1" applyBorder="1" applyAlignment="1">
      <alignment horizontal="center"/>
    </xf>
    <xf numFmtId="43" fontId="6" fillId="0" borderId="4" xfId="1" applyFont="1" applyBorder="1" applyAlignment="1">
      <alignment horizontal="center"/>
    </xf>
    <xf numFmtId="43" fontId="17" fillId="10" borderId="1" xfId="1" applyFont="1" applyFill="1" applyBorder="1" applyAlignment="1">
      <alignment vertical="center"/>
    </xf>
    <xf numFmtId="43" fontId="17" fillId="13" borderId="1" xfId="1" applyFont="1" applyFill="1" applyBorder="1" applyAlignment="1">
      <alignment vertical="center"/>
    </xf>
    <xf numFmtId="43" fontId="6" fillId="0" borderId="0" xfId="1" applyFont="1" applyAlignment="1">
      <alignment horizontal="left" vertical="center" indent="1"/>
    </xf>
    <xf numFmtId="43" fontId="6" fillId="0" borderId="0" xfId="1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1" applyFont="1" applyAlignment="1">
      <alignment vertical="center"/>
    </xf>
    <xf numFmtId="43" fontId="23" fillId="4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1" applyFont="1" applyAlignment="1">
      <alignment vertical="center"/>
    </xf>
    <xf numFmtId="0" fontId="6" fillId="3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43" fontId="14" fillId="0" borderId="0" xfId="1" applyFont="1"/>
    <xf numFmtId="43" fontId="14" fillId="0" borderId="0" xfId="1" applyFont="1" applyAlignment="1"/>
    <xf numFmtId="43" fontId="0" fillId="0" borderId="0" xfId="1" applyFont="1" applyAlignment="1">
      <alignment horizontal="center"/>
    </xf>
    <xf numFmtId="43" fontId="0" fillId="0" borderId="0" xfId="1" applyFont="1"/>
    <xf numFmtId="43" fontId="6" fillId="5" borderId="5" xfId="1" applyFont="1" applyFill="1" applyBorder="1" applyAlignment="1">
      <alignment horizontal="center" vertical="center" wrapText="1"/>
    </xf>
    <xf numFmtId="43" fontId="6" fillId="5" borderId="5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5" borderId="7" xfId="1" applyFont="1" applyFill="1" applyBorder="1" applyAlignment="1">
      <alignment horizontal="center" vertical="center" wrapText="1"/>
    </xf>
    <xf numFmtId="43" fontId="5" fillId="5" borderId="7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5" fillId="5" borderId="6" xfId="1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3" xfId="1" applyFont="1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2" fillId="9" borderId="6" xfId="1" applyFont="1" applyFill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0" fillId="0" borderId="0" xfId="1" applyFont="1" applyBorder="1" applyAlignment="1">
      <alignment horizontal="left" vertical="center" indent="1"/>
    </xf>
    <xf numFmtId="43" fontId="0" fillId="0" borderId="0" xfId="1" applyFont="1" applyAlignment="1">
      <alignment horizontal="left" vertical="center" indent="1"/>
    </xf>
    <xf numFmtId="43" fontId="0" fillId="0" borderId="0" xfId="1" applyFont="1" applyBorder="1" applyAlignment="1">
      <alignment horizontal="center" vertical="center"/>
    </xf>
    <xf numFmtId="43" fontId="8" fillId="0" borderId="0" xfId="1" applyFont="1" applyBorder="1"/>
    <xf numFmtId="43" fontId="0" fillId="0" borderId="0" xfId="1" applyFont="1" applyBorder="1"/>
    <xf numFmtId="43" fontId="6" fillId="0" borderId="0" xfId="1" applyFont="1" applyBorder="1"/>
    <xf numFmtId="43" fontId="12" fillId="0" borderId="0" xfId="1" applyFont="1" applyAlignment="1">
      <alignment horizontal="center" vertical="center"/>
    </xf>
    <xf numFmtId="43" fontId="13" fillId="0" borderId="0" xfId="1" applyFont="1" applyAlignment="1">
      <alignment vertical="center"/>
    </xf>
    <xf numFmtId="0" fontId="5" fillId="18" borderId="8" xfId="0" applyFont="1" applyFill="1" applyBorder="1" applyAlignment="1">
      <alignment horizontal="center"/>
    </xf>
    <xf numFmtId="0" fontId="5" fillId="18" borderId="0" xfId="0" applyFont="1" applyFill="1"/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indent="1"/>
    </xf>
    <xf numFmtId="0" fontId="4" fillId="9" borderId="1" xfId="0" applyFont="1" applyFill="1" applyBorder="1" applyAlignment="1">
      <alignment horizontal="left" vertical="center" inden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indent="1"/>
    </xf>
    <xf numFmtId="43" fontId="0" fillId="0" borderId="16" xfId="1" applyFont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left" vertical="center" indent="1"/>
    </xf>
    <xf numFmtId="43" fontId="4" fillId="18" borderId="1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43" fontId="3" fillId="0" borderId="7" xfId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3" fontId="4" fillId="9" borderId="1" xfId="1" applyFont="1" applyFill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13" borderId="1" xfId="1" applyFont="1" applyFill="1" applyBorder="1" applyAlignment="1">
      <alignment horizontal="center" vertical="center"/>
    </xf>
    <xf numFmtId="43" fontId="4" fillId="15" borderId="1" xfId="1" applyFont="1" applyFill="1" applyBorder="1" applyAlignment="1">
      <alignment horizontal="center" vertical="center"/>
    </xf>
    <xf numFmtId="43" fontId="2" fillId="15" borderId="7" xfId="1" applyFont="1" applyFill="1" applyBorder="1" applyAlignment="1">
      <alignment horizontal="center" vertical="center"/>
    </xf>
    <xf numFmtId="43" fontId="2" fillId="15" borderId="5" xfId="1" applyFont="1" applyFill="1" applyBorder="1" applyAlignment="1">
      <alignment horizontal="center" vertical="center"/>
    </xf>
    <xf numFmtId="0" fontId="2" fillId="15" borderId="6" xfId="1" applyNumberFormat="1" applyFont="1" applyFill="1" applyBorder="1" applyAlignment="1">
      <alignment horizontal="center" vertical="center"/>
    </xf>
    <xf numFmtId="43" fontId="0" fillId="0" borderId="26" xfId="1" applyFont="1" applyBorder="1" applyAlignment="1">
      <alignment vertical="center"/>
    </xf>
    <xf numFmtId="43" fontId="0" fillId="0" borderId="27" xfId="0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2" xfId="0" applyNumberFormat="1" applyFont="1" applyBorder="1" applyAlignment="1">
      <alignment vertical="center"/>
    </xf>
    <xf numFmtId="43" fontId="3" fillId="0" borderId="25" xfId="1" applyFont="1" applyBorder="1" applyAlignment="1">
      <alignment vertical="center"/>
    </xf>
    <xf numFmtId="43" fontId="0" fillId="0" borderId="28" xfId="0" applyNumberFormat="1" applyFont="1" applyBorder="1" applyAlignment="1">
      <alignment vertical="center"/>
    </xf>
    <xf numFmtId="43" fontId="17" fillId="15" borderId="1" xfId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NumberFormat="1" applyFont="1" applyFill="1"/>
    <xf numFmtId="0" fontId="25" fillId="0" borderId="0" xfId="0" applyFont="1" applyFill="1" applyAlignment="1">
      <alignment vertical="center"/>
    </xf>
    <xf numFmtId="43" fontId="5" fillId="0" borderId="0" xfId="0" applyNumberFormat="1" applyFont="1"/>
    <xf numFmtId="0" fontId="17" fillId="20" borderId="1" xfId="0" applyFont="1" applyFill="1" applyBorder="1" applyAlignment="1">
      <alignment vertical="center"/>
    </xf>
    <xf numFmtId="43" fontId="17" fillId="20" borderId="1" xfId="1" applyFont="1" applyFill="1" applyBorder="1" applyAlignment="1">
      <alignment vertical="center"/>
    </xf>
    <xf numFmtId="43" fontId="2" fillId="15" borderId="0" xfId="0" applyNumberFormat="1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indent="1"/>
    </xf>
    <xf numFmtId="43" fontId="16" fillId="0" borderId="2" xfId="1" applyFont="1" applyBorder="1"/>
    <xf numFmtId="43" fontId="21" fillId="0" borderId="2" xfId="1" applyFont="1" applyBorder="1" applyAlignment="1">
      <alignment horizontal="center"/>
    </xf>
    <xf numFmtId="0" fontId="16" fillId="0" borderId="3" xfId="0" applyFont="1" applyFill="1" applyBorder="1" applyAlignment="1">
      <alignment horizontal="left" indent="1"/>
    </xf>
    <xf numFmtId="43" fontId="21" fillId="0" borderId="3" xfId="1" applyFont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3" fontId="16" fillId="0" borderId="4" xfId="1" applyFont="1" applyBorder="1"/>
    <xf numFmtId="43" fontId="21" fillId="0" borderId="0" xfId="0" applyNumberFormat="1" applyFont="1"/>
    <xf numFmtId="0" fontId="23" fillId="15" borderId="0" xfId="0" applyFont="1" applyFill="1" applyAlignment="1">
      <alignment horizontal="center" vertical="center"/>
    </xf>
    <xf numFmtId="43" fontId="16" fillId="0" borderId="0" xfId="0" applyNumberFormat="1" applyFont="1"/>
    <xf numFmtId="43" fontId="23" fillId="15" borderId="1" xfId="1" applyFont="1" applyFill="1" applyBorder="1" applyAlignment="1">
      <alignment vertical="center"/>
    </xf>
    <xf numFmtId="43" fontId="23" fillId="13" borderId="1" xfId="1" applyFont="1" applyFill="1" applyBorder="1" applyAlignment="1">
      <alignment vertical="center"/>
    </xf>
    <xf numFmtId="43" fontId="33" fillId="0" borderId="0" xfId="1" applyFont="1"/>
    <xf numFmtId="43" fontId="34" fillId="0" borderId="0" xfId="1" applyFont="1"/>
    <xf numFmtId="43" fontId="26" fillId="13" borderId="1" xfId="1" applyFont="1" applyFill="1" applyBorder="1" applyAlignment="1">
      <alignment vertical="center"/>
    </xf>
    <xf numFmtId="43" fontId="4" fillId="13" borderId="0" xfId="0" applyNumberFormat="1" applyFont="1" applyFill="1" applyAlignment="1">
      <alignment horizontal="center" vertical="center"/>
    </xf>
    <xf numFmtId="43" fontId="4" fillId="15" borderId="0" xfId="1" applyFont="1" applyFill="1" applyAlignment="1">
      <alignment vertical="center"/>
    </xf>
    <xf numFmtId="43" fontId="14" fillId="19" borderId="1" xfId="1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43" fontId="2" fillId="15" borderId="6" xfId="1" applyFont="1" applyFill="1" applyBorder="1" applyAlignment="1">
      <alignment vertical="center"/>
    </xf>
    <xf numFmtId="43" fontId="4" fillId="13" borderId="1" xfId="1" applyFont="1" applyFill="1" applyBorder="1" applyAlignment="1">
      <alignment vertical="center"/>
    </xf>
    <xf numFmtId="0" fontId="29" fillId="20" borderId="1" xfId="0" applyFont="1" applyFill="1" applyBorder="1" applyAlignment="1">
      <alignment horizontal="left" vertical="center" indent="1"/>
    </xf>
    <xf numFmtId="43" fontId="16" fillId="21" borderId="3" xfId="1" applyFont="1" applyFill="1" applyBorder="1" applyAlignment="1">
      <alignment horizontal="center"/>
    </xf>
    <xf numFmtId="43" fontId="16" fillId="21" borderId="3" xfId="1" applyFont="1" applyFill="1" applyBorder="1"/>
    <xf numFmtId="43" fontId="21" fillId="21" borderId="3" xfId="1" applyFont="1" applyFill="1" applyBorder="1"/>
    <xf numFmtId="0" fontId="2" fillId="13" borderId="5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43" fontId="23" fillId="6" borderId="5" xfId="1" applyFont="1" applyFill="1" applyBorder="1" applyAlignment="1">
      <alignment horizontal="center" vertical="center" wrapText="1"/>
    </xf>
    <xf numFmtId="43" fontId="23" fillId="6" borderId="7" xfId="1" applyFont="1" applyFill="1" applyBorder="1" applyAlignment="1">
      <alignment horizontal="center" vertical="center" wrapText="1"/>
    </xf>
    <xf numFmtId="164" fontId="16" fillId="0" borderId="0" xfId="1" applyNumberFormat="1" applyFont="1"/>
    <xf numFmtId="164" fontId="16" fillId="0" borderId="0" xfId="1" applyNumberFormat="1" applyFont="1" applyFill="1" applyBorder="1"/>
    <xf numFmtId="43" fontId="23" fillId="24" borderId="7" xfId="1" applyFont="1" applyFill="1" applyBorder="1" applyAlignment="1">
      <alignment horizontal="center" vertical="center" wrapText="1"/>
    </xf>
    <xf numFmtId="164" fontId="43" fillId="12" borderId="3" xfId="1" applyNumberFormat="1" applyFont="1" applyFill="1" applyBorder="1" applyAlignment="1">
      <alignment horizontal="left" indent="2"/>
    </xf>
    <xf numFmtId="0" fontId="36" fillId="0" borderId="1" xfId="1" applyNumberFormat="1" applyFont="1" applyFill="1" applyBorder="1" applyAlignment="1">
      <alignment horizontal="center" vertical="center"/>
    </xf>
    <xf numFmtId="164" fontId="22" fillId="0" borderId="2" xfId="1" applyNumberFormat="1" applyFont="1" applyBorder="1" applyAlignment="1">
      <alignment horizontal="center" vertical="center"/>
    </xf>
    <xf numFmtId="164" fontId="19" fillId="0" borderId="4" xfId="1" applyNumberFormat="1" applyFont="1" applyBorder="1" applyAlignment="1">
      <alignment horizontal="center" vertical="center"/>
    </xf>
    <xf numFmtId="164" fontId="22" fillId="0" borderId="2" xfId="1" applyNumberFormat="1" applyFont="1" applyFill="1" applyBorder="1" applyAlignment="1">
      <alignment horizontal="center" vertical="center"/>
    </xf>
    <xf numFmtId="164" fontId="22" fillId="0" borderId="3" xfId="1" applyNumberFormat="1" applyFont="1" applyFill="1" applyBorder="1" applyAlignment="1">
      <alignment horizontal="center" vertical="center"/>
    </xf>
    <xf numFmtId="164" fontId="19" fillId="0" borderId="4" xfId="1" applyNumberFormat="1" applyFont="1" applyFill="1" applyBorder="1" applyAlignment="1">
      <alignment horizontal="center" vertical="center"/>
    </xf>
    <xf numFmtId="164" fontId="19" fillId="0" borderId="7" xfId="1" applyNumberFormat="1" applyFont="1" applyFill="1" applyBorder="1" applyAlignment="1">
      <alignment horizontal="center" vertical="center"/>
    </xf>
    <xf numFmtId="164" fontId="22" fillId="8" borderId="8" xfId="1" applyNumberFormat="1" applyFont="1" applyFill="1" applyBorder="1" applyAlignment="1">
      <alignment horizontal="center" vertical="center"/>
    </xf>
    <xf numFmtId="164" fontId="22" fillId="10" borderId="1" xfId="1" applyNumberFormat="1" applyFont="1" applyFill="1" applyBorder="1" applyAlignment="1">
      <alignment horizontal="center" vertical="center"/>
    </xf>
    <xf numFmtId="43" fontId="0" fillId="0" borderId="0" xfId="1" applyNumberFormat="1" applyFont="1"/>
    <xf numFmtId="0" fontId="2" fillId="13" borderId="5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43" fontId="23" fillId="6" borderId="5" xfId="1" applyFont="1" applyFill="1" applyBorder="1" applyAlignment="1">
      <alignment horizontal="center" vertical="center" wrapText="1"/>
    </xf>
    <xf numFmtId="43" fontId="23" fillId="6" borderId="6" xfId="1" applyFont="1" applyFill="1" applyBorder="1" applyAlignment="1">
      <alignment horizontal="center" vertical="center" wrapText="1"/>
    </xf>
    <xf numFmtId="43" fontId="5" fillId="6" borderId="19" xfId="1" applyFont="1" applyFill="1" applyBorder="1" applyAlignment="1">
      <alignment horizontal="center" vertical="center" wrapText="1"/>
    </xf>
    <xf numFmtId="43" fontId="5" fillId="6" borderId="13" xfId="1" applyFont="1" applyFill="1" applyBorder="1" applyAlignment="1">
      <alignment horizontal="center" vertical="center" wrapText="1"/>
    </xf>
    <xf numFmtId="43" fontId="5" fillId="6" borderId="21" xfId="1" applyFont="1" applyFill="1" applyBorder="1" applyAlignment="1">
      <alignment horizontal="center" vertical="center" wrapText="1"/>
    </xf>
    <xf numFmtId="43" fontId="5" fillId="6" borderId="1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43" fontId="0" fillId="5" borderId="1" xfId="1" applyFont="1" applyFill="1" applyBorder="1" applyAlignment="1">
      <alignment horizontal="center" vertical="center" wrapText="1"/>
    </xf>
    <xf numFmtId="43" fontId="23" fillId="23" borderId="1" xfId="1" applyFont="1" applyFill="1" applyBorder="1" applyAlignment="1">
      <alignment horizontal="center" vertical="center" wrapText="1"/>
    </xf>
    <xf numFmtId="43" fontId="23" fillId="22" borderId="15" xfId="1" applyFont="1" applyFill="1" applyBorder="1" applyAlignment="1">
      <alignment horizontal="center" vertical="center"/>
    </xf>
    <xf numFmtId="43" fontId="23" fillId="22" borderId="16" xfId="1" applyFont="1" applyFill="1" applyBorder="1" applyAlignment="1">
      <alignment horizontal="center" vertical="center"/>
    </xf>
    <xf numFmtId="43" fontId="23" fillId="22" borderId="17" xfId="1" applyFont="1" applyFill="1" applyBorder="1" applyAlignment="1">
      <alignment horizontal="center" vertical="center"/>
    </xf>
    <xf numFmtId="43" fontId="23" fillId="25" borderId="5" xfId="1" applyFont="1" applyFill="1" applyBorder="1" applyAlignment="1">
      <alignment horizontal="center" vertical="center" wrapText="1"/>
    </xf>
    <xf numFmtId="43" fontId="23" fillId="25" borderId="6" xfId="1" applyFont="1" applyFill="1" applyBorder="1" applyAlignment="1">
      <alignment horizontal="center" vertical="center" wrapText="1"/>
    </xf>
    <xf numFmtId="43" fontId="23" fillId="6" borderId="19" xfId="1" applyFont="1" applyFill="1" applyBorder="1" applyAlignment="1">
      <alignment horizontal="center" vertical="center" wrapText="1"/>
    </xf>
    <xf numFmtId="43" fontId="23" fillId="6" borderId="20" xfId="1" applyFont="1" applyFill="1" applyBorder="1" applyAlignment="1">
      <alignment horizontal="center" vertical="center" wrapText="1"/>
    </xf>
    <xf numFmtId="43" fontId="23" fillId="6" borderId="13" xfId="1" applyFont="1" applyFill="1" applyBorder="1" applyAlignment="1">
      <alignment horizontal="center" vertical="center" wrapText="1"/>
    </xf>
    <xf numFmtId="43" fontId="23" fillId="14" borderId="1" xfId="1" applyFont="1" applyFill="1" applyBorder="1" applyAlignment="1">
      <alignment horizontal="center" vertical="center"/>
    </xf>
    <xf numFmtId="43" fontId="23" fillId="23" borderId="5" xfId="1" applyFont="1" applyFill="1" applyBorder="1" applyAlignment="1">
      <alignment horizontal="center" vertical="center" wrapText="1"/>
    </xf>
    <xf numFmtId="43" fontId="23" fillId="23" borderId="6" xfId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43" fontId="0" fillId="5" borderId="5" xfId="1" applyFont="1" applyFill="1" applyBorder="1" applyAlignment="1">
      <alignment horizontal="center" vertical="center" wrapText="1"/>
    </xf>
    <xf numFmtId="43" fontId="0" fillId="5" borderId="7" xfId="1" applyFont="1" applyFill="1" applyBorder="1" applyAlignment="1">
      <alignment horizontal="center" vertical="center" wrapText="1"/>
    </xf>
    <xf numFmtId="43" fontId="0" fillId="5" borderId="6" xfId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43" fontId="5" fillId="6" borderId="5" xfId="1" applyFont="1" applyFill="1" applyBorder="1" applyAlignment="1">
      <alignment horizontal="center" vertical="center" wrapText="1"/>
    </xf>
    <xf numFmtId="43" fontId="5" fillId="6" borderId="7" xfId="1" applyFont="1" applyFill="1" applyBorder="1" applyAlignment="1">
      <alignment horizontal="center" vertical="center" wrapText="1"/>
    </xf>
    <xf numFmtId="43" fontId="5" fillId="6" borderId="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43" fontId="7" fillId="11" borderId="15" xfId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6" fillId="0" borderId="0" xfId="0" applyFont="1"/>
    <xf numFmtId="43" fontId="23" fillId="6" borderId="7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16" fillId="0" borderId="0" xfId="1" applyNumberFormat="1" applyFont="1"/>
    <xf numFmtId="0" fontId="35" fillId="6" borderId="1" xfId="1" applyNumberFormat="1" applyFont="1" applyFill="1" applyBorder="1" applyAlignment="1">
      <alignment horizontal="center" vertical="center" wrapText="1"/>
    </xf>
    <xf numFmtId="164" fontId="23" fillId="8" borderId="10" xfId="1" applyNumberFormat="1" applyFont="1" applyFill="1" applyBorder="1" applyAlignment="1">
      <alignment horizontal="left"/>
    </xf>
    <xf numFmtId="164" fontId="23" fillId="8" borderId="11" xfId="1" applyNumberFormat="1" applyFont="1" applyFill="1" applyBorder="1" applyAlignment="1">
      <alignment horizontal="left"/>
    </xf>
    <xf numFmtId="164" fontId="23" fillId="8" borderId="12" xfId="1" applyNumberFormat="1" applyFont="1" applyFill="1" applyBorder="1" applyAlignment="1">
      <alignment horizontal="left"/>
    </xf>
    <xf numFmtId="0" fontId="23" fillId="6" borderId="1" xfId="1" applyNumberFormat="1" applyFont="1" applyFill="1" applyBorder="1" applyAlignment="1">
      <alignment horizontal="center" vertical="center" wrapText="1"/>
    </xf>
    <xf numFmtId="0" fontId="23" fillId="6" borderId="1" xfId="1" applyNumberFormat="1" applyFont="1" applyFill="1" applyBorder="1" applyAlignment="1">
      <alignment horizontal="center" vertical="center"/>
    </xf>
    <xf numFmtId="43" fontId="23" fillId="16" borderId="1" xfId="1" applyFont="1" applyFill="1" applyBorder="1" applyAlignment="1">
      <alignment horizontal="center" vertical="center" wrapText="1"/>
    </xf>
    <xf numFmtId="43" fontId="23" fillId="14" borderId="9" xfId="1" applyFont="1" applyFill="1" applyBorder="1" applyAlignment="1">
      <alignment horizontal="center" vertical="center"/>
    </xf>
    <xf numFmtId="43" fontId="23" fillId="14" borderId="0" xfId="1" applyFont="1" applyFill="1" applyBorder="1" applyAlignment="1">
      <alignment horizontal="center" vertical="center"/>
    </xf>
    <xf numFmtId="43" fontId="23" fillId="14" borderId="29" xfId="1" applyFont="1" applyFill="1" applyBorder="1" applyAlignment="1">
      <alignment horizontal="center" vertical="center"/>
    </xf>
    <xf numFmtId="164" fontId="23" fillId="2" borderId="10" xfId="1" applyNumberFormat="1" applyFont="1" applyFill="1" applyBorder="1" applyAlignment="1">
      <alignment horizontal="left" vertical="center"/>
    </xf>
    <xf numFmtId="164" fontId="23" fillId="2" borderId="11" xfId="1" applyNumberFormat="1" applyFont="1" applyFill="1" applyBorder="1" applyAlignment="1">
      <alignment horizontal="left" vertical="center"/>
    </xf>
    <xf numFmtId="164" fontId="23" fillId="2" borderId="12" xfId="1" applyNumberFormat="1" applyFont="1" applyFill="1" applyBorder="1" applyAlignment="1">
      <alignment horizontal="left" vertical="center"/>
    </xf>
    <xf numFmtId="164" fontId="26" fillId="0" borderId="0" xfId="1" applyNumberFormat="1" applyFont="1" applyFill="1" applyBorder="1" applyAlignment="1">
      <alignment horizontal="center"/>
    </xf>
    <xf numFmtId="0" fontId="23" fillId="16" borderId="1" xfId="1" applyNumberFormat="1" applyFont="1" applyFill="1" applyBorder="1" applyAlignment="1">
      <alignment vertical="center" wrapText="1"/>
    </xf>
    <xf numFmtId="0" fontId="23" fillId="16" borderId="1" xfId="1" applyNumberFormat="1" applyFont="1" applyFill="1" applyBorder="1" applyAlignment="1">
      <alignment horizontal="center" vertical="center" wrapText="1"/>
    </xf>
    <xf numFmtId="0" fontId="23" fillId="16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Border="1"/>
    <xf numFmtId="43" fontId="23" fillId="22" borderId="1" xfId="1" applyFont="1" applyFill="1" applyBorder="1" applyAlignment="1">
      <alignment horizontal="center" vertical="center"/>
    </xf>
  </cellXfs>
  <cellStyles count="12">
    <cellStyle name="Comma" xfId="1" builtinId="3"/>
    <cellStyle name="Comma [0]" xfId="2" builtinId="6"/>
    <cellStyle name="Comma [0] 2" xfId="4"/>
    <cellStyle name="Comma [0] 3" xfId="7"/>
    <cellStyle name="Comma [0] 3 2" xfId="11"/>
    <cellStyle name="Comma 2" xfId="8"/>
    <cellStyle name="Comma 2 2" xfId="9"/>
    <cellStyle name="Comma 3" xfId="6"/>
    <cellStyle name="Normal" xfId="0" builtinId="0"/>
    <cellStyle name="Normal 2" xfId="3"/>
    <cellStyle name="Normal 2 2" xfId="10"/>
    <cellStyle name="Normal 3" xfId="5"/>
  </cellStyles>
  <dxfs count="0"/>
  <tableStyles count="0" defaultTableStyle="TableStyleMedium9" defaultPivotStyle="PivotStyleLight16"/>
  <colors>
    <mruColors>
      <color rgb="FFBBEFCC"/>
      <color rgb="FFFFAFAF"/>
      <color rgb="FFFFE5E5"/>
      <color rgb="FFFF5B5B"/>
      <color rgb="FFFF6D6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RETENSI%20201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Aset%20per%20SKPD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ASET/ASET/2012/INVENTARISASI/eKO%20gUNADI/REKAP%20ASET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Pendidikkan"/>
      <sheetName val="Kesehatan"/>
      <sheetName val="RSU"/>
      <sheetName val="DPU-OK"/>
      <sheetName val="BAPPEDA"/>
      <sheetName val="BLH"/>
      <sheetName val="KB-PP"/>
      <sheetName val="DINSOS"/>
      <sheetName val="SETDA"/>
      <sheetName val="TANBUNHUT"/>
      <sheetName val="NAKAN"/>
      <sheetName val="PERINDAGKOP UMKM"/>
    </sheetNames>
    <sheetDataSet>
      <sheetData sheetId="0">
        <row r="31">
          <cell r="F31">
            <v>4139911173.8499999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n Kes"/>
      <sheetName val="RSU"/>
      <sheetName val="Bappeda"/>
      <sheetName val="DisHubkom"/>
      <sheetName val="BLH"/>
      <sheetName val="DINDUKCAPIL"/>
      <sheetName val="DukCil"/>
      <sheetName val="BKBPP "/>
      <sheetName val="DinSos"/>
      <sheetName val="Nakertran"/>
      <sheetName val="KP3M"/>
      <sheetName val="Budparpora"/>
      <sheetName val="SATPOL PP"/>
      <sheetName val="KESBANGPOL "/>
      <sheetName val="SETDA (2)"/>
      <sheetName val="Setwan"/>
      <sheetName val="DPPKAD (2)"/>
      <sheetName val="INSPEKTORAT"/>
      <sheetName val="BKD"/>
      <sheetName val="Kec Tmg"/>
      <sheetName val="Kec Tembarak"/>
      <sheetName val="KEC. PRINGSURAT"/>
      <sheetName val="KEC. KALORAN"/>
      <sheetName val="KEC. PARAKAN"/>
      <sheetName val="BULU"/>
      <sheetName val="KEDU"/>
      <sheetName val="KANDANGAN"/>
      <sheetName val="CANDIROTO"/>
      <sheetName val="NGADIREJO"/>
      <sheetName val="KEC. JUMO"/>
      <sheetName val="WONOBOYO"/>
      <sheetName val="KRANGGAN"/>
      <sheetName val="BEJEN"/>
      <sheetName val="KLEDUNG"/>
      <sheetName val="BANSARI"/>
      <sheetName val="KEC. TLOGOMULYO"/>
      <sheetName val="SELOPAMPANG"/>
      <sheetName val="KEC. GEMAWANG"/>
      <sheetName val="TRETEP"/>
      <sheetName val="Kel Tmg I"/>
      <sheetName val="Kel Tmg II"/>
      <sheetName val="BUTUH"/>
      <sheetName val="JAMPIROSO"/>
      <sheetName val="JAMPIREJO"/>
      <sheetName val="KERTOSARI"/>
      <sheetName val="BANYUURIP"/>
      <sheetName val="Kel Kowangan"/>
      <sheetName val="JURANG."/>
      <sheetName val="KEL. TLOGOREJO"/>
      <sheetName val="KEBONSARI"/>
      <sheetName val="KEL. MANDING"/>
      <sheetName val="KEL. MUNGSENG"/>
      <sheetName val="PURWOREJO"/>
      <sheetName val="GIYANTI"/>
      <sheetName val="KEL. MADURESO"/>
      <sheetName val="SIDOREJO"/>
      <sheetName val="WALITELON SELATAN"/>
      <sheetName val="WALITELON UTARA"/>
      <sheetName val="Kel Kranggan"/>
      <sheetName val="PARAKAN WETAN"/>
      <sheetName val="PARAKAN KAUMAN (2)"/>
      <sheetName val="KEL. MANGGONG"/>
      <sheetName val="BPBD"/>
      <sheetName val="KKP"/>
      <sheetName val="BAPERMADES"/>
      <sheetName val="ARSIP &amp; PERPUS"/>
      <sheetName val="DIPERTANBUNHUT"/>
      <sheetName val="DINAKAN (2)"/>
      <sheetName val="BAPELUH"/>
      <sheetName val="DISPERINDAG"/>
      <sheetName val="SKPKD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J13">
            <v>19925000</v>
          </cell>
          <cell r="N13">
            <v>19925000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3">
          <cell r="J13">
            <v>225070746</v>
          </cell>
          <cell r="N13">
            <v>21782297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nas Pendidikan"/>
      <sheetName val="DPU"/>
      <sheetName val="BLH"/>
      <sheetName val="DinSos"/>
      <sheetName val="Kec Tmg"/>
      <sheetName val="Kec Tembarak"/>
      <sheetName val="Kel Tmg I"/>
      <sheetName val="Kel Tmg II"/>
      <sheetName val="Kel Kowangan"/>
      <sheetName val="Kel Krangga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Y21">
            <v>1122095700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25"/>
  <sheetViews>
    <sheetView topLeftCell="A6" zoomScale="85" zoomScaleNormal="85" workbookViewId="0">
      <pane ySplit="5" topLeftCell="A11" activePane="bottomLeft" state="frozen"/>
      <selection activeCell="A6" sqref="A6"/>
      <selection pane="bottomLeft" activeCell="E27" sqref="E27"/>
    </sheetView>
  </sheetViews>
  <sheetFormatPr defaultColWidth="8.85546875" defaultRowHeight="15"/>
  <cols>
    <col min="1" max="1" width="3.5703125" style="86" bestFit="1" customWidth="1"/>
    <col min="2" max="2" width="4.7109375" style="86" customWidth="1"/>
    <col min="3" max="3" width="5.140625" style="86" bestFit="1" customWidth="1"/>
    <col min="4" max="4" width="37.140625" style="28" customWidth="1"/>
    <col min="5" max="5" width="23.5703125" style="523" customWidth="1"/>
    <col min="6" max="7" width="22.140625" style="523" customWidth="1"/>
    <col min="8" max="8" width="24" style="523" bestFit="1" customWidth="1"/>
    <col min="9" max="9" width="9.7109375" style="523" customWidth="1"/>
    <col min="10" max="10" width="10.5703125" style="523" customWidth="1"/>
    <col min="11" max="11" width="25" style="523" customWidth="1"/>
    <col min="12" max="12" width="23.5703125" style="86" customWidth="1"/>
    <col min="13" max="16384" width="8.85546875" style="86"/>
  </cols>
  <sheetData>
    <row r="1" spans="1:12" s="35" customFormat="1" ht="15" customHeight="1">
      <c r="A1" s="645" t="s">
        <v>20</v>
      </c>
      <c r="B1" s="645"/>
      <c r="C1" s="645"/>
      <c r="D1" s="645"/>
      <c r="E1" s="645"/>
      <c r="F1" s="645"/>
      <c r="G1" s="645"/>
      <c r="H1" s="645"/>
      <c r="I1" s="645"/>
      <c r="J1" s="520"/>
      <c r="K1" s="520"/>
    </row>
    <row r="2" spans="1:12" s="36" customFormat="1" ht="15" customHeight="1">
      <c r="A2" s="645" t="s">
        <v>2005</v>
      </c>
      <c r="B2" s="645"/>
      <c r="C2" s="645"/>
      <c r="D2" s="645"/>
      <c r="E2" s="645"/>
      <c r="F2" s="645"/>
      <c r="G2" s="645"/>
      <c r="H2" s="645"/>
      <c r="I2" s="645"/>
      <c r="J2" s="521"/>
      <c r="K2" s="521"/>
    </row>
    <row r="3" spans="1:12" s="35" customFormat="1" ht="15" customHeight="1">
      <c r="A3" s="645" t="s">
        <v>0</v>
      </c>
      <c r="B3" s="645"/>
      <c r="C3" s="645"/>
      <c r="D3" s="645"/>
      <c r="E3" s="645"/>
      <c r="F3" s="645"/>
      <c r="G3" s="645"/>
      <c r="H3" s="645"/>
      <c r="I3" s="645"/>
      <c r="J3" s="520"/>
      <c r="K3" s="520"/>
    </row>
    <row r="4" spans="1:12" ht="15" customHeight="1">
      <c r="A4" s="26"/>
      <c r="B4" s="26"/>
      <c r="C4" s="26"/>
      <c r="D4" s="26"/>
      <c r="E4" s="522"/>
      <c r="F4" s="522"/>
      <c r="G4" s="522"/>
      <c r="H4" s="522"/>
      <c r="I4" s="522"/>
    </row>
    <row r="5" spans="1:12">
      <c r="A5" s="646"/>
      <c r="B5" s="646"/>
      <c r="C5" s="646"/>
      <c r="D5" s="646"/>
      <c r="H5" s="522"/>
      <c r="I5" s="522"/>
    </row>
    <row r="6" spans="1:12" s="27" customFormat="1" ht="21.75" customHeight="1">
      <c r="A6" s="647" t="s">
        <v>7</v>
      </c>
      <c r="B6" s="647" t="s">
        <v>15</v>
      </c>
      <c r="C6" s="648" t="s">
        <v>5</v>
      </c>
      <c r="D6" s="649" t="s">
        <v>16</v>
      </c>
      <c r="E6" s="524" t="s">
        <v>109</v>
      </c>
      <c r="F6" s="641" t="s">
        <v>1783</v>
      </c>
      <c r="G6" s="642"/>
      <c r="H6" s="525" t="s">
        <v>109</v>
      </c>
      <c r="I6" s="652" t="s">
        <v>6</v>
      </c>
      <c r="J6" s="526"/>
      <c r="K6" s="575" t="s">
        <v>109</v>
      </c>
      <c r="L6" s="636" t="s">
        <v>2190</v>
      </c>
    </row>
    <row r="7" spans="1:12" s="75" customFormat="1" ht="21.75" customHeight="1">
      <c r="A7" s="647"/>
      <c r="B7" s="647"/>
      <c r="C7" s="648"/>
      <c r="D7" s="650"/>
      <c r="E7" s="527" t="s">
        <v>110</v>
      </c>
      <c r="F7" s="643"/>
      <c r="G7" s="644"/>
      <c r="H7" s="528" t="s">
        <v>111</v>
      </c>
      <c r="I7" s="652"/>
      <c r="J7" s="529"/>
      <c r="K7" s="610"/>
      <c r="L7" s="637"/>
    </row>
    <row r="8" spans="1:12" s="75" customFormat="1" ht="21.75" customHeight="1">
      <c r="A8" s="647"/>
      <c r="B8" s="647"/>
      <c r="C8" s="648"/>
      <c r="D8" s="650"/>
      <c r="E8" s="528" t="s">
        <v>106</v>
      </c>
      <c r="F8" s="639" t="s">
        <v>1784</v>
      </c>
      <c r="G8" s="639" t="s">
        <v>1785</v>
      </c>
      <c r="H8" s="528" t="s">
        <v>106</v>
      </c>
      <c r="I8" s="652"/>
      <c r="J8" s="529"/>
      <c r="K8" s="574" t="s">
        <v>2218</v>
      </c>
      <c r="L8" s="637"/>
    </row>
    <row r="9" spans="1:12" s="75" customFormat="1" ht="21.75" customHeight="1">
      <c r="A9" s="647"/>
      <c r="B9" s="647"/>
      <c r="C9" s="648"/>
      <c r="D9" s="651"/>
      <c r="E9" s="530" t="s">
        <v>3</v>
      </c>
      <c r="F9" s="640"/>
      <c r="G9" s="640"/>
      <c r="H9" s="530" t="s">
        <v>3</v>
      </c>
      <c r="I9" s="652"/>
      <c r="J9" s="529"/>
      <c r="K9" s="574"/>
      <c r="L9" s="637"/>
    </row>
    <row r="10" spans="1:12" s="553" customFormat="1">
      <c r="A10" s="550">
        <v>1</v>
      </c>
      <c r="B10" s="550">
        <v>2</v>
      </c>
      <c r="C10" s="550">
        <v>3</v>
      </c>
      <c r="D10" s="550">
        <v>4</v>
      </c>
      <c r="E10" s="551">
        <v>5</v>
      </c>
      <c r="F10" s="551">
        <v>6</v>
      </c>
      <c r="G10" s="551">
        <v>7</v>
      </c>
      <c r="H10" s="551">
        <v>8</v>
      </c>
      <c r="I10" s="551">
        <v>9</v>
      </c>
      <c r="J10" s="552"/>
      <c r="K10" s="574" t="s">
        <v>2219</v>
      </c>
      <c r="L10" s="638"/>
    </row>
    <row r="11" spans="1:12" s="31" customFormat="1" ht="42.75" customHeight="1">
      <c r="A11" s="72">
        <v>1</v>
      </c>
      <c r="B11" s="72">
        <v>1</v>
      </c>
      <c r="C11" s="72" t="s">
        <v>95</v>
      </c>
      <c r="D11" s="73" t="s">
        <v>9</v>
      </c>
      <c r="E11" s="531">
        <f>'Rekap SKPD'!E677</f>
        <v>305404971255</v>
      </c>
      <c r="F11" s="531">
        <f>'Rekap Mutasi'!N11</f>
        <v>193979509670</v>
      </c>
      <c r="G11" s="531">
        <f>'Rekap Mutasi'!W11</f>
        <v>18400431396</v>
      </c>
      <c r="H11" s="531">
        <f>E11+F11-G11</f>
        <v>480984049529</v>
      </c>
      <c r="I11" s="531"/>
      <c r="J11" s="532"/>
      <c r="K11" s="532">
        <v>481771780505</v>
      </c>
      <c r="L11" s="97">
        <f>H11-K11</f>
        <v>-787730976</v>
      </c>
    </row>
    <row r="12" spans="1:12" s="31" customFormat="1" ht="42.75" customHeight="1">
      <c r="A12" s="68">
        <v>2</v>
      </c>
      <c r="B12" s="68">
        <v>2</v>
      </c>
      <c r="C12" s="68" t="s">
        <v>96</v>
      </c>
      <c r="D12" s="71" t="s">
        <v>12</v>
      </c>
      <c r="E12" s="533">
        <f>'Rekap SKPD'!E678</f>
        <v>144616361331</v>
      </c>
      <c r="F12" s="533">
        <f>'Rekap Mutasi'!N12</f>
        <v>95840175585</v>
      </c>
      <c r="G12" s="533">
        <f>'Rekap Mutasi'!W12</f>
        <v>7644398660</v>
      </c>
      <c r="H12" s="533">
        <f t="shared" ref="H12:H19" si="0">E12+F12-G12</f>
        <v>232812138256</v>
      </c>
      <c r="I12" s="533"/>
      <c r="J12" s="532"/>
      <c r="K12" s="532">
        <v>232388859174</v>
      </c>
      <c r="L12" s="97">
        <f t="shared" ref="L12:L16" si="1">H12-K12</f>
        <v>423279082</v>
      </c>
    </row>
    <row r="13" spans="1:12" s="31" customFormat="1" ht="42.75" customHeight="1">
      <c r="A13" s="68">
        <v>3</v>
      </c>
      <c r="B13" s="68">
        <v>3</v>
      </c>
      <c r="C13" s="68" t="s">
        <v>97</v>
      </c>
      <c r="D13" s="71" t="s">
        <v>13</v>
      </c>
      <c r="E13" s="533">
        <f>'Rekap SKPD'!E679</f>
        <v>532693561571</v>
      </c>
      <c r="F13" s="533">
        <f>'Rekap Mutasi'!N13</f>
        <v>205294767409.44998</v>
      </c>
      <c r="G13" s="533">
        <f>'Rekap Mutasi'!W13</f>
        <v>46452468373</v>
      </c>
      <c r="H13" s="533">
        <f t="shared" si="0"/>
        <v>691535860607.44995</v>
      </c>
      <c r="I13" s="533"/>
      <c r="J13" s="532"/>
      <c r="K13" s="532">
        <v>687373412462.44995</v>
      </c>
      <c r="L13" s="97">
        <f t="shared" si="1"/>
        <v>4162448145</v>
      </c>
    </row>
    <row r="14" spans="1:12" s="31" customFormat="1" ht="42.75" customHeight="1">
      <c r="A14" s="68">
        <v>4</v>
      </c>
      <c r="B14" s="68">
        <v>4</v>
      </c>
      <c r="C14" s="68" t="s">
        <v>98</v>
      </c>
      <c r="D14" s="71" t="s">
        <v>8</v>
      </c>
      <c r="E14" s="533">
        <f>'Rekap SKPD'!E680</f>
        <v>916463832040</v>
      </c>
      <c r="F14" s="533">
        <f>'Rekap Mutasi'!N14</f>
        <v>43723319953</v>
      </c>
      <c r="G14" s="533">
        <f>'Rekap Mutasi'!W14</f>
        <v>1348480234</v>
      </c>
      <c r="H14" s="533">
        <f t="shared" si="0"/>
        <v>958838671759</v>
      </c>
      <c r="I14" s="533"/>
      <c r="J14" s="532"/>
      <c r="K14" s="532">
        <v>958958469958.10522</v>
      </c>
      <c r="L14" s="97">
        <f t="shared" si="1"/>
        <v>-119798199.10522461</v>
      </c>
    </row>
    <row r="15" spans="1:12" s="31" customFormat="1" ht="42.75" customHeight="1">
      <c r="A15" s="68">
        <v>5</v>
      </c>
      <c r="B15" s="68">
        <v>5</v>
      </c>
      <c r="C15" s="68" t="s">
        <v>99</v>
      </c>
      <c r="D15" s="71" t="s">
        <v>14</v>
      </c>
      <c r="E15" s="533">
        <f>'Rekap SKPD'!E681</f>
        <v>30825841130</v>
      </c>
      <c r="F15" s="533">
        <f>'Rekap Mutasi'!N15</f>
        <v>22358512037</v>
      </c>
      <c r="G15" s="533">
        <f>'Rekap Mutasi'!W15</f>
        <v>1211511303</v>
      </c>
      <c r="H15" s="533">
        <f t="shared" si="0"/>
        <v>51972841864</v>
      </c>
      <c r="I15" s="533"/>
      <c r="J15" s="532"/>
      <c r="K15" s="532">
        <v>51972841864</v>
      </c>
      <c r="L15" s="97">
        <f t="shared" si="1"/>
        <v>0</v>
      </c>
    </row>
    <row r="16" spans="1:12" s="31" customFormat="1" ht="42.75" customHeight="1">
      <c r="A16" s="557">
        <v>6</v>
      </c>
      <c r="B16" s="557">
        <v>6</v>
      </c>
      <c r="C16" s="557" t="s">
        <v>100</v>
      </c>
      <c r="D16" s="558" t="s">
        <v>10</v>
      </c>
      <c r="E16" s="534">
        <f>'Rekap SKPD'!E682</f>
        <v>2755751600</v>
      </c>
      <c r="F16" s="534">
        <f>'Rekap Mutasi'!N16</f>
        <v>720777700</v>
      </c>
      <c r="G16" s="534">
        <f>'Rekap Mutasi'!W16</f>
        <v>2185559600</v>
      </c>
      <c r="H16" s="534">
        <f t="shared" si="0"/>
        <v>1290969700</v>
      </c>
      <c r="I16" s="534"/>
      <c r="J16" s="532"/>
      <c r="K16" s="532">
        <v>7124972775</v>
      </c>
      <c r="L16" s="97">
        <f t="shared" si="1"/>
        <v>-5834003075</v>
      </c>
    </row>
    <row r="17" spans="1:12" s="556" customFormat="1" ht="42.75" customHeight="1">
      <c r="A17" s="563"/>
      <c r="B17" s="563"/>
      <c r="C17" s="563"/>
      <c r="D17" s="564" t="s">
        <v>4</v>
      </c>
      <c r="E17" s="565">
        <f>SUM(E11:E16)</f>
        <v>1932760318927</v>
      </c>
      <c r="F17" s="565">
        <f t="shared" ref="F17:H17" si="2">SUM(F11:F16)</f>
        <v>561917062354.44995</v>
      </c>
      <c r="G17" s="565">
        <f t="shared" si="2"/>
        <v>77242849566</v>
      </c>
      <c r="H17" s="565">
        <f t="shared" si="2"/>
        <v>2417434531715.4502</v>
      </c>
      <c r="I17" s="565"/>
      <c r="J17" s="555"/>
      <c r="K17" s="573">
        <f>SUM(K11:K16)</f>
        <v>2419590336738.5552</v>
      </c>
      <c r="L17" s="572">
        <f>H17-K17</f>
        <v>-2155805023.1049805</v>
      </c>
    </row>
    <row r="18" spans="1:12" s="31" customFormat="1" ht="42.75" customHeight="1">
      <c r="A18" s="560"/>
      <c r="B18" s="560"/>
      <c r="C18" s="560"/>
      <c r="D18" s="561"/>
      <c r="E18" s="562"/>
      <c r="F18" s="562"/>
      <c r="G18" s="562"/>
      <c r="H18" s="562"/>
      <c r="I18" s="562"/>
      <c r="J18" s="532"/>
      <c r="K18" s="532"/>
      <c r="L18" s="98"/>
    </row>
    <row r="19" spans="1:12" s="69" customFormat="1" ht="42.75" customHeight="1">
      <c r="A19" s="566"/>
      <c r="B19" s="566">
        <v>7</v>
      </c>
      <c r="C19" s="566"/>
      <c r="D19" s="567" t="s">
        <v>11</v>
      </c>
      <c r="E19" s="554">
        <f>'Rekap SKPD'!E683</f>
        <v>5533054452</v>
      </c>
      <c r="F19" s="554">
        <f>'Rekap Mutasi'!N17</f>
        <v>2269768474</v>
      </c>
      <c r="G19" s="554">
        <f>'Rekap Mutasi'!W17</f>
        <v>3816941092</v>
      </c>
      <c r="H19" s="554">
        <f t="shared" si="0"/>
        <v>3985881834</v>
      </c>
      <c r="I19" s="568"/>
      <c r="J19" s="536"/>
      <c r="K19" s="536">
        <v>3525152858</v>
      </c>
      <c r="L19" s="97">
        <f t="shared" ref="L19" si="3">H19-K19</f>
        <v>460728976</v>
      </c>
    </row>
    <row r="20" spans="1:12" s="556" customFormat="1" ht="44.25" customHeight="1">
      <c r="A20" s="569"/>
      <c r="B20" s="569"/>
      <c r="C20" s="569"/>
      <c r="D20" s="559" t="s">
        <v>4</v>
      </c>
      <c r="E20" s="570">
        <f>E17+E19</f>
        <v>1938293373379</v>
      </c>
      <c r="F20" s="570">
        <f t="shared" ref="F20:H20" si="4">F17+F19</f>
        <v>564186830828.44995</v>
      </c>
      <c r="G20" s="570">
        <f t="shared" si="4"/>
        <v>81059790658</v>
      </c>
      <c r="H20" s="570">
        <f t="shared" si="4"/>
        <v>2421420413549.4502</v>
      </c>
      <c r="I20" s="570"/>
      <c r="K20" s="608">
        <v>2423115489596.5552</v>
      </c>
      <c r="L20" s="609">
        <f>H20-K20</f>
        <v>-1695076047.1049805</v>
      </c>
    </row>
    <row r="21" spans="1:12">
      <c r="A21" s="26"/>
      <c r="B21" s="26"/>
      <c r="C21" s="26"/>
      <c r="E21" s="522"/>
      <c r="F21" s="522"/>
      <c r="G21" s="522"/>
      <c r="H21" s="522"/>
      <c r="I21" s="522"/>
      <c r="J21" s="539">
        <f>H20-H22</f>
        <v>0</v>
      </c>
    </row>
    <row r="22" spans="1:12" s="27" customFormat="1" ht="15.75">
      <c r="B22" s="29"/>
      <c r="D22" s="29"/>
      <c r="E22" s="540"/>
      <c r="F22" s="541"/>
      <c r="G22" s="526"/>
      <c r="H22" s="571">
        <f>E20+F20-G20</f>
        <v>2421420413549.4502</v>
      </c>
      <c r="I22" s="526"/>
      <c r="J22" s="526"/>
      <c r="K22" s="526"/>
    </row>
    <row r="23" spans="1:12" s="27" customFormat="1">
      <c r="A23" s="30"/>
      <c r="B23" s="30"/>
      <c r="C23" s="30"/>
      <c r="E23" s="542"/>
      <c r="F23" s="542"/>
      <c r="G23" s="542"/>
      <c r="I23" s="526"/>
      <c r="J23" s="526"/>
      <c r="K23" s="526"/>
    </row>
    <row r="25" spans="1:12">
      <c r="F25" s="635"/>
    </row>
  </sheetData>
  <mergeCells count="13">
    <mergeCell ref="L6:L10"/>
    <mergeCell ref="G8:G9"/>
    <mergeCell ref="F6:G7"/>
    <mergeCell ref="F8:F9"/>
    <mergeCell ref="A1:I1"/>
    <mergeCell ref="A2:I2"/>
    <mergeCell ref="A3:I3"/>
    <mergeCell ref="A5:D5"/>
    <mergeCell ref="A6:A9"/>
    <mergeCell ref="B6:B9"/>
    <mergeCell ref="C6:C9"/>
    <mergeCell ref="D6:D9"/>
    <mergeCell ref="I6:I9"/>
  </mergeCells>
  <printOptions horizontalCentered="1"/>
  <pageMargins left="0" right="0" top="0.74803149606299202" bottom="0.23622047244094499" header="0" footer="0"/>
  <pageSetup paperSize="512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F40"/>
  <sheetViews>
    <sheetView tabSelected="1" zoomScale="85" zoomScaleNormal="85" workbookViewId="0">
      <selection activeCell="F15" sqref="F15"/>
    </sheetView>
  </sheetViews>
  <sheetFormatPr defaultColWidth="8.85546875" defaultRowHeight="15"/>
  <cols>
    <col min="1" max="1" width="3.5703125" style="86" bestFit="1" customWidth="1"/>
    <col min="2" max="2" width="4.7109375" style="86" customWidth="1"/>
    <col min="3" max="3" width="5.140625" style="86" bestFit="1" customWidth="1"/>
    <col min="4" max="4" width="37.85546875" style="28" customWidth="1"/>
    <col min="5" max="5" width="20.5703125" style="523" bestFit="1" customWidth="1"/>
    <col min="6" max="6" width="19" style="523" bestFit="1" customWidth="1"/>
    <col min="7" max="7" width="16.85546875" style="523" bestFit="1" customWidth="1"/>
    <col min="8" max="9" width="19" style="523" bestFit="1" customWidth="1"/>
    <col min="10" max="10" width="18" style="523" bestFit="1" customWidth="1"/>
    <col min="11" max="12" width="16.85546875" style="523" bestFit="1" customWidth="1"/>
    <col min="13" max="13" width="18" style="523" bestFit="1" customWidth="1"/>
    <col min="14" max="14" width="19" style="523" bestFit="1" customWidth="1"/>
    <col min="15" max="15" width="18" style="523" bestFit="1" customWidth="1"/>
    <col min="16" max="16" width="15.28515625" style="523" bestFit="1" customWidth="1"/>
    <col min="17" max="17" width="18" style="523" bestFit="1" customWidth="1"/>
    <col min="18" max="18" width="16.85546875" style="523" bestFit="1" customWidth="1"/>
    <col min="19" max="19" width="19.85546875" style="523" customWidth="1"/>
    <col min="20" max="22" width="18.5703125" style="523" customWidth="1"/>
    <col min="23" max="23" width="18" style="523" bestFit="1" customWidth="1"/>
    <col min="24" max="24" width="20.5703125" style="523" bestFit="1" customWidth="1"/>
    <col min="25" max="25" width="7" style="523" bestFit="1" customWidth="1"/>
    <col min="26" max="26" width="16.140625" style="523" bestFit="1" customWidth="1"/>
    <col min="27" max="27" width="22.28515625" style="86" bestFit="1" customWidth="1"/>
    <col min="28" max="28" width="20.28515625" style="86" bestFit="1" customWidth="1"/>
    <col min="29" max="16384" width="8.85546875" style="86"/>
  </cols>
  <sheetData>
    <row r="1" spans="1:28" s="35" customFormat="1" ht="15" customHeight="1">
      <c r="A1" s="645" t="s">
        <v>20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520"/>
    </row>
    <row r="2" spans="1:28" s="36" customFormat="1" ht="15" customHeight="1">
      <c r="A2" s="645" t="s">
        <v>2005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521"/>
    </row>
    <row r="3" spans="1:28" s="35" customFormat="1" ht="15" customHeight="1">
      <c r="A3" s="645" t="s">
        <v>0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45"/>
      <c r="S3" s="645"/>
      <c r="T3" s="645"/>
      <c r="U3" s="645"/>
      <c r="V3" s="645"/>
      <c r="W3" s="645"/>
      <c r="X3" s="645"/>
      <c r="Y3" s="645"/>
      <c r="Z3" s="520"/>
    </row>
    <row r="4" spans="1:28" ht="15" customHeight="1">
      <c r="A4" s="26"/>
      <c r="B4" s="26"/>
      <c r="C4" s="26"/>
      <c r="D4" s="26"/>
      <c r="E4" s="522"/>
      <c r="F4" s="522"/>
      <c r="G4" s="522" t="s">
        <v>1213</v>
      </c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</row>
    <row r="5" spans="1:28">
      <c r="A5" s="646"/>
      <c r="B5" s="646"/>
      <c r="C5" s="646"/>
      <c r="D5" s="646"/>
      <c r="X5" s="522"/>
      <c r="Y5" s="522"/>
    </row>
    <row r="6" spans="1:28" s="27" customFormat="1" ht="21.75" customHeight="1">
      <c r="A6" s="649" t="s">
        <v>7</v>
      </c>
      <c r="B6" s="649" t="s">
        <v>15</v>
      </c>
      <c r="C6" s="665" t="s">
        <v>5</v>
      </c>
      <c r="D6" s="649" t="s">
        <v>16</v>
      </c>
      <c r="E6" s="524" t="s">
        <v>109</v>
      </c>
      <c r="F6" s="659" t="s">
        <v>2227</v>
      </c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1"/>
      <c r="X6" s="525" t="s">
        <v>109</v>
      </c>
      <c r="Y6" s="668" t="s">
        <v>6</v>
      </c>
      <c r="Z6" s="526"/>
      <c r="AA6" s="575" t="s">
        <v>109</v>
      </c>
      <c r="AB6" s="636" t="s">
        <v>2190</v>
      </c>
    </row>
    <row r="7" spans="1:28" s="75" customFormat="1" ht="21.75" customHeight="1">
      <c r="A7" s="650"/>
      <c r="B7" s="650"/>
      <c r="C7" s="666"/>
      <c r="D7" s="650"/>
      <c r="E7" s="527" t="s">
        <v>110</v>
      </c>
      <c r="F7" s="654" t="s">
        <v>2229</v>
      </c>
      <c r="G7" s="655"/>
      <c r="H7" s="655"/>
      <c r="I7" s="655"/>
      <c r="J7" s="655"/>
      <c r="K7" s="655"/>
      <c r="L7" s="655"/>
      <c r="M7" s="655"/>
      <c r="N7" s="656"/>
      <c r="O7" s="662" t="s">
        <v>2228</v>
      </c>
      <c r="P7" s="662"/>
      <c r="Q7" s="662"/>
      <c r="R7" s="662"/>
      <c r="S7" s="662"/>
      <c r="T7" s="662"/>
      <c r="U7" s="662"/>
      <c r="V7" s="662"/>
      <c r="W7" s="662"/>
      <c r="X7" s="528" t="s">
        <v>111</v>
      </c>
      <c r="Y7" s="669"/>
      <c r="Z7" s="529"/>
      <c r="AA7" s="610"/>
      <c r="AB7" s="637"/>
    </row>
    <row r="8" spans="1:28" s="75" customFormat="1" ht="21.75" customHeight="1">
      <c r="A8" s="650"/>
      <c r="B8" s="650"/>
      <c r="C8" s="666"/>
      <c r="D8" s="650"/>
      <c r="E8" s="528" t="s">
        <v>106</v>
      </c>
      <c r="F8" s="657" t="s">
        <v>107</v>
      </c>
      <c r="G8" s="657" t="s">
        <v>102</v>
      </c>
      <c r="H8" s="657" t="s">
        <v>108</v>
      </c>
      <c r="I8" s="657" t="s">
        <v>113</v>
      </c>
      <c r="J8" s="657" t="s">
        <v>103</v>
      </c>
      <c r="K8" s="657" t="s">
        <v>114</v>
      </c>
      <c r="L8" s="657" t="s">
        <v>104</v>
      </c>
      <c r="M8" s="657" t="s">
        <v>116</v>
      </c>
      <c r="N8" s="657" t="s">
        <v>4</v>
      </c>
      <c r="O8" s="663" t="s">
        <v>116</v>
      </c>
      <c r="P8" s="663" t="s">
        <v>115</v>
      </c>
      <c r="Q8" s="663" t="s">
        <v>103</v>
      </c>
      <c r="R8" s="663" t="s">
        <v>104</v>
      </c>
      <c r="S8" s="663" t="s">
        <v>105</v>
      </c>
      <c r="T8" s="653" t="s">
        <v>2224</v>
      </c>
      <c r="U8" s="653"/>
      <c r="V8" s="653"/>
      <c r="W8" s="663" t="s">
        <v>4</v>
      </c>
      <c r="X8" s="528" t="s">
        <v>106</v>
      </c>
      <c r="Y8" s="669"/>
      <c r="Z8" s="529"/>
      <c r="AA8" s="574" t="s">
        <v>2218</v>
      </c>
      <c r="AB8" s="637"/>
    </row>
    <row r="9" spans="1:28" s="75" customFormat="1" ht="21.75" customHeight="1">
      <c r="A9" s="651"/>
      <c r="B9" s="651"/>
      <c r="C9" s="667"/>
      <c r="D9" s="651"/>
      <c r="E9" s="530" t="s">
        <v>3</v>
      </c>
      <c r="F9" s="658"/>
      <c r="G9" s="658"/>
      <c r="H9" s="658"/>
      <c r="I9" s="658"/>
      <c r="J9" s="658"/>
      <c r="K9" s="658"/>
      <c r="L9" s="658"/>
      <c r="M9" s="658"/>
      <c r="N9" s="658"/>
      <c r="O9" s="664"/>
      <c r="P9" s="664"/>
      <c r="Q9" s="664"/>
      <c r="R9" s="664"/>
      <c r="S9" s="664"/>
      <c r="T9" s="624" t="s">
        <v>112</v>
      </c>
      <c r="U9" s="624" t="s">
        <v>2222</v>
      </c>
      <c r="V9" s="624" t="s">
        <v>2223</v>
      </c>
      <c r="W9" s="664"/>
      <c r="X9" s="530" t="s">
        <v>3</v>
      </c>
      <c r="Y9" s="670"/>
      <c r="Z9" s="529"/>
      <c r="AA9" s="574"/>
      <c r="AB9" s="637"/>
    </row>
    <row r="10" spans="1:28" s="553" customFormat="1">
      <c r="A10" s="550">
        <v>1</v>
      </c>
      <c r="B10" s="550" t="s">
        <v>17</v>
      </c>
      <c r="C10" s="550">
        <v>3</v>
      </c>
      <c r="D10" s="550">
        <v>4</v>
      </c>
      <c r="E10" s="551">
        <v>5</v>
      </c>
      <c r="F10" s="551">
        <v>6</v>
      </c>
      <c r="G10" s="551">
        <v>7</v>
      </c>
      <c r="H10" s="551">
        <v>8</v>
      </c>
      <c r="I10" s="551">
        <v>9</v>
      </c>
      <c r="J10" s="551">
        <v>10</v>
      </c>
      <c r="K10" s="551">
        <v>11</v>
      </c>
      <c r="L10" s="551">
        <v>12</v>
      </c>
      <c r="M10" s="551">
        <v>13</v>
      </c>
      <c r="N10" s="551">
        <v>14</v>
      </c>
      <c r="O10" s="551">
        <v>15</v>
      </c>
      <c r="P10" s="551">
        <v>16</v>
      </c>
      <c r="Q10" s="551">
        <v>17</v>
      </c>
      <c r="R10" s="551">
        <v>18</v>
      </c>
      <c r="S10" s="551">
        <v>19</v>
      </c>
      <c r="T10" s="551">
        <v>20</v>
      </c>
      <c r="U10" s="551"/>
      <c r="V10" s="551"/>
      <c r="W10" s="551">
        <v>21</v>
      </c>
      <c r="X10" s="551">
        <v>22</v>
      </c>
      <c r="Y10" s="551">
        <v>23</v>
      </c>
      <c r="Z10" s="552"/>
      <c r="AA10" s="574" t="s">
        <v>2219</v>
      </c>
      <c r="AB10" s="638"/>
    </row>
    <row r="11" spans="1:28" s="31" customFormat="1" ht="42.75" customHeight="1">
      <c r="A11" s="72">
        <v>1</v>
      </c>
      <c r="B11" s="72">
        <v>1</v>
      </c>
      <c r="C11" s="72" t="s">
        <v>95</v>
      </c>
      <c r="D11" s="73" t="s">
        <v>9</v>
      </c>
      <c r="E11" s="531">
        <f>'Rekap SKPD'!E677</f>
        <v>305404971255</v>
      </c>
      <c r="F11" s="531">
        <f>'Rekap SKPD'!G677</f>
        <v>1348258800</v>
      </c>
      <c r="G11" s="531">
        <f>'Rekap SKPD'!H677</f>
        <v>166770438</v>
      </c>
      <c r="H11" s="531">
        <f>'Rekap SKPD'!I677</f>
        <v>225904790</v>
      </c>
      <c r="I11" s="531">
        <f>'Rekap SKPD'!J677</f>
        <v>180179705900</v>
      </c>
      <c r="J11" s="531">
        <f>'Rekap SKPD'!K677</f>
        <v>7056280742</v>
      </c>
      <c r="K11" s="531">
        <f>'Rekap SKPD'!L677</f>
        <v>0</v>
      </c>
      <c r="L11" s="531">
        <f>'Rekap SKPD'!M677</f>
        <v>0</v>
      </c>
      <c r="M11" s="531">
        <f>'Rekap SKPD'!N677</f>
        <v>5002589000</v>
      </c>
      <c r="N11" s="531">
        <f>SUM(F11:M11)</f>
        <v>193979509670</v>
      </c>
      <c r="O11" s="531">
        <f>'Rekap SKPD'!P677</f>
        <v>6375131000</v>
      </c>
      <c r="P11" s="531">
        <f>'Rekap SKPD'!Q677</f>
        <v>0</v>
      </c>
      <c r="Q11" s="531">
        <f>'Rekap SKPD'!R677</f>
        <v>5905582170</v>
      </c>
      <c r="R11" s="531">
        <f>'Rekap SKPD'!S677</f>
        <v>560830976</v>
      </c>
      <c r="S11" s="531">
        <f>'Rekap SKPD'!T677</f>
        <v>5558887250</v>
      </c>
      <c r="T11" s="531">
        <f>'Rekap SKPD'!U677</f>
        <v>0</v>
      </c>
      <c r="U11" s="531">
        <f>'Rekap SKPD'!V677</f>
        <v>0</v>
      </c>
      <c r="V11" s="531">
        <f>'Rekap SKPD'!W677</f>
        <v>0</v>
      </c>
      <c r="W11" s="531">
        <f>SUM(O11:V11)</f>
        <v>18400431396</v>
      </c>
      <c r="X11" s="531">
        <f>E11+F11+G11+H11+I11+J11+K11+L11+M11-O11-P11-Q11-R11-S11-T11-U11-V11</f>
        <v>480984049529</v>
      </c>
      <c r="Y11" s="531"/>
      <c r="Z11" s="532"/>
      <c r="AA11" s="577">
        <v>481771780505</v>
      </c>
      <c r="AB11" s="578">
        <f>X11-AA11</f>
        <v>-787730976</v>
      </c>
    </row>
    <row r="12" spans="1:28" s="31" customFormat="1" ht="42.75" customHeight="1">
      <c r="A12" s="68">
        <v>2</v>
      </c>
      <c r="B12" s="68">
        <v>2</v>
      </c>
      <c r="C12" s="68" t="s">
        <v>96</v>
      </c>
      <c r="D12" s="71" t="s">
        <v>12</v>
      </c>
      <c r="E12" s="533">
        <f>'Rekap SKPD'!E678</f>
        <v>144616361331</v>
      </c>
      <c r="F12" s="533">
        <f>'Rekap SKPD'!G678</f>
        <v>36030629048</v>
      </c>
      <c r="G12" s="533">
        <f>'Rekap SKPD'!H678</f>
        <v>215652795</v>
      </c>
      <c r="H12" s="533">
        <f>'Rekap SKPD'!I678</f>
        <v>51234184507</v>
      </c>
      <c r="I12" s="533">
        <f>'Rekap SKPD'!J678</f>
        <v>46568600</v>
      </c>
      <c r="J12" s="533">
        <f>'Rekap SKPD'!K678</f>
        <v>5774726664</v>
      </c>
      <c r="K12" s="533">
        <f>'Rekap SKPD'!L678</f>
        <v>23065735</v>
      </c>
      <c r="L12" s="533">
        <f>'Rekap SKPD'!M678</f>
        <v>444757753</v>
      </c>
      <c r="M12" s="533">
        <f>'Rekap SKPD'!N678</f>
        <v>2070590483</v>
      </c>
      <c r="N12" s="533">
        <f t="shared" ref="N12:N17" si="0">SUM(F12:M12)</f>
        <v>95840175585</v>
      </c>
      <c r="O12" s="533">
        <f>'Rekap SKPD'!P678</f>
        <v>0</v>
      </c>
      <c r="P12" s="533">
        <f>'Rekap SKPD'!Q678</f>
        <v>107500000</v>
      </c>
      <c r="Q12" s="533">
        <f>'Rekap SKPD'!R678</f>
        <v>6277535795</v>
      </c>
      <c r="R12" s="533">
        <f>'Rekap SKPD'!S678</f>
        <v>766625512</v>
      </c>
      <c r="S12" s="533">
        <f>'Rekap SKPD'!T678</f>
        <v>130478500</v>
      </c>
      <c r="T12" s="533">
        <f>'Rekap SKPD'!U678</f>
        <v>103487453</v>
      </c>
      <c r="U12" s="533">
        <f>'Rekap SKPD'!V678</f>
        <v>258771400</v>
      </c>
      <c r="V12" s="533">
        <f>'Rekap SKPD'!W678</f>
        <v>0</v>
      </c>
      <c r="W12" s="531">
        <f t="shared" ref="W12:W17" si="1">SUM(O12:V12)</f>
        <v>7644398660</v>
      </c>
      <c r="X12" s="531">
        <f t="shared" ref="X12:X17" si="2">E12+F12+G12+H12+I12+J12+K12+L12+M12-O12-P12-Q12-R12-S12-T12-U12-V12</f>
        <v>232812138256</v>
      </c>
      <c r="Y12" s="533"/>
      <c r="Z12" s="532"/>
      <c r="AA12" s="579">
        <v>232388859174</v>
      </c>
      <c r="AB12" s="580">
        <f t="shared" ref="AB12:AB17" si="3">X12-AA12</f>
        <v>423279082</v>
      </c>
    </row>
    <row r="13" spans="1:28" s="31" customFormat="1" ht="42.75" customHeight="1">
      <c r="A13" s="68">
        <v>3</v>
      </c>
      <c r="B13" s="68">
        <v>3</v>
      </c>
      <c r="C13" s="68" t="s">
        <v>97</v>
      </c>
      <c r="D13" s="71" t="s">
        <v>13</v>
      </c>
      <c r="E13" s="533">
        <f>'Rekap SKPD'!E679</f>
        <v>532693561571</v>
      </c>
      <c r="F13" s="533">
        <f>'Rekap SKPD'!G679</f>
        <v>85416345515</v>
      </c>
      <c r="G13" s="533">
        <f>'Rekap SKPD'!H679</f>
        <v>647182943.14999998</v>
      </c>
      <c r="H13" s="533">
        <f>'Rekap SKPD'!I679</f>
        <v>86338044722.449997</v>
      </c>
      <c r="I13" s="533">
        <f>'Rekap SKPD'!J679</f>
        <v>393789250</v>
      </c>
      <c r="J13" s="533">
        <f>'Rekap SKPD'!K679</f>
        <v>23672049978</v>
      </c>
      <c r="K13" s="533">
        <f>'Rekap SKPD'!L679</f>
        <v>2304993358.8499999</v>
      </c>
      <c r="L13" s="533">
        <f>'Rekap SKPD'!M679</f>
        <v>1493923600</v>
      </c>
      <c r="M13" s="533">
        <f>'Rekap SKPD'!N679</f>
        <v>5028438042</v>
      </c>
      <c r="N13" s="533">
        <f t="shared" si="0"/>
        <v>205294767409.44998</v>
      </c>
      <c r="O13" s="533">
        <f>'Rekap SKPD'!P679</f>
        <v>6982923056</v>
      </c>
      <c r="P13" s="533">
        <f>'Rekap SKPD'!Q679</f>
        <v>0</v>
      </c>
      <c r="Q13" s="533">
        <f>'Rekap SKPD'!R679</f>
        <v>15667002867</v>
      </c>
      <c r="R13" s="533">
        <f>'Rekap SKPD'!S679</f>
        <v>1546566459</v>
      </c>
      <c r="S13" s="533">
        <f>'Rekap SKPD'!T679</f>
        <v>22255975991</v>
      </c>
      <c r="T13" s="533">
        <f>'Rekap SKPD'!U679</f>
        <v>0</v>
      </c>
      <c r="U13" s="533">
        <f>'Rekap SKPD'!V679</f>
        <v>0</v>
      </c>
      <c r="V13" s="533">
        <f>'Rekap SKPD'!W679</f>
        <v>0</v>
      </c>
      <c r="W13" s="531">
        <f t="shared" si="1"/>
        <v>46452468373</v>
      </c>
      <c r="X13" s="531">
        <f t="shared" si="2"/>
        <v>691535860607.44995</v>
      </c>
      <c r="Y13" s="533"/>
      <c r="Z13" s="532"/>
      <c r="AA13" s="579">
        <v>687373412462.44995</v>
      </c>
      <c r="AB13" s="580">
        <f t="shared" si="3"/>
        <v>4162448145</v>
      </c>
    </row>
    <row r="14" spans="1:28" s="31" customFormat="1" ht="42.75" customHeight="1">
      <c r="A14" s="68">
        <v>4</v>
      </c>
      <c r="B14" s="68">
        <v>4</v>
      </c>
      <c r="C14" s="68" t="s">
        <v>98</v>
      </c>
      <c r="D14" s="71" t="s">
        <v>8</v>
      </c>
      <c r="E14" s="533">
        <f>'Rekap SKPD'!E680</f>
        <v>916463832040</v>
      </c>
      <c r="F14" s="533">
        <f>'Rekap SKPD'!G680</f>
        <v>34655287393</v>
      </c>
      <c r="G14" s="533">
        <f>'Rekap SKPD'!H680</f>
        <v>483745697</v>
      </c>
      <c r="H14" s="533">
        <f>'Rekap SKPD'!I680</f>
        <v>3647083215</v>
      </c>
      <c r="I14" s="533">
        <f>'Rekap SKPD'!J680</f>
        <v>1515647000</v>
      </c>
      <c r="J14" s="533">
        <f>'Rekap SKPD'!K680</f>
        <v>426651284</v>
      </c>
      <c r="K14" s="533">
        <f>'Rekap SKPD'!L680</f>
        <v>1805118080</v>
      </c>
      <c r="L14" s="533">
        <f>'Rekap SKPD'!M680</f>
        <v>763136000</v>
      </c>
      <c r="M14" s="533">
        <f>'Rekap SKPD'!N680</f>
        <v>426651284</v>
      </c>
      <c r="N14" s="533">
        <f t="shared" si="0"/>
        <v>43723319953</v>
      </c>
      <c r="O14" s="533">
        <f>'Rekap SKPD'!P680</f>
        <v>240944550</v>
      </c>
      <c r="P14" s="533">
        <f>'Rekap SKPD'!Q680</f>
        <v>0</v>
      </c>
      <c r="Q14" s="533">
        <f>'Rekap SKPD'!R680</f>
        <v>426651284</v>
      </c>
      <c r="R14" s="533">
        <f>'Rekap SKPD'!S680</f>
        <v>8200000</v>
      </c>
      <c r="S14" s="533">
        <f>'Rekap SKPD'!T680</f>
        <v>205936000</v>
      </c>
      <c r="T14" s="533">
        <f>'Rekap SKPD'!U680</f>
        <v>0</v>
      </c>
      <c r="U14" s="533">
        <f>'Rekap SKPD'!V680</f>
        <v>1282800</v>
      </c>
      <c r="V14" s="533">
        <f>'Rekap SKPD'!W680</f>
        <v>465465600</v>
      </c>
      <c r="W14" s="531">
        <f t="shared" si="1"/>
        <v>1348480234</v>
      </c>
      <c r="X14" s="531">
        <f t="shared" si="2"/>
        <v>958838671759</v>
      </c>
      <c r="Y14" s="533"/>
      <c r="Z14" s="532"/>
      <c r="AA14" s="579">
        <v>958958469958.10522</v>
      </c>
      <c r="AB14" s="580">
        <f t="shared" si="3"/>
        <v>-119798199.10522461</v>
      </c>
    </row>
    <row r="15" spans="1:28" s="31" customFormat="1" ht="42.75" customHeight="1">
      <c r="A15" s="68">
        <v>5</v>
      </c>
      <c r="B15" s="68">
        <v>5</v>
      </c>
      <c r="C15" s="68" t="s">
        <v>99</v>
      </c>
      <c r="D15" s="71" t="s">
        <v>14</v>
      </c>
      <c r="E15" s="533">
        <f>'Rekap SKPD'!E681</f>
        <v>30825841130</v>
      </c>
      <c r="F15" s="533">
        <f>'Rekap SKPD'!G681</f>
        <v>3713664327</v>
      </c>
      <c r="G15" s="533">
        <f>'Rekap SKPD'!H681</f>
        <v>4761999</v>
      </c>
      <c r="H15" s="533">
        <f>'Rekap SKPD'!I681</f>
        <v>18322414611</v>
      </c>
      <c r="I15" s="533">
        <f>'Rekap SKPD'!J681</f>
        <v>0</v>
      </c>
      <c r="J15" s="533">
        <f>'Rekap SKPD'!K681</f>
        <v>258145550</v>
      </c>
      <c r="K15" s="533">
        <f>'Rekap SKPD'!L681</f>
        <v>0</v>
      </c>
      <c r="L15" s="533">
        <f>'Rekap SKPD'!M681</f>
        <v>26380000</v>
      </c>
      <c r="M15" s="533">
        <f>'Rekap SKPD'!N681</f>
        <v>33145550</v>
      </c>
      <c r="N15" s="533">
        <f t="shared" si="0"/>
        <v>22358512037</v>
      </c>
      <c r="O15" s="533">
        <f>'Rekap SKPD'!P681</f>
        <v>336978000</v>
      </c>
      <c r="P15" s="533">
        <f>'Rekap SKPD'!Q681</f>
        <v>0</v>
      </c>
      <c r="Q15" s="533">
        <f>'Rekap SKPD'!R681</f>
        <v>258145550</v>
      </c>
      <c r="R15" s="533">
        <f>'Rekap SKPD'!S681</f>
        <v>475417753</v>
      </c>
      <c r="S15" s="533">
        <f>'Rekap SKPD'!T681</f>
        <v>0</v>
      </c>
      <c r="T15" s="533">
        <f>'Rekap SKPD'!U681</f>
        <v>140970000</v>
      </c>
      <c r="U15" s="533">
        <f>'Rekap SKPD'!V681</f>
        <v>0</v>
      </c>
      <c r="V15" s="533">
        <f>'Rekap SKPD'!W681</f>
        <v>0</v>
      </c>
      <c r="W15" s="531">
        <f t="shared" si="1"/>
        <v>1211511303</v>
      </c>
      <c r="X15" s="531">
        <f t="shared" si="2"/>
        <v>51972841864</v>
      </c>
      <c r="Y15" s="533"/>
      <c r="Z15" s="532"/>
      <c r="AA15" s="579">
        <v>51972841864</v>
      </c>
      <c r="AB15" s="580">
        <f t="shared" si="3"/>
        <v>0</v>
      </c>
    </row>
    <row r="16" spans="1:28" s="31" customFormat="1" ht="42.75" customHeight="1">
      <c r="A16" s="68">
        <v>6</v>
      </c>
      <c r="B16" s="68">
        <v>6</v>
      </c>
      <c r="C16" s="68" t="s">
        <v>100</v>
      </c>
      <c r="D16" s="71" t="s">
        <v>10</v>
      </c>
      <c r="E16" s="533">
        <f>'Rekap SKPD'!E682</f>
        <v>2755751600</v>
      </c>
      <c r="F16" s="533">
        <f>'Rekap SKPD'!G682</f>
        <v>692348800</v>
      </c>
      <c r="G16" s="533">
        <f>'Rekap SKPD'!H682</f>
        <v>28428900</v>
      </c>
      <c r="H16" s="533">
        <f>'Rekap SKPD'!I682</f>
        <v>0</v>
      </c>
      <c r="I16" s="533">
        <f>'Rekap SKPD'!J682</f>
        <v>0</v>
      </c>
      <c r="J16" s="533">
        <f>'Rekap SKPD'!K682</f>
        <v>0</v>
      </c>
      <c r="K16" s="533">
        <f>'Rekap SKPD'!L682</f>
        <v>0</v>
      </c>
      <c r="L16" s="533">
        <f>'Rekap SKPD'!M682</f>
        <v>0</v>
      </c>
      <c r="M16" s="533">
        <f>'Rekap SKPD'!N682</f>
        <v>0</v>
      </c>
      <c r="N16" s="533">
        <f t="shared" si="0"/>
        <v>720777700</v>
      </c>
      <c r="O16" s="533">
        <f>'Rekap SKPD'!P682</f>
        <v>0</v>
      </c>
      <c r="P16" s="533">
        <f>'Rekap SKPD'!Q682</f>
        <v>0</v>
      </c>
      <c r="Q16" s="533">
        <f>'Rekap SKPD'!R682</f>
        <v>0</v>
      </c>
      <c r="R16" s="533">
        <f>'Rekap SKPD'!S682</f>
        <v>2185559600</v>
      </c>
      <c r="S16" s="533">
        <f>'Rekap SKPD'!T682</f>
        <v>0</v>
      </c>
      <c r="T16" s="533">
        <f>'Rekap SKPD'!U682</f>
        <v>0</v>
      </c>
      <c r="U16" s="533">
        <f>'Rekap SKPD'!V682</f>
        <v>0</v>
      </c>
      <c r="V16" s="533">
        <f>'Rekap SKPD'!W682</f>
        <v>0</v>
      </c>
      <c r="W16" s="531">
        <f t="shared" si="1"/>
        <v>2185559600</v>
      </c>
      <c r="X16" s="531">
        <f t="shared" si="2"/>
        <v>1290969700</v>
      </c>
      <c r="Y16" s="533"/>
      <c r="Z16" s="532"/>
      <c r="AA16" s="579">
        <v>7124972775</v>
      </c>
      <c r="AB16" s="580">
        <f t="shared" si="3"/>
        <v>-5834003075</v>
      </c>
    </row>
    <row r="17" spans="1:32" s="69" customFormat="1" ht="42.75" customHeight="1">
      <c r="A17" s="70"/>
      <c r="B17" s="70">
        <v>7</v>
      </c>
      <c r="C17" s="70"/>
      <c r="D17" s="74" t="s">
        <v>11</v>
      </c>
      <c r="E17" s="534">
        <f>'Rekap SKPD'!E683</f>
        <v>5533054452</v>
      </c>
      <c r="F17" s="534">
        <f>'Rekap SKPD'!G683</f>
        <v>223583025</v>
      </c>
      <c r="G17" s="534">
        <f>'Rekap SKPD'!H683</f>
        <v>32838192</v>
      </c>
      <c r="H17" s="534">
        <f>'Rekap SKPD'!I683</f>
        <v>497768720</v>
      </c>
      <c r="I17" s="534">
        <f>'Rekap SKPD'!J683</f>
        <v>0</v>
      </c>
      <c r="J17" s="534">
        <f>'Rekap SKPD'!K683</f>
        <v>0</v>
      </c>
      <c r="K17" s="534">
        <f>'Rekap SKPD'!L683</f>
        <v>6734000</v>
      </c>
      <c r="L17" s="534">
        <f>'Rekap SKPD'!M683</f>
        <v>1508844537</v>
      </c>
      <c r="M17" s="534">
        <f>'Rekap SKPD'!N683</f>
        <v>0</v>
      </c>
      <c r="N17" s="534">
        <f t="shared" si="0"/>
        <v>2269768474</v>
      </c>
      <c r="O17" s="534">
        <f>'Rekap SKPD'!P683</f>
        <v>5778283</v>
      </c>
      <c r="P17" s="534">
        <f>'Rekap SKPD'!Q683</f>
        <v>0</v>
      </c>
      <c r="Q17" s="534">
        <f>'Rekap SKPD'!R683</f>
        <v>0</v>
      </c>
      <c r="R17" s="534">
        <f>'Rekap SKPD'!S683</f>
        <v>50000</v>
      </c>
      <c r="S17" s="534">
        <f>'Rekap SKPD'!T683</f>
        <v>3811112809</v>
      </c>
      <c r="T17" s="534">
        <f>'Rekap SKPD'!U683</f>
        <v>0</v>
      </c>
      <c r="U17" s="534">
        <f>'Rekap SKPD'!V683</f>
        <v>0</v>
      </c>
      <c r="V17" s="534">
        <f>'Rekap SKPD'!W683</f>
        <v>0</v>
      </c>
      <c r="W17" s="531">
        <f t="shared" si="1"/>
        <v>3816941092</v>
      </c>
      <c r="X17" s="531">
        <f t="shared" si="2"/>
        <v>3985881834</v>
      </c>
      <c r="Y17" s="535"/>
      <c r="Z17" s="536"/>
      <c r="AA17" s="581">
        <v>3525152858</v>
      </c>
      <c r="AB17" s="582">
        <f t="shared" si="3"/>
        <v>460728976</v>
      </c>
    </row>
    <row r="18" spans="1:32" s="25" customFormat="1" ht="32.25" customHeight="1">
      <c r="A18" s="76"/>
      <c r="B18" s="76"/>
      <c r="C18" s="76"/>
      <c r="D18" s="77" t="s">
        <v>4</v>
      </c>
      <c r="E18" s="537">
        <f t="shared" ref="E18:V18" si="4">SUM(E11:E17)</f>
        <v>1938293373379</v>
      </c>
      <c r="F18" s="537">
        <f t="shared" si="4"/>
        <v>162080116908</v>
      </c>
      <c r="G18" s="537">
        <f t="shared" si="4"/>
        <v>1579380964.1500001</v>
      </c>
      <c r="H18" s="537">
        <f t="shared" si="4"/>
        <v>160265400565.45001</v>
      </c>
      <c r="I18" s="537">
        <f t="shared" si="4"/>
        <v>182135710750</v>
      </c>
      <c r="J18" s="537">
        <f t="shared" si="4"/>
        <v>37187854218</v>
      </c>
      <c r="K18" s="537">
        <f t="shared" si="4"/>
        <v>4139911173.8499999</v>
      </c>
      <c r="L18" s="537">
        <f t="shared" si="4"/>
        <v>4237041890</v>
      </c>
      <c r="M18" s="537">
        <f t="shared" si="4"/>
        <v>12561414359</v>
      </c>
      <c r="N18" s="537">
        <f t="shared" si="4"/>
        <v>564186830828.44995</v>
      </c>
      <c r="O18" s="537">
        <f t="shared" si="4"/>
        <v>13941754889</v>
      </c>
      <c r="P18" s="537">
        <f t="shared" si="4"/>
        <v>107500000</v>
      </c>
      <c r="Q18" s="537">
        <f t="shared" si="4"/>
        <v>28534917666</v>
      </c>
      <c r="R18" s="537">
        <f t="shared" si="4"/>
        <v>5543250300</v>
      </c>
      <c r="S18" s="537">
        <f t="shared" si="4"/>
        <v>31962390550</v>
      </c>
      <c r="T18" s="537">
        <f t="shared" si="4"/>
        <v>244457453</v>
      </c>
      <c r="U18" s="537">
        <f t="shared" si="4"/>
        <v>260054200</v>
      </c>
      <c r="V18" s="537">
        <f t="shared" si="4"/>
        <v>465465600</v>
      </c>
      <c r="W18" s="537">
        <f>SUM(W11:W17)</f>
        <v>81059790658</v>
      </c>
      <c r="X18" s="537">
        <f>SUM(X11:X17)</f>
        <v>2421420413549.4502</v>
      </c>
      <c r="Y18" s="537"/>
      <c r="AA18" s="611">
        <f>SUM(AA11:AA17)</f>
        <v>2423115489596.5552</v>
      </c>
      <c r="AB18" s="612">
        <f>SUM(AB11:AB17)</f>
        <v>-1695076047.1052246</v>
      </c>
    </row>
    <row r="19" spans="1:32">
      <c r="A19" s="26"/>
      <c r="B19" s="26"/>
      <c r="C19" s="26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</row>
    <row r="20" spans="1:32" s="27" customFormat="1">
      <c r="B20" s="29"/>
      <c r="D20" s="29"/>
      <c r="E20" s="540"/>
      <c r="F20" s="541"/>
      <c r="G20" s="541"/>
      <c r="H20" s="541"/>
      <c r="I20" s="541"/>
      <c r="J20" s="541"/>
      <c r="K20" s="541"/>
      <c r="L20" s="541"/>
      <c r="M20" s="541"/>
      <c r="N20" s="541"/>
      <c r="O20" s="541"/>
      <c r="P20" s="541"/>
      <c r="Q20" s="526"/>
      <c r="R20" s="526"/>
      <c r="S20" s="526"/>
      <c r="T20" s="526"/>
      <c r="U20" s="526"/>
      <c r="V20" s="526"/>
      <c r="W20" s="526"/>
      <c r="X20" s="538">
        <f>E18+F18+G18+H18+I18+J18+K18+L18+M18-O18-P18-Q18-R18-S18-T18-U18-V18</f>
        <v>2421420413549.4502</v>
      </c>
      <c r="Y20" s="526"/>
      <c r="Z20" s="526"/>
    </row>
    <row r="21" spans="1:32" s="27" customFormat="1">
      <c r="A21" s="30"/>
      <c r="B21" s="30"/>
      <c r="C21" s="30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26"/>
      <c r="Z21" s="526"/>
    </row>
    <row r="22" spans="1:32" s="27" customFormat="1">
      <c r="A22" s="30"/>
      <c r="B22" s="30"/>
      <c r="C22" s="30"/>
      <c r="E22" s="543"/>
      <c r="F22" s="544">
        <v>162080116908</v>
      </c>
      <c r="G22" s="543"/>
      <c r="H22" s="543"/>
      <c r="I22" s="543"/>
      <c r="J22" s="543"/>
      <c r="K22" s="545">
        <f>[1]REKAP!$F$31</f>
        <v>4139911173.8499999</v>
      </c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86" t="s">
        <v>24</v>
      </c>
      <c r="Y22" s="526"/>
      <c r="Z22" s="539">
        <f>X18-X20</f>
        <v>0</v>
      </c>
    </row>
    <row r="23" spans="1:32" s="27" customFormat="1">
      <c r="E23" s="542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 t="s">
        <v>2</v>
      </c>
      <c r="T23" s="526"/>
      <c r="U23" s="526"/>
      <c r="V23" s="526"/>
      <c r="W23" s="526"/>
      <c r="X23" s="526"/>
      <c r="Y23" s="526"/>
      <c r="Z23" s="526"/>
      <c r="AA23" s="1"/>
    </row>
    <row r="24" spans="1:32" s="27" customFormat="1">
      <c r="E24" s="542"/>
      <c r="F24" s="526">
        <f>F18-F22</f>
        <v>0</v>
      </c>
      <c r="G24" s="526"/>
      <c r="H24" s="526"/>
      <c r="I24" s="526"/>
      <c r="J24" s="526"/>
      <c r="K24" s="526">
        <f>K18-K22</f>
        <v>0</v>
      </c>
      <c r="L24" s="526"/>
      <c r="M24" s="526"/>
      <c r="N24" s="526"/>
      <c r="O24" s="526"/>
      <c r="P24" s="526"/>
      <c r="Q24" s="526"/>
      <c r="R24" s="526"/>
      <c r="S24" s="526" t="s">
        <v>90</v>
      </c>
      <c r="T24" s="526"/>
      <c r="U24" s="526"/>
      <c r="V24" s="526"/>
      <c r="W24" s="526"/>
      <c r="X24" s="526"/>
      <c r="Y24" s="526"/>
      <c r="Z24" s="526"/>
      <c r="AA24" s="86"/>
    </row>
    <row r="25" spans="1:32" s="27" customFormat="1">
      <c r="E25" s="542"/>
      <c r="F25" s="526"/>
      <c r="G25" s="526"/>
      <c r="H25" s="526"/>
      <c r="I25" s="526"/>
      <c r="J25" s="526"/>
      <c r="K25" s="526"/>
      <c r="L25" s="532"/>
      <c r="M25" s="532"/>
      <c r="N25" s="532"/>
      <c r="O25" s="532"/>
      <c r="P25" s="532"/>
      <c r="Q25" s="532"/>
      <c r="R25" s="532"/>
      <c r="S25" s="526" t="s">
        <v>91</v>
      </c>
      <c r="T25" s="526"/>
      <c r="U25" s="526"/>
      <c r="V25" s="526"/>
      <c r="W25" s="526"/>
      <c r="X25" s="526"/>
      <c r="Y25" s="526"/>
      <c r="Z25" s="526"/>
    </row>
    <row r="26" spans="1:32" s="27" customFormat="1">
      <c r="E26" s="526"/>
      <c r="F26" s="526"/>
      <c r="G26" s="526"/>
      <c r="H26" s="526"/>
      <c r="I26" s="526"/>
      <c r="J26" s="526"/>
      <c r="K26" s="526"/>
      <c r="L26" s="532"/>
      <c r="M26" s="532"/>
      <c r="N26" s="532"/>
      <c r="O26" s="532"/>
      <c r="P26" s="532"/>
      <c r="Q26" s="532"/>
      <c r="R26" s="532"/>
      <c r="S26" s="526"/>
      <c r="T26" s="526"/>
      <c r="U26" s="526"/>
      <c r="V26" s="526"/>
      <c r="W26" s="526"/>
      <c r="X26" s="526"/>
      <c r="Y26" s="526"/>
      <c r="Z26" s="526"/>
    </row>
    <row r="27" spans="1:32" s="27" customFormat="1">
      <c r="E27" s="526"/>
      <c r="F27" s="526"/>
      <c r="G27" s="526"/>
      <c r="H27" s="526"/>
      <c r="I27" s="526"/>
      <c r="J27" s="526"/>
      <c r="K27" s="526"/>
      <c r="L27" s="532"/>
      <c r="M27" s="532"/>
      <c r="N27" s="532"/>
      <c r="O27" s="532"/>
      <c r="P27" s="532"/>
      <c r="Q27" s="532"/>
      <c r="R27" s="532"/>
      <c r="S27" s="526"/>
      <c r="T27" s="526"/>
      <c r="U27" s="526"/>
      <c r="V27" s="526"/>
      <c r="W27" s="526"/>
      <c r="X27" s="526"/>
      <c r="Y27" s="526"/>
      <c r="Z27" s="526"/>
    </row>
    <row r="28" spans="1:32" s="27" customFormat="1">
      <c r="E28" s="526"/>
      <c r="F28" s="526"/>
      <c r="G28" s="526"/>
      <c r="H28" s="526"/>
      <c r="I28" s="526"/>
      <c r="J28" s="526"/>
      <c r="K28" s="526"/>
      <c r="L28" s="526"/>
      <c r="M28" s="526"/>
      <c r="N28" s="526"/>
      <c r="O28" s="52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</row>
    <row r="29" spans="1:32" s="27" customFormat="1"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46" t="s">
        <v>92</v>
      </c>
      <c r="T29" s="526"/>
      <c r="U29" s="526"/>
      <c r="V29" s="526"/>
      <c r="W29" s="526"/>
      <c r="X29" s="526"/>
      <c r="Y29" s="526"/>
      <c r="Z29" s="526"/>
      <c r="AA29" s="32"/>
    </row>
    <row r="30" spans="1:32" s="33" customFormat="1"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26" t="s">
        <v>93</v>
      </c>
      <c r="T30" s="547"/>
      <c r="U30" s="547"/>
      <c r="V30" s="547"/>
      <c r="W30" s="547"/>
      <c r="X30" s="547"/>
      <c r="Y30" s="547"/>
      <c r="Z30" s="547"/>
      <c r="AD30" s="34"/>
      <c r="AF30" s="34"/>
    </row>
    <row r="33" spans="4:23">
      <c r="D33" s="3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S33" s="522">
        <f>D33-E33</f>
        <v>0</v>
      </c>
      <c r="T33" s="522"/>
      <c r="U33" s="522"/>
      <c r="V33" s="522"/>
      <c r="W33" s="522"/>
    </row>
    <row r="34" spans="4:23">
      <c r="E34" s="547"/>
      <c r="F34" s="547"/>
      <c r="G34" s="547"/>
      <c r="H34" s="547"/>
      <c r="I34" s="547"/>
      <c r="J34" s="547"/>
      <c r="K34" s="547"/>
      <c r="Q34" s="547"/>
    </row>
    <row r="35" spans="4:23">
      <c r="E35" s="547"/>
      <c r="F35" s="547"/>
      <c r="G35" s="547"/>
      <c r="H35" s="547"/>
      <c r="I35" s="547"/>
      <c r="J35" s="547"/>
      <c r="K35" s="547"/>
      <c r="Q35" s="547"/>
    </row>
    <row r="36" spans="4:23">
      <c r="E36" s="547"/>
      <c r="F36" s="547"/>
      <c r="G36" s="547"/>
      <c r="H36" s="547"/>
      <c r="I36" s="547"/>
      <c r="J36" s="547"/>
      <c r="K36" s="547"/>
      <c r="Q36" s="547"/>
    </row>
    <row r="37" spans="4:23">
      <c r="E37" s="547"/>
      <c r="F37" s="547"/>
      <c r="G37" s="547"/>
      <c r="H37" s="547"/>
      <c r="I37" s="547"/>
      <c r="J37" s="547"/>
      <c r="K37" s="547"/>
      <c r="Q37" s="547"/>
    </row>
    <row r="38" spans="4:23">
      <c r="E38" s="547"/>
      <c r="F38" s="547"/>
      <c r="G38" s="547"/>
      <c r="H38" s="547"/>
      <c r="I38" s="547"/>
      <c r="J38" s="547"/>
      <c r="K38" s="547"/>
      <c r="Q38" s="547"/>
    </row>
    <row r="39" spans="4:23">
      <c r="E39" s="547"/>
      <c r="F39" s="547"/>
      <c r="G39" s="547"/>
      <c r="H39" s="547"/>
      <c r="I39" s="547"/>
      <c r="J39" s="547"/>
      <c r="K39" s="547"/>
      <c r="Q39" s="547"/>
    </row>
    <row r="40" spans="4:23">
      <c r="E40" s="547"/>
      <c r="F40" s="547"/>
      <c r="G40" s="547"/>
      <c r="H40" s="547"/>
      <c r="I40" s="547"/>
      <c r="J40" s="547"/>
      <c r="K40" s="547"/>
    </row>
  </sheetData>
  <mergeCells count="29">
    <mergeCell ref="A1:Y1"/>
    <mergeCell ref="A2:Y2"/>
    <mergeCell ref="A3:Y3"/>
    <mergeCell ref="A5:D5"/>
    <mergeCell ref="A6:A9"/>
    <mergeCell ref="B6:B9"/>
    <mergeCell ref="C6:C9"/>
    <mergeCell ref="D6:D9"/>
    <mergeCell ref="Y6:Y9"/>
    <mergeCell ref="F8:F9"/>
    <mergeCell ref="G8:G9"/>
    <mergeCell ref="H8:H9"/>
    <mergeCell ref="I8:I9"/>
    <mergeCell ref="J8:J9"/>
    <mergeCell ref="K8:K9"/>
    <mergeCell ref="L8:L9"/>
    <mergeCell ref="T8:V8"/>
    <mergeCell ref="AB6:AB10"/>
    <mergeCell ref="F7:N7"/>
    <mergeCell ref="N8:N9"/>
    <mergeCell ref="F6:W6"/>
    <mergeCell ref="O7:W7"/>
    <mergeCell ref="W8:W9"/>
    <mergeCell ref="M8:M9"/>
    <mergeCell ref="O8:O9"/>
    <mergeCell ref="P8:P9"/>
    <mergeCell ref="Q8:Q9"/>
    <mergeCell ref="R8:R9"/>
    <mergeCell ref="S8:S9"/>
  </mergeCells>
  <printOptions horizontalCentered="1"/>
  <pageMargins left="0" right="0" top="0.75" bottom="0.25" header="0" footer="0"/>
  <pageSetup paperSize="512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DN714"/>
  <sheetViews>
    <sheetView topLeftCell="A7" zoomScale="90" zoomScaleNormal="90" workbookViewId="0">
      <pane ySplit="4" topLeftCell="A161" activePane="bottomLeft" state="frozen"/>
      <selection activeCell="A7" sqref="A7"/>
      <selection pane="bottomLeft" activeCell="N77" sqref="N77"/>
    </sheetView>
  </sheetViews>
  <sheetFormatPr defaultColWidth="8.85546875" defaultRowHeight="12.75"/>
  <cols>
    <col min="1" max="1" width="3.85546875" style="87" customWidth="1"/>
    <col min="2" max="2" width="3.28515625" style="87" customWidth="1"/>
    <col min="3" max="3" width="3.42578125" style="87" customWidth="1"/>
    <col min="4" max="4" width="31" style="12" customWidth="1"/>
    <col min="5" max="5" width="22.5703125" style="453" bestFit="1" customWidth="1"/>
    <col min="6" max="7" width="22.7109375" style="379" customWidth="1"/>
    <col min="8" max="8" width="22.5703125" style="453" bestFit="1" customWidth="1"/>
    <col min="9" max="9" width="6.7109375" style="453" bestFit="1" customWidth="1"/>
    <col min="10" max="10" width="18.140625" style="452" bestFit="1" customWidth="1"/>
    <col min="11" max="11" width="22.5703125" style="453" bestFit="1" customWidth="1"/>
    <col min="12" max="12" width="22.28515625" style="453" customWidth="1"/>
    <col min="13" max="13" width="12.28515625" style="87" customWidth="1"/>
    <col min="14" max="14" width="13.85546875" style="87" bestFit="1" customWidth="1"/>
    <col min="15" max="15" width="13.140625" style="87" bestFit="1" customWidth="1"/>
    <col min="16" max="16384" width="8.85546875" style="87"/>
  </cols>
  <sheetData>
    <row r="1" spans="1:12" s="13" customFormat="1" ht="15.75">
      <c r="A1" s="677" t="s">
        <v>20</v>
      </c>
      <c r="B1" s="677"/>
      <c r="C1" s="677"/>
      <c r="D1" s="677"/>
      <c r="E1" s="677"/>
      <c r="F1" s="677"/>
      <c r="G1" s="677"/>
      <c r="H1" s="677"/>
      <c r="I1" s="677"/>
      <c r="J1" s="463"/>
      <c r="K1" s="464"/>
      <c r="L1" s="464"/>
    </row>
    <row r="2" spans="1:12" s="20" customFormat="1" ht="15.75">
      <c r="A2" s="677" t="s">
        <v>2005</v>
      </c>
      <c r="B2" s="677"/>
      <c r="C2" s="677"/>
      <c r="D2" s="677"/>
      <c r="E2" s="677"/>
      <c r="F2" s="677"/>
      <c r="G2" s="677"/>
      <c r="H2" s="677"/>
      <c r="I2" s="677"/>
      <c r="J2" s="465"/>
      <c r="K2" s="466"/>
      <c r="L2" s="466"/>
    </row>
    <row r="3" spans="1:12" s="13" customFormat="1" ht="15.75">
      <c r="A3" s="677" t="s">
        <v>0</v>
      </c>
      <c r="B3" s="677"/>
      <c r="C3" s="677"/>
      <c r="D3" s="677"/>
      <c r="E3" s="677"/>
      <c r="F3" s="677"/>
      <c r="G3" s="677"/>
      <c r="H3" s="677"/>
      <c r="I3" s="677"/>
      <c r="J3" s="463"/>
      <c r="K3" s="464"/>
      <c r="L3" s="464"/>
    </row>
    <row r="4" spans="1:12">
      <c r="A4" s="6"/>
      <c r="B4" s="6"/>
      <c r="C4" s="6"/>
      <c r="D4" s="6"/>
      <c r="E4" s="467"/>
      <c r="F4" s="378"/>
      <c r="G4" s="378"/>
      <c r="H4" s="467"/>
      <c r="I4" s="467"/>
    </row>
    <row r="5" spans="1:12">
      <c r="A5" s="678"/>
      <c r="B5" s="678"/>
      <c r="C5" s="678"/>
      <c r="D5" s="678"/>
      <c r="H5" s="467"/>
      <c r="I5" s="467"/>
    </row>
    <row r="6" spans="1:12" s="89" customFormat="1" ht="15">
      <c r="A6" s="679" t="s">
        <v>7</v>
      </c>
      <c r="B6" s="679" t="s">
        <v>15</v>
      </c>
      <c r="C6" s="680" t="s">
        <v>5</v>
      </c>
      <c r="D6" s="679" t="s">
        <v>16</v>
      </c>
      <c r="E6" s="468" t="s">
        <v>109</v>
      </c>
      <c r="F6" s="641" t="s">
        <v>1783</v>
      </c>
      <c r="G6" s="642"/>
      <c r="H6" s="469" t="s">
        <v>109</v>
      </c>
      <c r="I6" s="674" t="s">
        <v>6</v>
      </c>
      <c r="J6" s="470"/>
      <c r="K6" s="575" t="s">
        <v>109</v>
      </c>
      <c r="L6" s="636" t="s">
        <v>2190</v>
      </c>
    </row>
    <row r="7" spans="1:12" s="89" customFormat="1" ht="15">
      <c r="A7" s="679"/>
      <c r="B7" s="679"/>
      <c r="C7" s="680"/>
      <c r="D7" s="679"/>
      <c r="E7" s="472" t="s">
        <v>110</v>
      </c>
      <c r="F7" s="643"/>
      <c r="G7" s="644"/>
      <c r="H7" s="473" t="s">
        <v>111</v>
      </c>
      <c r="I7" s="675"/>
      <c r="J7" s="470"/>
      <c r="K7" s="574" t="s">
        <v>2218</v>
      </c>
      <c r="L7" s="637"/>
    </row>
    <row r="8" spans="1:12" s="89" customFormat="1" ht="12.75" customHeight="1">
      <c r="A8" s="679"/>
      <c r="B8" s="679"/>
      <c r="C8" s="680"/>
      <c r="D8" s="679"/>
      <c r="E8" s="473" t="s">
        <v>106</v>
      </c>
      <c r="F8" s="639" t="s">
        <v>1784</v>
      </c>
      <c r="G8" s="639" t="s">
        <v>1785</v>
      </c>
      <c r="H8" s="473" t="s">
        <v>106</v>
      </c>
      <c r="I8" s="675"/>
      <c r="J8" s="470"/>
      <c r="K8" s="574" t="s">
        <v>2219</v>
      </c>
      <c r="L8" s="637"/>
    </row>
    <row r="9" spans="1:12" s="89" customFormat="1" ht="12.75" customHeight="1">
      <c r="A9" s="679"/>
      <c r="B9" s="679"/>
      <c r="C9" s="680"/>
      <c r="D9" s="679"/>
      <c r="E9" s="474" t="s">
        <v>3</v>
      </c>
      <c r="F9" s="640"/>
      <c r="G9" s="640"/>
      <c r="H9" s="474" t="s">
        <v>3</v>
      </c>
      <c r="I9" s="676"/>
      <c r="J9" s="470"/>
      <c r="K9" s="574"/>
      <c r="L9" s="637"/>
    </row>
    <row r="10" spans="1:12" s="519" customFormat="1" ht="15">
      <c r="A10" s="461">
        <v>1</v>
      </c>
      <c r="B10" s="461">
        <v>2</v>
      </c>
      <c r="C10" s="461">
        <v>3</v>
      </c>
      <c r="D10" s="461">
        <v>4</v>
      </c>
      <c r="E10" s="517">
        <v>5</v>
      </c>
      <c r="F10" s="439">
        <v>6</v>
      </c>
      <c r="G10" s="439">
        <v>7</v>
      </c>
      <c r="H10" s="517">
        <v>8</v>
      </c>
      <c r="I10" s="517">
        <v>9</v>
      </c>
      <c r="J10" s="518"/>
      <c r="K10" s="576"/>
      <c r="L10" s="638"/>
    </row>
    <row r="11" spans="1:12">
      <c r="A11" s="7"/>
      <c r="B11" s="7"/>
      <c r="C11" s="7"/>
      <c r="D11" s="14"/>
      <c r="E11" s="475"/>
      <c r="F11" s="390"/>
      <c r="G11" s="390"/>
      <c r="H11" s="475"/>
      <c r="I11" s="475"/>
    </row>
    <row r="12" spans="1:12" s="5" customFormat="1">
      <c r="A12" s="67">
        <v>1</v>
      </c>
      <c r="B12" s="671" t="s">
        <v>19</v>
      </c>
      <c r="C12" s="672"/>
      <c r="D12" s="673"/>
      <c r="E12" s="476">
        <f>SUM(E13:E19)</f>
        <v>395024597313</v>
      </c>
      <c r="F12" s="476">
        <f t="shared" ref="F12:H12" si="0">SUM(F13:F19)</f>
        <v>239357967214</v>
      </c>
      <c r="G12" s="476">
        <f t="shared" si="0"/>
        <v>20403486981</v>
      </c>
      <c r="H12" s="476">
        <f t="shared" si="0"/>
        <v>613979077546</v>
      </c>
      <c r="I12" s="477"/>
      <c r="J12" s="478"/>
      <c r="K12" s="476">
        <f t="shared" ref="K12" si="1">SUM(K13:K19)</f>
        <v>615807027546</v>
      </c>
      <c r="L12" s="479">
        <f>H12-K12</f>
        <v>-1827950000</v>
      </c>
    </row>
    <row r="13" spans="1:12">
      <c r="A13" s="8"/>
      <c r="B13" s="8">
        <v>1</v>
      </c>
      <c r="C13" s="8" t="s">
        <v>95</v>
      </c>
      <c r="D13" s="10" t="s">
        <v>9</v>
      </c>
      <c r="E13" s="316">
        <f>'per SKPD'!E12</f>
        <v>62146743000</v>
      </c>
      <c r="F13" s="316">
        <f>'Rekap SKPD'!O13</f>
        <v>716647000</v>
      </c>
      <c r="G13" s="316">
        <f>'Rekap SKPD'!X13</f>
        <v>0</v>
      </c>
      <c r="H13" s="447">
        <f>E13+F13-G13</f>
        <v>62863390000</v>
      </c>
      <c r="I13" s="447"/>
      <c r="K13" s="453">
        <v>62863390000</v>
      </c>
      <c r="L13" s="479">
        <f t="shared" ref="L13:L22" si="2">H13-K13</f>
        <v>0</v>
      </c>
    </row>
    <row r="14" spans="1:12">
      <c r="A14" s="8"/>
      <c r="B14" s="8">
        <v>2</v>
      </c>
      <c r="C14" s="8" t="s">
        <v>96</v>
      </c>
      <c r="D14" s="10" t="s">
        <v>12</v>
      </c>
      <c r="E14" s="316">
        <f>'per SKPD'!E13</f>
        <v>34901876557</v>
      </c>
      <c r="F14" s="316">
        <f>'Rekap SKPD'!O14</f>
        <v>70239563109</v>
      </c>
      <c r="G14" s="316">
        <f>'Rekap SKPD'!X14</f>
        <v>0</v>
      </c>
      <c r="H14" s="447">
        <f t="shared" ref="H14:H19" si="3">E14+F14-G14</f>
        <v>105141439666</v>
      </c>
      <c r="I14" s="447"/>
      <c r="K14" s="453">
        <v>105141439666</v>
      </c>
      <c r="L14" s="479">
        <f t="shared" si="2"/>
        <v>0</v>
      </c>
    </row>
    <row r="15" spans="1:12">
      <c r="A15" s="8"/>
      <c r="B15" s="8">
        <v>3</v>
      </c>
      <c r="C15" s="8" t="s">
        <v>97</v>
      </c>
      <c r="D15" s="10" t="s">
        <v>13</v>
      </c>
      <c r="E15" s="316">
        <f>'per SKPD'!E217</f>
        <v>270478072441</v>
      </c>
      <c r="F15" s="316">
        <f>'Rekap SKPD'!O15</f>
        <v>142953522207</v>
      </c>
      <c r="G15" s="316">
        <f>'Rekap SKPD'!X15</f>
        <v>20403486981</v>
      </c>
      <c r="H15" s="447">
        <f t="shared" si="3"/>
        <v>393028107667</v>
      </c>
      <c r="I15" s="447"/>
      <c r="K15" s="453">
        <v>393028107667</v>
      </c>
      <c r="L15" s="479">
        <f t="shared" si="2"/>
        <v>0</v>
      </c>
    </row>
    <row r="16" spans="1:12">
      <c r="A16" s="8"/>
      <c r="B16" s="8">
        <v>4</v>
      </c>
      <c r="C16" s="8" t="s">
        <v>98</v>
      </c>
      <c r="D16" s="10" t="s">
        <v>8</v>
      </c>
      <c r="E16" s="316">
        <f>'per SKPD'!E237</f>
        <v>2506705738</v>
      </c>
      <c r="F16" s="316">
        <f>'Rekap SKPD'!O16</f>
        <v>3642605690</v>
      </c>
      <c r="G16" s="316">
        <f>'Rekap SKPD'!X16</f>
        <v>0</v>
      </c>
      <c r="H16" s="447">
        <f t="shared" si="3"/>
        <v>6149311428</v>
      </c>
      <c r="I16" s="447"/>
      <c r="K16" s="453">
        <v>6149311428</v>
      </c>
      <c r="L16" s="479">
        <f t="shared" si="2"/>
        <v>0</v>
      </c>
    </row>
    <row r="17" spans="1:12">
      <c r="A17" s="8"/>
      <c r="B17" s="8">
        <v>5</v>
      </c>
      <c r="C17" s="8" t="s">
        <v>99</v>
      </c>
      <c r="D17" s="10" t="s">
        <v>14</v>
      </c>
      <c r="E17" s="316">
        <f>'per SKPD'!E243</f>
        <v>24830611847</v>
      </c>
      <c r="F17" s="316">
        <f>'Rekap SKPD'!O17</f>
        <v>21739823938</v>
      </c>
      <c r="G17" s="316">
        <f>'Rekap SKPD'!X17</f>
        <v>0</v>
      </c>
      <c r="H17" s="447">
        <f t="shared" si="3"/>
        <v>46570435785</v>
      </c>
      <c r="I17" s="447"/>
      <c r="K17" s="453">
        <v>46570435785</v>
      </c>
      <c r="L17" s="479">
        <f t="shared" si="2"/>
        <v>0</v>
      </c>
    </row>
    <row r="18" spans="1:12">
      <c r="A18" s="8"/>
      <c r="B18" s="8">
        <v>6</v>
      </c>
      <c r="C18" s="8" t="s">
        <v>100</v>
      </c>
      <c r="D18" s="10" t="s">
        <v>10</v>
      </c>
      <c r="E18" s="316">
        <f>'per SKPD'!E266</f>
        <v>0</v>
      </c>
      <c r="F18" s="316">
        <f>'Rekap SKPD'!O18</f>
        <v>0</v>
      </c>
      <c r="G18" s="316">
        <f>'Rekap SKPD'!X18</f>
        <v>0</v>
      </c>
      <c r="H18" s="447">
        <f t="shared" si="3"/>
        <v>0</v>
      </c>
      <c r="I18" s="447"/>
      <c r="K18" s="453">
        <v>1827950000</v>
      </c>
      <c r="L18" s="479">
        <f t="shared" si="2"/>
        <v>-1827950000</v>
      </c>
    </row>
    <row r="19" spans="1:12" s="24" customFormat="1">
      <c r="A19" s="23"/>
      <c r="B19" s="23">
        <v>7</v>
      </c>
      <c r="C19" s="23"/>
      <c r="D19" s="21" t="s">
        <v>11</v>
      </c>
      <c r="E19" s="316">
        <f>'per SKPD'!E280</f>
        <v>160587730</v>
      </c>
      <c r="F19" s="316">
        <f>'Rekap SKPD'!O19</f>
        <v>65805270</v>
      </c>
      <c r="G19" s="316">
        <f>'Rekap SKPD'!X19</f>
        <v>0</v>
      </c>
      <c r="H19" s="447">
        <f t="shared" si="3"/>
        <v>226393000</v>
      </c>
      <c r="I19" s="480"/>
      <c r="J19" s="481"/>
      <c r="K19" s="482">
        <v>226393000</v>
      </c>
      <c r="L19" s="479">
        <f t="shared" si="2"/>
        <v>0</v>
      </c>
    </row>
    <row r="20" spans="1:12">
      <c r="A20" s="7"/>
      <c r="B20" s="7"/>
      <c r="C20" s="7"/>
      <c r="D20" s="22"/>
      <c r="E20" s="475"/>
      <c r="F20" s="390"/>
      <c r="G20" s="390"/>
      <c r="H20" s="475"/>
      <c r="I20" s="475"/>
      <c r="L20" s="479">
        <f t="shared" si="2"/>
        <v>0</v>
      </c>
    </row>
    <row r="21" spans="1:12" s="5" customFormat="1">
      <c r="A21" s="67">
        <v>2</v>
      </c>
      <c r="B21" s="671" t="s">
        <v>21</v>
      </c>
      <c r="C21" s="672"/>
      <c r="D21" s="673"/>
      <c r="E21" s="476">
        <f t="shared" ref="E21" si="4">SUM(E22:E28)</f>
        <v>58409628608</v>
      </c>
      <c r="F21" s="476">
        <f>SUM(F22:F28)</f>
        <v>6687855406</v>
      </c>
      <c r="G21" s="476">
        <f t="shared" ref="G21" si="5">SUM(G22:G28)</f>
        <v>2211162135</v>
      </c>
      <c r="H21" s="476">
        <f>SUM(H22:H28)</f>
        <v>62886321879</v>
      </c>
      <c r="I21" s="477"/>
      <c r="J21" s="478"/>
      <c r="K21" s="476">
        <f t="shared" ref="K21" si="6">SUM(K22:K28)</f>
        <v>62886321879</v>
      </c>
      <c r="L21" s="479">
        <f t="shared" si="2"/>
        <v>0</v>
      </c>
    </row>
    <row r="22" spans="1:12">
      <c r="A22" s="8"/>
      <c r="B22" s="8">
        <v>1</v>
      </c>
      <c r="C22" s="8" t="s">
        <v>95</v>
      </c>
      <c r="D22" s="10" t="s">
        <v>9</v>
      </c>
      <c r="E22" s="483">
        <f>'per SKPD'!E284</f>
        <v>4585975000</v>
      </c>
      <c r="F22" s="316">
        <f>'Rekap SKPD'!O22</f>
        <v>437604707</v>
      </c>
      <c r="G22" s="316">
        <f>'Rekap SKPD'!X22</f>
        <v>0</v>
      </c>
      <c r="H22" s="447">
        <f>E22+F22-G22</f>
        <v>5023579707</v>
      </c>
      <c r="I22" s="447"/>
      <c r="K22" s="453">
        <v>5023579707</v>
      </c>
      <c r="L22" s="479">
        <f t="shared" si="2"/>
        <v>0</v>
      </c>
    </row>
    <row r="23" spans="1:12">
      <c r="A23" s="8"/>
      <c r="B23" s="8">
        <v>2</v>
      </c>
      <c r="C23" s="8" t="s">
        <v>96</v>
      </c>
      <c r="D23" s="10" t="s">
        <v>12</v>
      </c>
      <c r="E23" s="483">
        <f>'per SKPD'!E289</f>
        <v>15526627978</v>
      </c>
      <c r="F23" s="316">
        <f>'Rekap SKPD'!O23</f>
        <v>2417384849</v>
      </c>
      <c r="G23" s="316">
        <f>'Rekap SKPD'!X23</f>
        <v>124336171</v>
      </c>
      <c r="H23" s="447">
        <f t="shared" ref="H23:H28" si="7">E23+F23-G23</f>
        <v>17819676656</v>
      </c>
      <c r="I23" s="447"/>
      <c r="K23" s="453">
        <v>17819676656</v>
      </c>
      <c r="L23" s="479">
        <f>H23-K23</f>
        <v>0</v>
      </c>
    </row>
    <row r="24" spans="1:12">
      <c r="A24" s="8"/>
      <c r="B24" s="8">
        <v>3</v>
      </c>
      <c r="C24" s="8" t="s">
        <v>97</v>
      </c>
      <c r="D24" s="10" t="s">
        <v>13</v>
      </c>
      <c r="E24" s="483">
        <f>'per SKPD'!E357</f>
        <v>35973823687</v>
      </c>
      <c r="F24" s="316">
        <f>'Rekap SKPD'!O24</f>
        <v>3109273050</v>
      </c>
      <c r="G24" s="316">
        <f>'Rekap SKPD'!X24</f>
        <v>432834000</v>
      </c>
      <c r="H24" s="447">
        <f t="shared" si="7"/>
        <v>38650262737</v>
      </c>
      <c r="I24" s="447"/>
      <c r="K24" s="453">
        <v>38650262737</v>
      </c>
      <c r="L24" s="479">
        <f t="shared" ref="L24:L87" si="8">H24-K24</f>
        <v>0</v>
      </c>
    </row>
    <row r="25" spans="1:12">
      <c r="A25" s="8"/>
      <c r="B25" s="8">
        <v>4</v>
      </c>
      <c r="C25" s="8" t="s">
        <v>98</v>
      </c>
      <c r="D25" s="10" t="s">
        <v>8</v>
      </c>
      <c r="E25" s="483">
        <f>'per SKPD'!E367</f>
        <v>13531200</v>
      </c>
      <c r="F25" s="316">
        <f>'Rekap SKPD'!O25</f>
        <v>1915100</v>
      </c>
      <c r="G25" s="316">
        <f>'Rekap SKPD'!X25</f>
        <v>0</v>
      </c>
      <c r="H25" s="447">
        <f t="shared" si="7"/>
        <v>15446300</v>
      </c>
      <c r="I25" s="447"/>
      <c r="K25" s="453">
        <v>15446300</v>
      </c>
      <c r="L25" s="479">
        <f t="shared" si="8"/>
        <v>0</v>
      </c>
    </row>
    <row r="26" spans="1:12">
      <c r="A26" s="8"/>
      <c r="B26" s="8">
        <v>5</v>
      </c>
      <c r="C26" s="8" t="s">
        <v>99</v>
      </c>
      <c r="D26" s="10" t="s">
        <v>14</v>
      </c>
      <c r="E26" s="483">
        <f>'per SKPD'!E370</f>
        <v>33021500</v>
      </c>
      <c r="F26" s="316">
        <f>'Rekap SKPD'!O26</f>
        <v>900000</v>
      </c>
      <c r="G26" s="316">
        <f>'Rekap SKPD'!X26</f>
        <v>0</v>
      </c>
      <c r="H26" s="447">
        <f t="shared" si="7"/>
        <v>33921500</v>
      </c>
      <c r="I26" s="447"/>
      <c r="K26" s="453">
        <v>33921500</v>
      </c>
      <c r="L26" s="479">
        <f t="shared" si="8"/>
        <v>0</v>
      </c>
    </row>
    <row r="27" spans="1:12">
      <c r="A27" s="8"/>
      <c r="B27" s="8">
        <v>6</v>
      </c>
      <c r="C27" s="8" t="s">
        <v>100</v>
      </c>
      <c r="D27" s="10" t="s">
        <v>10</v>
      </c>
      <c r="E27" s="483">
        <f>'per SKPD'!E372</f>
        <v>1422423600</v>
      </c>
      <c r="F27" s="316">
        <f>'Rekap SKPD'!O27</f>
        <v>720777700</v>
      </c>
      <c r="G27" s="316">
        <f>'Rekap SKPD'!X27</f>
        <v>1422423600</v>
      </c>
      <c r="H27" s="447">
        <f t="shared" si="7"/>
        <v>720777700</v>
      </c>
      <c r="I27" s="447"/>
      <c r="K27" s="453">
        <v>720777700</v>
      </c>
      <c r="L27" s="479">
        <f t="shared" si="8"/>
        <v>0</v>
      </c>
    </row>
    <row r="28" spans="1:12" s="24" customFormat="1">
      <c r="A28" s="23"/>
      <c r="B28" s="23">
        <v>7</v>
      </c>
      <c r="C28" s="23"/>
      <c r="D28" s="21" t="s">
        <v>11</v>
      </c>
      <c r="E28" s="483">
        <f>'per SKPD'!E375</f>
        <v>854225643</v>
      </c>
      <c r="F28" s="316">
        <f>'Rekap SKPD'!O28</f>
        <v>0</v>
      </c>
      <c r="G28" s="316">
        <f>'Rekap SKPD'!X28</f>
        <v>231568364</v>
      </c>
      <c r="H28" s="447">
        <f t="shared" si="7"/>
        <v>622657279</v>
      </c>
      <c r="I28" s="480"/>
      <c r="J28" s="481"/>
      <c r="K28" s="482">
        <v>622657279</v>
      </c>
      <c r="L28" s="479">
        <f t="shared" si="8"/>
        <v>0</v>
      </c>
    </row>
    <row r="29" spans="1:12">
      <c r="A29" s="7"/>
      <c r="B29" s="7"/>
      <c r="C29" s="7"/>
      <c r="D29" s="14"/>
      <c r="E29" s="475"/>
      <c r="F29" s="390"/>
      <c r="G29" s="390"/>
      <c r="H29" s="475"/>
      <c r="I29" s="475"/>
      <c r="L29" s="479">
        <f t="shared" si="8"/>
        <v>0</v>
      </c>
    </row>
    <row r="30" spans="1:12" s="5" customFormat="1">
      <c r="A30" s="67">
        <v>3</v>
      </c>
      <c r="B30" s="671" t="s">
        <v>22</v>
      </c>
      <c r="C30" s="672"/>
      <c r="D30" s="673"/>
      <c r="E30" s="476">
        <f t="shared" ref="E30" si="9">SUM(E31:E37)</f>
        <v>38138942685</v>
      </c>
      <c r="F30" s="476">
        <f>SUM(F31:F37)</f>
        <v>5803418229</v>
      </c>
      <c r="G30" s="476">
        <f t="shared" ref="G30:H30" si="10">SUM(G31:G37)</f>
        <v>513784963</v>
      </c>
      <c r="H30" s="476">
        <f t="shared" si="10"/>
        <v>43428575951</v>
      </c>
      <c r="I30" s="477"/>
      <c r="J30" s="478"/>
      <c r="K30" s="476">
        <f t="shared" ref="K30" si="11">SUM(K31:K37)</f>
        <v>43185719951</v>
      </c>
      <c r="L30" s="479">
        <f t="shared" si="8"/>
        <v>242856000</v>
      </c>
    </row>
    <row r="31" spans="1:12">
      <c r="A31" s="8"/>
      <c r="B31" s="8">
        <v>1</v>
      </c>
      <c r="C31" s="8" t="s">
        <v>95</v>
      </c>
      <c r="D31" s="10" t="s">
        <v>9</v>
      </c>
      <c r="E31" s="483">
        <f>'per SKPD'!E478</f>
        <v>3998150000</v>
      </c>
      <c r="F31" s="316">
        <f>'Rekap SKPD'!O31</f>
        <v>0</v>
      </c>
      <c r="G31" s="316">
        <f>'Rekap SKPD'!X31</f>
        <v>0</v>
      </c>
      <c r="H31" s="447">
        <f>E31+F31-G31</f>
        <v>3998150000</v>
      </c>
      <c r="I31" s="447"/>
      <c r="K31" s="453">
        <v>3998150000</v>
      </c>
      <c r="L31" s="479">
        <f t="shared" si="8"/>
        <v>0</v>
      </c>
    </row>
    <row r="32" spans="1:12">
      <c r="A32" s="8"/>
      <c r="B32" s="8">
        <v>2</v>
      </c>
      <c r="C32" s="8" t="s">
        <v>96</v>
      </c>
      <c r="D32" s="10" t="s">
        <v>12</v>
      </c>
      <c r="E32" s="483">
        <f>'per SKPD'!E479</f>
        <v>21852979434</v>
      </c>
      <c r="F32" s="316">
        <f>'Rekap SKPD'!O32</f>
        <v>2536193610</v>
      </c>
      <c r="G32" s="316">
        <f>'Rekap SKPD'!X32</f>
        <v>207957969</v>
      </c>
      <c r="H32" s="447">
        <f t="shared" ref="H32:H37" si="12">E32+F32-G32</f>
        <v>24181215075</v>
      </c>
      <c r="I32" s="447"/>
      <c r="K32" s="453">
        <v>24181215075</v>
      </c>
      <c r="L32" s="479">
        <f t="shared" si="8"/>
        <v>0</v>
      </c>
    </row>
    <row r="33" spans="1:15">
      <c r="A33" s="8"/>
      <c r="B33" s="8">
        <v>3</v>
      </c>
      <c r="C33" s="8" t="s">
        <v>97</v>
      </c>
      <c r="D33" s="10" t="s">
        <v>13</v>
      </c>
      <c r="E33" s="483">
        <f>'per SKPD'!E750</f>
        <v>9864709554</v>
      </c>
      <c r="F33" s="316">
        <f>'Rekap SKPD'!O33</f>
        <v>2970283000</v>
      </c>
      <c r="G33" s="316">
        <f>'Rekap SKPD'!X33</f>
        <v>0</v>
      </c>
      <c r="H33" s="447">
        <f t="shared" si="12"/>
        <v>12834992554</v>
      </c>
      <c r="I33" s="447"/>
      <c r="K33" s="453">
        <v>12592136554</v>
      </c>
      <c r="L33" s="479">
        <f t="shared" si="8"/>
        <v>242856000</v>
      </c>
    </row>
    <row r="34" spans="1:15">
      <c r="A34" s="8"/>
      <c r="B34" s="8">
        <v>4</v>
      </c>
      <c r="C34" s="8" t="s">
        <v>98</v>
      </c>
      <c r="D34" s="10" t="s">
        <v>8</v>
      </c>
      <c r="E34" s="483">
        <f>'per SKPD'!E756</f>
        <v>2091314350</v>
      </c>
      <c r="F34" s="316">
        <f>'Rekap SKPD'!O34</f>
        <v>20014685</v>
      </c>
      <c r="G34" s="316">
        <f>'Rekap SKPD'!X34</f>
        <v>0</v>
      </c>
      <c r="H34" s="447">
        <f t="shared" si="12"/>
        <v>2111329035</v>
      </c>
      <c r="I34" s="447"/>
      <c r="K34" s="453">
        <v>2111329035</v>
      </c>
      <c r="L34" s="479">
        <f t="shared" si="8"/>
        <v>0</v>
      </c>
    </row>
    <row r="35" spans="1:15">
      <c r="A35" s="8"/>
      <c r="B35" s="8">
        <v>5</v>
      </c>
      <c r="C35" s="8" t="s">
        <v>99</v>
      </c>
      <c r="D35" s="10" t="s">
        <v>14</v>
      </c>
      <c r="E35" s="483">
        <f>'per SKPD'!E758</f>
        <v>40948287</v>
      </c>
      <c r="F35" s="316">
        <f>'Rekap SKPD'!O35</f>
        <v>819000</v>
      </c>
      <c r="G35" s="316">
        <f>'Rekap SKPD'!X35</f>
        <v>0</v>
      </c>
      <c r="H35" s="447">
        <f t="shared" si="12"/>
        <v>41767287</v>
      </c>
      <c r="I35" s="447"/>
      <c r="K35" s="453">
        <v>41767287</v>
      </c>
      <c r="L35" s="479">
        <f t="shared" si="8"/>
        <v>0</v>
      </c>
    </row>
    <row r="36" spans="1:15">
      <c r="A36" s="8"/>
      <c r="B36" s="8">
        <v>6</v>
      </c>
      <c r="C36" s="8" t="s">
        <v>100</v>
      </c>
      <c r="D36" s="10" t="s">
        <v>10</v>
      </c>
      <c r="E36" s="483">
        <f>'per SKPD'!E763</f>
        <v>0</v>
      </c>
      <c r="F36" s="316">
        <f>'Rekap SKPD'!O36</f>
        <v>0</v>
      </c>
      <c r="G36" s="316">
        <f>'Rekap SKPD'!X36</f>
        <v>0</v>
      </c>
      <c r="H36" s="447">
        <f t="shared" si="12"/>
        <v>0</v>
      </c>
      <c r="I36" s="447"/>
      <c r="K36" s="453">
        <v>0</v>
      </c>
      <c r="L36" s="479">
        <f t="shared" si="8"/>
        <v>0</v>
      </c>
    </row>
    <row r="37" spans="1:15" s="24" customFormat="1">
      <c r="A37" s="23"/>
      <c r="B37" s="23">
        <v>7</v>
      </c>
      <c r="C37" s="23"/>
      <c r="D37" s="21" t="s">
        <v>11</v>
      </c>
      <c r="E37" s="483">
        <f>'per SKPD'!E764</f>
        <v>290841060</v>
      </c>
      <c r="F37" s="316">
        <f>'Rekap SKPD'!O37</f>
        <v>276107934</v>
      </c>
      <c r="G37" s="316">
        <f>'Rekap SKPD'!X37</f>
        <v>305826994</v>
      </c>
      <c r="H37" s="447">
        <f t="shared" si="12"/>
        <v>261122000</v>
      </c>
      <c r="I37" s="480"/>
      <c r="J37" s="481"/>
      <c r="K37" s="482">
        <v>261122000</v>
      </c>
      <c r="L37" s="479">
        <f t="shared" si="8"/>
        <v>0</v>
      </c>
      <c r="O37" s="84"/>
    </row>
    <row r="38" spans="1:15">
      <c r="A38" s="7"/>
      <c r="B38" s="7"/>
      <c r="C38" s="7"/>
      <c r="D38" s="22"/>
      <c r="E38" s="475"/>
      <c r="F38" s="390"/>
      <c r="G38" s="390"/>
      <c r="H38" s="475"/>
      <c r="I38" s="475"/>
      <c r="L38" s="479">
        <f t="shared" si="8"/>
        <v>0</v>
      </c>
    </row>
    <row r="39" spans="1:15" s="5" customFormat="1">
      <c r="A39" s="67">
        <v>4</v>
      </c>
      <c r="B39" s="671" t="s">
        <v>23</v>
      </c>
      <c r="C39" s="672"/>
      <c r="D39" s="673"/>
      <c r="E39" s="476">
        <f t="shared" ref="E39" si="13">SUM(E40:E46)</f>
        <v>984159281432</v>
      </c>
      <c r="F39" s="476">
        <f t="shared" ref="F39:G39" si="14">SUM(F40:F46)</f>
        <v>233327723032</v>
      </c>
      <c r="G39" s="476">
        <f t="shared" si="14"/>
        <v>5614310000</v>
      </c>
      <c r="H39" s="476">
        <f>SUM(H40:H46)</f>
        <v>1211872694464</v>
      </c>
      <c r="I39" s="477"/>
      <c r="J39" s="478"/>
      <c r="K39" s="476">
        <f t="shared" ref="K39" si="15">SUM(K40:K46)</f>
        <v>1211988924511.1052</v>
      </c>
      <c r="L39" s="479">
        <f t="shared" si="8"/>
        <v>-116230047.10522461</v>
      </c>
    </row>
    <row r="40" spans="1:15">
      <c r="A40" s="8"/>
      <c r="B40" s="8">
        <v>1</v>
      </c>
      <c r="C40" s="8" t="s">
        <v>95</v>
      </c>
      <c r="D40" s="10" t="s">
        <v>9</v>
      </c>
      <c r="E40" s="483">
        <f>'per SKPD'!E841</f>
        <v>12190241325</v>
      </c>
      <c r="F40" s="316">
        <f>'Rekap SKPD'!O40</f>
        <v>178061884050</v>
      </c>
      <c r="G40" s="316">
        <f>'Rekap SKPD'!X40</f>
        <v>162625000</v>
      </c>
      <c r="H40" s="447">
        <f>E40+F40-G40</f>
        <v>190089500375</v>
      </c>
      <c r="I40" s="447"/>
      <c r="K40" s="453">
        <v>190089500375</v>
      </c>
      <c r="L40" s="479">
        <f t="shared" si="8"/>
        <v>0</v>
      </c>
    </row>
    <row r="41" spans="1:15">
      <c r="A41" s="8"/>
      <c r="B41" s="8">
        <v>2</v>
      </c>
      <c r="C41" s="8" t="s">
        <v>96</v>
      </c>
      <c r="D41" s="10" t="s">
        <v>12</v>
      </c>
      <c r="E41" s="483">
        <f>'per SKPD'!E848</f>
        <v>10188538007</v>
      </c>
      <c r="F41" s="316">
        <f>'Rekap SKPD'!O41</f>
        <v>3069772316</v>
      </c>
      <c r="G41" s="316">
        <f>'Rekap SKPD'!X41</f>
        <v>621275400</v>
      </c>
      <c r="H41" s="447">
        <f t="shared" ref="H41:H46" si="16">E41+F41-G41</f>
        <v>12637034923</v>
      </c>
      <c r="I41" s="447"/>
      <c r="K41" s="453">
        <v>12213755841</v>
      </c>
      <c r="L41" s="479">
        <f t="shared" si="8"/>
        <v>423279082</v>
      </c>
    </row>
    <row r="42" spans="1:15">
      <c r="A42" s="8"/>
      <c r="B42" s="8">
        <v>3</v>
      </c>
      <c r="C42" s="8" t="s">
        <v>97</v>
      </c>
      <c r="D42" s="10" t="s">
        <v>13</v>
      </c>
      <c r="E42" s="483">
        <f>'per SKPD'!E905</f>
        <v>54237970675</v>
      </c>
      <c r="F42" s="316">
        <f>'Rekap SKPD'!O42</f>
        <v>15351367220</v>
      </c>
      <c r="G42" s="316">
        <f>'Rekap SKPD'!X42</f>
        <v>3229480000</v>
      </c>
      <c r="H42" s="447">
        <f t="shared" si="16"/>
        <v>66359857895</v>
      </c>
      <c r="I42" s="447"/>
      <c r="K42" s="453">
        <v>66679466825</v>
      </c>
      <c r="L42" s="479">
        <f t="shared" si="8"/>
        <v>-319608930</v>
      </c>
    </row>
    <row r="43" spans="1:15">
      <c r="A43" s="8"/>
      <c r="B43" s="8">
        <v>4</v>
      </c>
      <c r="C43" s="8" t="s">
        <v>98</v>
      </c>
      <c r="D43" s="10" t="s">
        <v>8</v>
      </c>
      <c r="E43" s="483">
        <f>'per SKPD'!E944</f>
        <v>905539144925</v>
      </c>
      <c r="F43" s="316">
        <f>'Rekap SKPD'!O43</f>
        <v>36778409446</v>
      </c>
      <c r="G43" s="316">
        <f>'Rekap SKPD'!X43</f>
        <v>671401600</v>
      </c>
      <c r="H43" s="447">
        <f t="shared" si="16"/>
        <v>941646152771</v>
      </c>
      <c r="I43" s="447"/>
      <c r="K43" s="453">
        <v>941765950970.10522</v>
      </c>
      <c r="L43" s="479">
        <f t="shared" si="8"/>
        <v>-119798199.10522461</v>
      </c>
    </row>
    <row r="44" spans="1:15">
      <c r="A44" s="8"/>
      <c r="B44" s="8">
        <v>5</v>
      </c>
      <c r="C44" s="8" t="s">
        <v>99</v>
      </c>
      <c r="D44" s="10" t="s">
        <v>14</v>
      </c>
      <c r="E44" s="483">
        <f>'per SKPD'!E1045</f>
        <v>520566500</v>
      </c>
      <c r="F44" s="316">
        <f>'Rekap SKPD'!O44</f>
        <v>16900000</v>
      </c>
      <c r="G44" s="316">
        <f>'Rekap SKPD'!X44</f>
        <v>16900000</v>
      </c>
      <c r="H44" s="447">
        <f t="shared" si="16"/>
        <v>520566500</v>
      </c>
      <c r="I44" s="447"/>
      <c r="K44" s="453">
        <v>520566500</v>
      </c>
      <c r="L44" s="479">
        <f t="shared" si="8"/>
        <v>0</v>
      </c>
    </row>
    <row r="45" spans="1:15">
      <c r="A45" s="8"/>
      <c r="B45" s="8">
        <v>6</v>
      </c>
      <c r="C45" s="8" t="s">
        <v>100</v>
      </c>
      <c r="D45" s="10" t="s">
        <v>10</v>
      </c>
      <c r="E45" s="483">
        <f>'per SKPD'!E1049</f>
        <v>1333328000</v>
      </c>
      <c r="F45" s="316">
        <f>'Rekap SKPD'!O45</f>
        <v>0</v>
      </c>
      <c r="G45" s="316">
        <f>'Rekap SKPD'!X45</f>
        <v>763136000</v>
      </c>
      <c r="H45" s="447">
        <f t="shared" si="16"/>
        <v>570192000</v>
      </c>
      <c r="I45" s="447"/>
      <c r="K45" s="453">
        <v>570192000</v>
      </c>
      <c r="L45" s="479">
        <f t="shared" si="8"/>
        <v>0</v>
      </c>
    </row>
    <row r="46" spans="1:15" s="24" customFormat="1">
      <c r="A46" s="23"/>
      <c r="B46" s="23">
        <v>7</v>
      </c>
      <c r="C46" s="23"/>
      <c r="D46" s="21" t="s">
        <v>11</v>
      </c>
      <c r="E46" s="483">
        <f>'per SKPD'!E1051</f>
        <v>149492000</v>
      </c>
      <c r="F46" s="316">
        <f>'Rekap SKPD'!O46</f>
        <v>49390000</v>
      </c>
      <c r="G46" s="316">
        <f>'Rekap SKPD'!X46</f>
        <v>149492000</v>
      </c>
      <c r="H46" s="447">
        <f t="shared" si="16"/>
        <v>49390000</v>
      </c>
      <c r="I46" s="480"/>
      <c r="J46" s="481"/>
      <c r="K46" s="482">
        <v>149492000</v>
      </c>
      <c r="L46" s="479">
        <f t="shared" si="8"/>
        <v>-100102000</v>
      </c>
    </row>
    <row r="47" spans="1:15">
      <c r="A47" s="7"/>
      <c r="B47" s="7"/>
      <c r="C47" s="7"/>
      <c r="D47" s="22"/>
      <c r="E47" s="475"/>
      <c r="F47" s="390"/>
      <c r="G47" s="390"/>
      <c r="H47" s="475"/>
      <c r="I47" s="475"/>
      <c r="L47" s="479">
        <f t="shared" si="8"/>
        <v>0</v>
      </c>
    </row>
    <row r="48" spans="1:15" s="5" customFormat="1">
      <c r="A48" s="67">
        <v>5</v>
      </c>
      <c r="B48" s="671" t="s">
        <v>25</v>
      </c>
      <c r="C48" s="672"/>
      <c r="D48" s="673"/>
      <c r="E48" s="476">
        <f t="shared" ref="E48" si="17">SUM(E49:E55)</f>
        <v>9581044611</v>
      </c>
      <c r="F48" s="476">
        <f>SUM(F49:F55)</f>
        <v>163796250</v>
      </c>
      <c r="G48" s="476">
        <f t="shared" ref="G48:H48" si="18">SUM(G49:G55)</f>
        <v>7547750000</v>
      </c>
      <c r="H48" s="476">
        <f t="shared" si="18"/>
        <v>2197090861</v>
      </c>
      <c r="I48" s="477"/>
      <c r="J48" s="478"/>
      <c r="K48" s="476">
        <f t="shared" ref="K48" si="19">SUM(K49:K55)</f>
        <v>2197090861</v>
      </c>
      <c r="L48" s="479">
        <f t="shared" si="8"/>
        <v>0</v>
      </c>
    </row>
    <row r="49" spans="1:12">
      <c r="A49" s="8"/>
      <c r="B49" s="8">
        <v>1</v>
      </c>
      <c r="C49" s="8" t="s">
        <v>95</v>
      </c>
      <c r="D49" s="10" t="s">
        <v>9</v>
      </c>
      <c r="E49" s="483">
        <f>'per SKPD'!E1089</f>
        <v>1035250000</v>
      </c>
      <c r="F49" s="316">
        <f>'Rekap SKPD'!O49</f>
        <v>0</v>
      </c>
      <c r="G49" s="316">
        <f>'Rekap SKPD'!X49</f>
        <v>1035250000</v>
      </c>
      <c r="H49" s="447">
        <f>E49+F49-G49</f>
        <v>0</v>
      </c>
      <c r="I49" s="447"/>
      <c r="K49" s="453">
        <v>0</v>
      </c>
      <c r="L49" s="479">
        <f t="shared" si="8"/>
        <v>0</v>
      </c>
    </row>
    <row r="50" spans="1:12">
      <c r="A50" s="8"/>
      <c r="B50" s="8">
        <v>2</v>
      </c>
      <c r="C50" s="8" t="s">
        <v>96</v>
      </c>
      <c r="D50" s="10" t="s">
        <v>12</v>
      </c>
      <c r="E50" s="483">
        <f>'per SKPD'!E1091</f>
        <v>1516954911</v>
      </c>
      <c r="F50" s="316">
        <f>'Rekap SKPD'!O50</f>
        <v>69040000</v>
      </c>
      <c r="G50" s="316">
        <f>'Rekap SKPD'!X50</f>
        <v>0</v>
      </c>
      <c r="H50" s="447">
        <f t="shared" ref="H50:H55" si="20">E50+F50-G50</f>
        <v>1585994911</v>
      </c>
      <c r="I50" s="447"/>
      <c r="K50" s="453">
        <v>1585994911</v>
      </c>
      <c r="L50" s="479">
        <f t="shared" si="8"/>
        <v>0</v>
      </c>
    </row>
    <row r="51" spans="1:12">
      <c r="A51" s="8"/>
      <c r="B51" s="8">
        <v>3</v>
      </c>
      <c r="C51" s="8" t="s">
        <v>97</v>
      </c>
      <c r="D51" s="10" t="s">
        <v>13</v>
      </c>
      <c r="E51" s="483">
        <f>'per SKPD'!E1103</f>
        <v>6938838200</v>
      </c>
      <c r="F51" s="316">
        <f>'Rekap SKPD'!O51</f>
        <v>0</v>
      </c>
      <c r="G51" s="316">
        <f>'Rekap SKPD'!X51</f>
        <v>6512500000</v>
      </c>
      <c r="H51" s="447">
        <f t="shared" si="20"/>
        <v>426338200</v>
      </c>
      <c r="I51" s="447"/>
      <c r="K51" s="453">
        <v>426338200</v>
      </c>
      <c r="L51" s="479">
        <f t="shared" si="8"/>
        <v>0</v>
      </c>
    </row>
    <row r="52" spans="1:12">
      <c r="A52" s="8"/>
      <c r="B52" s="8">
        <v>4</v>
      </c>
      <c r="C52" s="8" t="s">
        <v>98</v>
      </c>
      <c r="D52" s="10" t="s">
        <v>8</v>
      </c>
      <c r="E52" s="483">
        <f>'per SKPD'!E1105</f>
        <v>0</v>
      </c>
      <c r="F52" s="316">
        <f>'Rekap SKPD'!O52</f>
        <v>0</v>
      </c>
      <c r="G52" s="316">
        <f>'Rekap SKPD'!X52</f>
        <v>0</v>
      </c>
      <c r="H52" s="447">
        <f t="shared" si="20"/>
        <v>0</v>
      </c>
      <c r="I52" s="447"/>
      <c r="K52" s="453">
        <v>0</v>
      </c>
      <c r="L52" s="479">
        <f t="shared" si="8"/>
        <v>0</v>
      </c>
    </row>
    <row r="53" spans="1:12">
      <c r="A53" s="8"/>
      <c r="B53" s="8">
        <v>5</v>
      </c>
      <c r="C53" s="8" t="s">
        <v>99</v>
      </c>
      <c r="D53" s="10" t="s">
        <v>14</v>
      </c>
      <c r="E53" s="483">
        <f>'per SKPD'!E1106</f>
        <v>45066500</v>
      </c>
      <c r="F53" s="316">
        <f>'Rekap SKPD'!O53</f>
        <v>0</v>
      </c>
      <c r="G53" s="316">
        <f>'Rekap SKPD'!X53</f>
        <v>0</v>
      </c>
      <c r="H53" s="447">
        <f t="shared" si="20"/>
        <v>45066500</v>
      </c>
      <c r="I53" s="447"/>
      <c r="K53" s="453">
        <v>45066500</v>
      </c>
      <c r="L53" s="479">
        <f t="shared" si="8"/>
        <v>0</v>
      </c>
    </row>
    <row r="54" spans="1:12">
      <c r="A54" s="8"/>
      <c r="B54" s="8">
        <v>6</v>
      </c>
      <c r="C54" s="8" t="s">
        <v>100</v>
      </c>
      <c r="D54" s="10" t="s">
        <v>10</v>
      </c>
      <c r="E54" s="483">
        <f>'per SKPD'!E1107</f>
        <v>0</v>
      </c>
      <c r="F54" s="316">
        <f>'Rekap SKPD'!O54</f>
        <v>0</v>
      </c>
      <c r="G54" s="316">
        <f>'Rekap SKPD'!X54</f>
        <v>0</v>
      </c>
      <c r="H54" s="447">
        <f t="shared" si="20"/>
        <v>0</v>
      </c>
      <c r="I54" s="447"/>
      <c r="K54" s="453">
        <v>0</v>
      </c>
      <c r="L54" s="479">
        <f t="shared" si="8"/>
        <v>0</v>
      </c>
    </row>
    <row r="55" spans="1:12" s="24" customFormat="1">
      <c r="A55" s="23"/>
      <c r="B55" s="23">
        <v>7</v>
      </c>
      <c r="C55" s="23"/>
      <c r="D55" s="21" t="s">
        <v>11</v>
      </c>
      <c r="E55" s="483">
        <f>'per SKPD'!E1108</f>
        <v>44935000</v>
      </c>
      <c r="F55" s="316">
        <f>'Rekap SKPD'!O55</f>
        <v>94756250</v>
      </c>
      <c r="G55" s="316">
        <f>'Rekap SKPD'!X55</f>
        <v>0</v>
      </c>
      <c r="H55" s="447">
        <f t="shared" si="20"/>
        <v>139691250</v>
      </c>
      <c r="I55" s="480"/>
      <c r="J55" s="481"/>
      <c r="K55" s="482">
        <v>139691250</v>
      </c>
      <c r="L55" s="479">
        <f t="shared" si="8"/>
        <v>0</v>
      </c>
    </row>
    <row r="56" spans="1:12">
      <c r="A56" s="7"/>
      <c r="B56" s="7"/>
      <c r="C56" s="7"/>
      <c r="D56" s="22"/>
      <c r="E56" s="475"/>
      <c r="F56" s="390"/>
      <c r="G56" s="390"/>
      <c r="H56" s="475"/>
      <c r="I56" s="475"/>
      <c r="L56" s="479">
        <f t="shared" si="8"/>
        <v>0</v>
      </c>
    </row>
    <row r="57" spans="1:12" s="5" customFormat="1">
      <c r="A57" s="67">
        <v>6</v>
      </c>
      <c r="B57" s="671" t="s">
        <v>26</v>
      </c>
      <c r="C57" s="672"/>
      <c r="D57" s="673"/>
      <c r="E57" s="476">
        <f t="shared" ref="E57" si="21">SUM(E58:E64)</f>
        <v>14765436400</v>
      </c>
      <c r="F57" s="476">
        <f>SUM(F58:F64)</f>
        <v>1015126834</v>
      </c>
      <c r="G57" s="476">
        <f t="shared" ref="G57" si="22">SUM(G58:G64)</f>
        <v>139451000</v>
      </c>
      <c r="H57" s="476">
        <f>SUM(H58:H64)</f>
        <v>15641112234</v>
      </c>
      <c r="I57" s="477"/>
      <c r="J57" s="478"/>
      <c r="K57" s="476">
        <f t="shared" ref="K57" si="23">SUM(K58:K64)</f>
        <v>15641112234</v>
      </c>
      <c r="L57" s="479">
        <f t="shared" si="8"/>
        <v>0</v>
      </c>
    </row>
    <row r="58" spans="1:12">
      <c r="A58" s="8"/>
      <c r="B58" s="8">
        <v>1</v>
      </c>
      <c r="C58" s="8" t="s">
        <v>95</v>
      </c>
      <c r="D58" s="10" t="s">
        <v>9</v>
      </c>
      <c r="E58" s="483">
        <f>'per SKPD'!E1112</f>
        <v>5560400000</v>
      </c>
      <c r="F58" s="316">
        <f>'Rekap SKPD'!O58</f>
        <v>0</v>
      </c>
      <c r="G58" s="316">
        <f>'Rekap SKPD'!X58</f>
        <v>0</v>
      </c>
      <c r="H58" s="447">
        <f>E58+F58-G58</f>
        <v>5560400000</v>
      </c>
      <c r="I58" s="447"/>
      <c r="K58" s="453">
        <v>5560400000</v>
      </c>
      <c r="L58" s="479">
        <f t="shared" si="8"/>
        <v>0</v>
      </c>
    </row>
    <row r="59" spans="1:12">
      <c r="A59" s="8"/>
      <c r="B59" s="8">
        <v>2</v>
      </c>
      <c r="C59" s="8" t="s">
        <v>96</v>
      </c>
      <c r="D59" s="10" t="s">
        <v>12</v>
      </c>
      <c r="E59" s="483">
        <f>'per SKPD'!E1113</f>
        <v>4070529401</v>
      </c>
      <c r="F59" s="316">
        <f>'Rekap SKPD'!O59</f>
        <v>327072999</v>
      </c>
      <c r="G59" s="316">
        <f>'Rekap SKPD'!X59</f>
        <v>112451000</v>
      </c>
      <c r="H59" s="447">
        <f t="shared" ref="H59:H64" si="24">E59+F59-G59</f>
        <v>4285151400</v>
      </c>
      <c r="I59" s="447"/>
      <c r="K59" s="453">
        <v>4285151400</v>
      </c>
      <c r="L59" s="479">
        <f t="shared" si="8"/>
        <v>0</v>
      </c>
    </row>
    <row r="60" spans="1:12">
      <c r="A60" s="8"/>
      <c r="B60" s="8">
        <v>3</v>
      </c>
      <c r="C60" s="8" t="s">
        <v>97</v>
      </c>
      <c r="D60" s="10" t="s">
        <v>13</v>
      </c>
      <c r="E60" s="483">
        <f>'per SKPD'!E1138</f>
        <v>4313561600</v>
      </c>
      <c r="F60" s="316">
        <f>'Rekap SKPD'!O60</f>
        <v>638345835</v>
      </c>
      <c r="G60" s="316">
        <f>'Rekap SKPD'!X60</f>
        <v>0</v>
      </c>
      <c r="H60" s="447">
        <f t="shared" si="24"/>
        <v>4951907435</v>
      </c>
      <c r="I60" s="447"/>
      <c r="K60" s="453">
        <v>4951907435</v>
      </c>
      <c r="L60" s="479">
        <f t="shared" si="8"/>
        <v>0</v>
      </c>
    </row>
    <row r="61" spans="1:12">
      <c r="A61" s="8"/>
      <c r="B61" s="8">
        <v>4</v>
      </c>
      <c r="C61" s="8" t="s">
        <v>98</v>
      </c>
      <c r="D61" s="10" t="s">
        <v>8</v>
      </c>
      <c r="E61" s="483">
        <f>'per SKPD'!E1144</f>
        <v>675743319</v>
      </c>
      <c r="F61" s="316">
        <f>'Rekap SKPD'!O61</f>
        <v>3855000</v>
      </c>
      <c r="G61" s="316">
        <f>'Rekap SKPD'!X61</f>
        <v>0</v>
      </c>
      <c r="H61" s="447">
        <f t="shared" si="24"/>
        <v>679598319</v>
      </c>
      <c r="I61" s="447"/>
      <c r="K61" s="453">
        <v>679598319</v>
      </c>
      <c r="L61" s="479">
        <f t="shared" si="8"/>
        <v>0</v>
      </c>
    </row>
    <row r="62" spans="1:12">
      <c r="A62" s="8"/>
      <c r="B62" s="8">
        <v>5</v>
      </c>
      <c r="C62" s="8" t="s">
        <v>99</v>
      </c>
      <c r="D62" s="10" t="s">
        <v>14</v>
      </c>
      <c r="E62" s="483">
        <f>'per SKPD'!E1149</f>
        <v>95951500</v>
      </c>
      <c r="F62" s="316">
        <f>'Rekap SKPD'!O62</f>
        <v>0</v>
      </c>
      <c r="G62" s="316">
        <f>'Rekap SKPD'!X62</f>
        <v>0</v>
      </c>
      <c r="H62" s="447">
        <f t="shared" si="24"/>
        <v>95951500</v>
      </c>
      <c r="I62" s="447"/>
      <c r="K62" s="453">
        <v>95951500</v>
      </c>
      <c r="L62" s="479">
        <f t="shared" si="8"/>
        <v>0</v>
      </c>
    </row>
    <row r="63" spans="1:12">
      <c r="A63" s="8"/>
      <c r="B63" s="8">
        <v>6</v>
      </c>
      <c r="C63" s="8" t="s">
        <v>100</v>
      </c>
      <c r="D63" s="10" t="s">
        <v>10</v>
      </c>
      <c r="E63" s="483">
        <f>'per SKPD'!E1150</f>
        <v>0</v>
      </c>
      <c r="F63" s="316">
        <f>'Rekap SKPD'!O63</f>
        <v>0</v>
      </c>
      <c r="G63" s="316">
        <f>'Rekap SKPD'!X63</f>
        <v>0</v>
      </c>
      <c r="H63" s="447">
        <f t="shared" si="24"/>
        <v>0</v>
      </c>
      <c r="I63" s="447"/>
      <c r="K63" s="453">
        <v>0</v>
      </c>
      <c r="L63" s="479">
        <f t="shared" si="8"/>
        <v>0</v>
      </c>
    </row>
    <row r="64" spans="1:12" s="24" customFormat="1">
      <c r="A64" s="23"/>
      <c r="B64" s="23">
        <v>7</v>
      </c>
      <c r="C64" s="23"/>
      <c r="D64" s="21" t="s">
        <v>11</v>
      </c>
      <c r="E64" s="483">
        <f>'per SKPD'!E1151</f>
        <v>49250580</v>
      </c>
      <c r="F64" s="316">
        <f>'Rekap SKPD'!O64</f>
        <v>45853000</v>
      </c>
      <c r="G64" s="316">
        <f>'Rekap SKPD'!X64</f>
        <v>27000000</v>
      </c>
      <c r="H64" s="447">
        <f t="shared" si="24"/>
        <v>68103580</v>
      </c>
      <c r="I64" s="480"/>
      <c r="J64" s="481"/>
      <c r="K64" s="482">
        <v>68103580</v>
      </c>
      <c r="L64" s="479">
        <f t="shared" si="8"/>
        <v>0</v>
      </c>
    </row>
    <row r="65" spans="1:14">
      <c r="A65" s="7"/>
      <c r="B65" s="7"/>
      <c r="C65" s="7"/>
      <c r="D65" s="14"/>
      <c r="E65" s="475"/>
      <c r="F65" s="390"/>
      <c r="G65" s="390"/>
      <c r="H65" s="475"/>
      <c r="I65" s="475"/>
      <c r="L65" s="479">
        <f t="shared" si="8"/>
        <v>0</v>
      </c>
    </row>
    <row r="66" spans="1:14" s="5" customFormat="1">
      <c r="A66" s="67">
        <v>7</v>
      </c>
      <c r="B66" s="671" t="s">
        <v>27</v>
      </c>
      <c r="C66" s="672"/>
      <c r="D66" s="673"/>
      <c r="E66" s="476">
        <f t="shared" ref="E66" si="25">E67+E68+E69+E70+E71+E72+E73</f>
        <v>4140278459</v>
      </c>
      <c r="F66" s="476">
        <f t="shared" ref="F66:H66" si="26">SUM(F67:F73)</f>
        <v>1869784607</v>
      </c>
      <c r="G66" s="476">
        <f t="shared" si="26"/>
        <v>192390000</v>
      </c>
      <c r="H66" s="476">
        <f t="shared" si="26"/>
        <v>5817673066</v>
      </c>
      <c r="I66" s="477"/>
      <c r="J66" s="478"/>
      <c r="K66" s="476">
        <f t="shared" ref="K66" si="27">SUM(K67:K73)</f>
        <v>5817673066</v>
      </c>
      <c r="L66" s="479">
        <f t="shared" si="8"/>
        <v>0</v>
      </c>
    </row>
    <row r="67" spans="1:14" s="48" customFormat="1">
      <c r="A67" s="49"/>
      <c r="B67" s="49">
        <v>1</v>
      </c>
      <c r="C67" s="49" t="s">
        <v>95</v>
      </c>
      <c r="D67" s="50" t="s">
        <v>9</v>
      </c>
      <c r="E67" s="484">
        <f>'per SKPD'!E1158</f>
        <v>140000000</v>
      </c>
      <c r="F67" s="316">
        <f>'Rekap SKPD'!O67</f>
        <v>0</v>
      </c>
      <c r="G67" s="316">
        <f>'Rekap SKPD'!X67</f>
        <v>0</v>
      </c>
      <c r="H67" s="447">
        <f>E67+F67-G67</f>
        <v>140000000</v>
      </c>
      <c r="I67" s="485"/>
      <c r="J67" s="486"/>
      <c r="K67" s="486">
        <v>140000000</v>
      </c>
      <c r="L67" s="479">
        <f t="shared" si="8"/>
        <v>0</v>
      </c>
      <c r="M67" s="47"/>
    </row>
    <row r="68" spans="1:14" s="48" customFormat="1">
      <c r="A68" s="49"/>
      <c r="B68" s="49">
        <v>2</v>
      </c>
      <c r="C68" s="49" t="s">
        <v>96</v>
      </c>
      <c r="D68" s="50" t="s">
        <v>12</v>
      </c>
      <c r="E68" s="484">
        <f>'per SKPD'!E1159</f>
        <v>2004971459</v>
      </c>
      <c r="F68" s="316">
        <f>'Rekap SKPD'!O68</f>
        <v>348066750</v>
      </c>
      <c r="G68" s="316">
        <f>'Rekap SKPD'!X68</f>
        <v>26160000</v>
      </c>
      <c r="H68" s="447">
        <f t="shared" ref="H68:H73" si="28">E68+F68-G68</f>
        <v>2326878209</v>
      </c>
      <c r="I68" s="485"/>
      <c r="J68" s="486"/>
      <c r="K68" s="486">
        <v>2326878209</v>
      </c>
      <c r="L68" s="479">
        <f t="shared" si="8"/>
        <v>0</v>
      </c>
      <c r="M68" s="47"/>
    </row>
    <row r="69" spans="1:14" s="48" customFormat="1">
      <c r="A69" s="49"/>
      <c r="B69" s="49">
        <v>3</v>
      </c>
      <c r="C69" s="49" t="s">
        <v>97</v>
      </c>
      <c r="D69" s="50" t="s">
        <v>13</v>
      </c>
      <c r="E69" s="484">
        <f>'per SKPD'!E1177</f>
        <v>1777332500</v>
      </c>
      <c r="F69" s="316">
        <f>'Rekap SKPD'!O69</f>
        <v>981192357</v>
      </c>
      <c r="G69" s="316">
        <f>'Rekap SKPD'!X69</f>
        <v>0</v>
      </c>
      <c r="H69" s="447">
        <f t="shared" si="28"/>
        <v>2758524857</v>
      </c>
      <c r="I69" s="485"/>
      <c r="J69" s="486"/>
      <c r="K69" s="486">
        <v>2758524857</v>
      </c>
      <c r="L69" s="479">
        <f t="shared" si="8"/>
        <v>0</v>
      </c>
      <c r="M69" s="47"/>
    </row>
    <row r="70" spans="1:14" s="48" customFormat="1">
      <c r="A70" s="49"/>
      <c r="B70" s="49">
        <v>4</v>
      </c>
      <c r="C70" s="49" t="s">
        <v>98</v>
      </c>
      <c r="D70" s="50" t="s">
        <v>8</v>
      </c>
      <c r="E70" s="484">
        <f>'per SKPD'!E1189</f>
        <v>1017500</v>
      </c>
      <c r="F70" s="316">
        <f>'Rekap SKPD'!O70</f>
        <v>390395500</v>
      </c>
      <c r="G70" s="316">
        <f>'Rekap SKPD'!X70</f>
        <v>0</v>
      </c>
      <c r="H70" s="447">
        <f t="shared" si="28"/>
        <v>391413000</v>
      </c>
      <c r="I70" s="485"/>
      <c r="J70" s="486"/>
      <c r="K70" s="486">
        <v>391413000</v>
      </c>
      <c r="L70" s="479">
        <f t="shared" si="8"/>
        <v>0</v>
      </c>
      <c r="M70" s="47"/>
    </row>
    <row r="71" spans="1:14" s="48" customFormat="1">
      <c r="A71" s="49"/>
      <c r="B71" s="49">
        <v>5</v>
      </c>
      <c r="C71" s="49" t="s">
        <v>99</v>
      </c>
      <c r="D71" s="50" t="s">
        <v>14</v>
      </c>
      <c r="E71" s="484">
        <f>'per SKPD'!E1197</f>
        <v>157757000</v>
      </c>
      <c r="F71" s="316">
        <f>'Rekap SKPD'!O71</f>
        <v>150130000</v>
      </c>
      <c r="G71" s="316">
        <f>'Rekap SKPD'!X71</f>
        <v>123970000</v>
      </c>
      <c r="H71" s="447">
        <f t="shared" si="28"/>
        <v>183917000</v>
      </c>
      <c r="I71" s="485"/>
      <c r="J71" s="486"/>
      <c r="K71" s="486">
        <v>183917000</v>
      </c>
      <c r="L71" s="479">
        <f t="shared" si="8"/>
        <v>0</v>
      </c>
      <c r="M71" s="47"/>
    </row>
    <row r="72" spans="1:14" s="48" customFormat="1">
      <c r="A72" s="49"/>
      <c r="B72" s="49">
        <v>6</v>
      </c>
      <c r="C72" s="49" t="s">
        <v>100</v>
      </c>
      <c r="D72" s="50" t="s">
        <v>10</v>
      </c>
      <c r="E72" s="484">
        <f>'per SKPD'!E1204</f>
        <v>0</v>
      </c>
      <c r="F72" s="316">
        <f>'Rekap SKPD'!O72</f>
        <v>0</v>
      </c>
      <c r="G72" s="316">
        <f>'Rekap SKPD'!X72</f>
        <v>0</v>
      </c>
      <c r="H72" s="447">
        <f t="shared" si="28"/>
        <v>0</v>
      </c>
      <c r="I72" s="485"/>
      <c r="J72" s="486"/>
      <c r="K72" s="486">
        <v>0</v>
      </c>
      <c r="L72" s="479">
        <f t="shared" si="8"/>
        <v>0</v>
      </c>
      <c r="M72" s="47"/>
    </row>
    <row r="73" spans="1:14" s="48" customFormat="1">
      <c r="A73" s="51"/>
      <c r="B73" s="51">
        <v>7</v>
      </c>
      <c r="C73" s="51"/>
      <c r="D73" s="52" t="s">
        <v>11</v>
      </c>
      <c r="E73" s="484">
        <f>'per SKPD'!E1205</f>
        <v>59200000</v>
      </c>
      <c r="F73" s="316">
        <f>'Rekap SKPD'!O73</f>
        <v>0</v>
      </c>
      <c r="G73" s="316">
        <f>'Rekap SKPD'!X73</f>
        <v>42260000</v>
      </c>
      <c r="H73" s="447">
        <f t="shared" si="28"/>
        <v>16940000</v>
      </c>
      <c r="I73" s="487"/>
      <c r="J73" s="486"/>
      <c r="K73" s="486">
        <v>16940000</v>
      </c>
      <c r="L73" s="479">
        <f t="shared" si="8"/>
        <v>0</v>
      </c>
      <c r="M73" s="47"/>
    </row>
    <row r="74" spans="1:14">
      <c r="A74" s="7"/>
      <c r="B74" s="7"/>
      <c r="C74" s="7"/>
      <c r="D74" s="22"/>
      <c r="E74" s="475"/>
      <c r="F74" s="390"/>
      <c r="G74" s="390"/>
      <c r="H74" s="475"/>
      <c r="I74" s="475"/>
      <c r="L74" s="479">
        <f t="shared" si="8"/>
        <v>0</v>
      </c>
    </row>
    <row r="75" spans="1:14" s="5" customFormat="1">
      <c r="A75" s="67">
        <v>8</v>
      </c>
      <c r="B75" s="671" t="s">
        <v>28</v>
      </c>
      <c r="C75" s="672"/>
      <c r="D75" s="673"/>
      <c r="E75" s="476">
        <f>SUM(E76:E82)</f>
        <v>4339752324</v>
      </c>
      <c r="F75" s="476">
        <f>SUM(F76:F82)</f>
        <v>457340749</v>
      </c>
      <c r="G75" s="476">
        <f t="shared" ref="G75" si="29">SUM(G76:G82)</f>
        <v>210074875</v>
      </c>
      <c r="H75" s="476">
        <f>SUM(H76:H82)</f>
        <v>4587018198</v>
      </c>
      <c r="I75" s="477"/>
      <c r="J75" s="478"/>
      <c r="K75" s="476">
        <f t="shared" ref="K75" si="30">SUM(K76:K82)</f>
        <v>4587018198</v>
      </c>
      <c r="L75" s="479">
        <f t="shared" si="8"/>
        <v>0</v>
      </c>
    </row>
    <row r="76" spans="1:14">
      <c r="A76" s="8"/>
      <c r="B76" s="8">
        <v>1</v>
      </c>
      <c r="C76" s="8" t="s">
        <v>95</v>
      </c>
      <c r="D76" s="10" t="s">
        <v>9</v>
      </c>
      <c r="E76" s="483">
        <f>'per SKPD'!E1216</f>
        <v>725000000</v>
      </c>
      <c r="F76" s="316">
        <f>'Rekap SKPD'!O76</f>
        <v>0</v>
      </c>
      <c r="G76" s="316">
        <f>'Rekap SKPD'!X76</f>
        <v>0</v>
      </c>
      <c r="H76" s="447">
        <f>E76+F76-G76</f>
        <v>725000000</v>
      </c>
      <c r="I76" s="447"/>
      <c r="K76" s="453">
        <v>725000000</v>
      </c>
      <c r="L76" s="479">
        <f t="shared" si="8"/>
        <v>0</v>
      </c>
    </row>
    <row r="77" spans="1:14">
      <c r="A77" s="8"/>
      <c r="B77" s="8">
        <v>2</v>
      </c>
      <c r="C77" s="8" t="s">
        <v>96</v>
      </c>
      <c r="D77" s="10" t="s">
        <v>12</v>
      </c>
      <c r="E77" s="483">
        <f>'per SKPD'!E1217</f>
        <v>1469329354</v>
      </c>
      <c r="F77" s="316">
        <f>'Rekap SKPD'!O77</f>
        <v>360008999</v>
      </c>
      <c r="G77" s="316">
        <f>'Rekap SKPD'!X77</f>
        <v>700000</v>
      </c>
      <c r="H77" s="447">
        <f t="shared" ref="H77:H82" si="31">E77+F77-G77</f>
        <v>1828638353</v>
      </c>
      <c r="I77" s="447"/>
      <c r="K77" s="453">
        <v>1828638353</v>
      </c>
      <c r="L77" s="479">
        <f t="shared" si="8"/>
        <v>0</v>
      </c>
      <c r="N77" s="85"/>
    </row>
    <row r="78" spans="1:14">
      <c r="A78" s="8"/>
      <c r="B78" s="8">
        <v>3</v>
      </c>
      <c r="C78" s="8" t="s">
        <v>97</v>
      </c>
      <c r="D78" s="10" t="s">
        <v>13</v>
      </c>
      <c r="E78" s="483">
        <f>'per SKPD'!E1247</f>
        <v>510930000</v>
      </c>
      <c r="F78" s="316">
        <f>'Rekap SKPD'!O78</f>
        <v>63686750</v>
      </c>
      <c r="G78" s="316">
        <f>'Rekap SKPD'!X78</f>
        <v>17500000</v>
      </c>
      <c r="H78" s="447">
        <f t="shared" si="31"/>
        <v>557116750</v>
      </c>
      <c r="I78" s="447"/>
      <c r="K78" s="453">
        <v>557116750</v>
      </c>
      <c r="L78" s="479">
        <f t="shared" si="8"/>
        <v>0</v>
      </c>
    </row>
    <row r="79" spans="1:14">
      <c r="A79" s="8"/>
      <c r="B79" s="8">
        <v>4</v>
      </c>
      <c r="C79" s="8" t="s">
        <v>98</v>
      </c>
      <c r="D79" s="10" t="s">
        <v>8</v>
      </c>
      <c r="E79" s="483">
        <f>'per SKPD'!E1253</f>
        <v>1366871095</v>
      </c>
      <c r="F79" s="316">
        <f>'Rekap SKPD'!O79</f>
        <v>16220000</v>
      </c>
      <c r="G79" s="316">
        <f>'Rekap SKPD'!X79</f>
        <v>8200000</v>
      </c>
      <c r="H79" s="447">
        <f t="shared" si="31"/>
        <v>1374891095</v>
      </c>
      <c r="I79" s="447"/>
      <c r="K79" s="453">
        <v>1374891095</v>
      </c>
      <c r="L79" s="479">
        <f t="shared" si="8"/>
        <v>0</v>
      </c>
    </row>
    <row r="80" spans="1:14">
      <c r="A80" s="8"/>
      <c r="B80" s="8">
        <v>5</v>
      </c>
      <c r="C80" s="8" t="s">
        <v>99</v>
      </c>
      <c r="D80" s="10" t="s">
        <v>14</v>
      </c>
      <c r="E80" s="483">
        <f>'per SKPD'!E1267</f>
        <v>150500</v>
      </c>
      <c r="F80" s="316">
        <f>'Rekap SKPD'!O80</f>
        <v>0</v>
      </c>
      <c r="G80" s="316">
        <f>'Rekap SKPD'!X80</f>
        <v>0</v>
      </c>
      <c r="H80" s="447">
        <f t="shared" si="31"/>
        <v>150500</v>
      </c>
      <c r="I80" s="447"/>
      <c r="K80" s="453">
        <v>150500</v>
      </c>
      <c r="L80" s="479">
        <f t="shared" si="8"/>
        <v>0</v>
      </c>
    </row>
    <row r="81" spans="1:13">
      <c r="A81" s="8"/>
      <c r="B81" s="8">
        <v>6</v>
      </c>
      <c r="C81" s="8" t="s">
        <v>100</v>
      </c>
      <c r="D81" s="10" t="s">
        <v>10</v>
      </c>
      <c r="E81" s="483">
        <f>'per SKPD'!E1268</f>
        <v>0</v>
      </c>
      <c r="F81" s="316">
        <f>'Rekap SKPD'!O81</f>
        <v>0</v>
      </c>
      <c r="G81" s="316">
        <f>'Rekap SKPD'!X81</f>
        <v>0</v>
      </c>
      <c r="H81" s="447">
        <f t="shared" si="31"/>
        <v>0</v>
      </c>
      <c r="I81" s="447"/>
      <c r="K81" s="453">
        <v>0</v>
      </c>
      <c r="L81" s="479">
        <f t="shared" si="8"/>
        <v>0</v>
      </c>
    </row>
    <row r="82" spans="1:13" s="24" customFormat="1">
      <c r="A82" s="23"/>
      <c r="B82" s="23">
        <v>7</v>
      </c>
      <c r="C82" s="23"/>
      <c r="D82" s="21" t="s">
        <v>11</v>
      </c>
      <c r="E82" s="483">
        <f>'per SKPD'!E1269</f>
        <v>267471375</v>
      </c>
      <c r="F82" s="316">
        <f>'Rekap SKPD'!O82</f>
        <v>17425000</v>
      </c>
      <c r="G82" s="316">
        <f>'Rekap SKPD'!X82</f>
        <v>183674875</v>
      </c>
      <c r="H82" s="447">
        <f t="shared" si="31"/>
        <v>101221500</v>
      </c>
      <c r="I82" s="480"/>
      <c r="J82" s="481"/>
      <c r="K82" s="482">
        <v>101221500</v>
      </c>
      <c r="L82" s="479">
        <f t="shared" si="8"/>
        <v>0</v>
      </c>
    </row>
    <row r="83" spans="1:13">
      <c r="A83" s="7"/>
      <c r="B83" s="7"/>
      <c r="C83" s="7"/>
      <c r="D83" s="22"/>
      <c r="E83" s="475"/>
      <c r="F83" s="390"/>
      <c r="G83" s="390"/>
      <c r="H83" s="475"/>
      <c r="I83" s="475"/>
      <c r="L83" s="479">
        <f t="shared" si="8"/>
        <v>0</v>
      </c>
    </row>
    <row r="84" spans="1:13" s="5" customFormat="1">
      <c r="A84" s="67">
        <v>9</v>
      </c>
      <c r="B84" s="671" t="s">
        <v>29</v>
      </c>
      <c r="C84" s="672"/>
      <c r="D84" s="673"/>
      <c r="E84" s="476">
        <f t="shared" ref="E84" si="32">SUM(E85:E91)</f>
        <v>3836648623</v>
      </c>
      <c r="F84" s="476">
        <f>SUM(F85:F91)</f>
        <v>1048132752</v>
      </c>
      <c r="G84" s="476">
        <f t="shared" ref="G84:H84" si="33">SUM(G85:G91)</f>
        <v>148393540</v>
      </c>
      <c r="H84" s="476">
        <f t="shared" si="33"/>
        <v>4736387835</v>
      </c>
      <c r="I84" s="477" t="s">
        <v>118</v>
      </c>
      <c r="J84" s="478"/>
      <c r="K84" s="476">
        <f t="shared" ref="K84" si="34">SUM(K85:K91)</f>
        <v>4736387835</v>
      </c>
      <c r="L84" s="479">
        <f t="shared" si="8"/>
        <v>0</v>
      </c>
    </row>
    <row r="85" spans="1:13">
      <c r="A85" s="8"/>
      <c r="B85" s="8">
        <v>1</v>
      </c>
      <c r="C85" s="8" t="s">
        <v>95</v>
      </c>
      <c r="D85" s="10" t="s">
        <v>9</v>
      </c>
      <c r="E85" s="483">
        <f>'per SKPD'!E1274</f>
        <v>154500000</v>
      </c>
      <c r="F85" s="316">
        <f>'Rekap SKPD'!O85</f>
        <v>0</v>
      </c>
      <c r="G85" s="316">
        <f>'Rekap SKPD'!X85</f>
        <v>0</v>
      </c>
      <c r="H85" s="447">
        <f>E85+F85-G85</f>
        <v>154500000</v>
      </c>
      <c r="I85" s="447"/>
      <c r="K85" s="453">
        <v>154500000</v>
      </c>
      <c r="L85" s="479">
        <f t="shared" si="8"/>
        <v>0</v>
      </c>
    </row>
    <row r="86" spans="1:13">
      <c r="A86" s="8"/>
      <c r="B86" s="8">
        <v>2</v>
      </c>
      <c r="C86" s="8" t="s">
        <v>96</v>
      </c>
      <c r="D86" s="10" t="s">
        <v>12</v>
      </c>
      <c r="E86" s="483">
        <f>'per SKPD'!E1275</f>
        <v>3041695203</v>
      </c>
      <c r="F86" s="316">
        <f>'Rekap SKPD'!O86</f>
        <v>592945082</v>
      </c>
      <c r="G86" s="316">
        <f>'Rekap SKPD'!X86</f>
        <v>40077400</v>
      </c>
      <c r="H86" s="447">
        <f t="shared" ref="H86:H91" si="35">E86+F86-G86</f>
        <v>3594562885</v>
      </c>
      <c r="I86" s="447"/>
      <c r="K86" s="453">
        <v>3594562885</v>
      </c>
      <c r="L86" s="479">
        <f t="shared" si="8"/>
        <v>0</v>
      </c>
    </row>
    <row r="87" spans="1:13">
      <c r="A87" s="8"/>
      <c r="B87" s="8">
        <v>3</v>
      </c>
      <c r="C87" s="8" t="s">
        <v>97</v>
      </c>
      <c r="D87" s="10" t="s">
        <v>13</v>
      </c>
      <c r="E87" s="483">
        <f>'per SKPD'!E1300</f>
        <v>531375380</v>
      </c>
      <c r="F87" s="316">
        <f>'Rekap SKPD'!O87</f>
        <v>449244230</v>
      </c>
      <c r="G87" s="316">
        <f>'Rekap SKPD'!X87</f>
        <v>0</v>
      </c>
      <c r="H87" s="447">
        <f t="shared" si="35"/>
        <v>980619610</v>
      </c>
      <c r="I87" s="447"/>
      <c r="K87" s="453">
        <v>980619610</v>
      </c>
      <c r="L87" s="479">
        <f t="shared" si="8"/>
        <v>0</v>
      </c>
    </row>
    <row r="88" spans="1:13">
      <c r="A88" s="8"/>
      <c r="B88" s="8">
        <v>4</v>
      </c>
      <c r="C88" s="8" t="s">
        <v>98</v>
      </c>
      <c r="D88" s="10" t="s">
        <v>8</v>
      </c>
      <c r="E88" s="483">
        <f>'per SKPD'!E1303</f>
        <v>695400</v>
      </c>
      <c r="F88" s="316">
        <f>'Rekap SKPD'!O88</f>
        <v>1712600</v>
      </c>
      <c r="G88" s="316">
        <f>'Rekap SKPD'!X88</f>
        <v>0</v>
      </c>
      <c r="H88" s="447">
        <f t="shared" si="35"/>
        <v>2408000</v>
      </c>
      <c r="I88" s="447"/>
      <c r="K88" s="453">
        <v>2408000</v>
      </c>
      <c r="L88" s="479">
        <f t="shared" ref="L88:L151" si="36">H88-K88</f>
        <v>0</v>
      </c>
    </row>
    <row r="89" spans="1:13">
      <c r="A89" s="8"/>
      <c r="B89" s="8">
        <v>5</v>
      </c>
      <c r="C89" s="8" t="s">
        <v>99</v>
      </c>
      <c r="D89" s="10" t="s">
        <v>14</v>
      </c>
      <c r="E89" s="483">
        <f>'per SKPD'!E1305</f>
        <v>66500</v>
      </c>
      <c r="F89" s="316">
        <f>'Rekap SKPD'!O89</f>
        <v>0</v>
      </c>
      <c r="G89" s="316">
        <f>'Rekap SKPD'!X89</f>
        <v>0</v>
      </c>
      <c r="H89" s="447">
        <f t="shared" si="35"/>
        <v>66500</v>
      </c>
      <c r="I89" s="447"/>
      <c r="K89" s="453">
        <v>66500</v>
      </c>
      <c r="L89" s="479">
        <f t="shared" si="36"/>
        <v>0</v>
      </c>
    </row>
    <row r="90" spans="1:13">
      <c r="A90" s="8"/>
      <c r="B90" s="8">
        <v>6</v>
      </c>
      <c r="C90" s="8" t="s">
        <v>100</v>
      </c>
      <c r="D90" s="10" t="s">
        <v>10</v>
      </c>
      <c r="E90" s="483">
        <f>'per SKPD'!E1306</f>
        <v>0</v>
      </c>
      <c r="F90" s="316">
        <f>'Rekap SKPD'!O90</f>
        <v>0</v>
      </c>
      <c r="G90" s="316">
        <f>'Rekap SKPD'!X90</f>
        <v>0</v>
      </c>
      <c r="H90" s="447">
        <f t="shared" si="35"/>
        <v>0</v>
      </c>
      <c r="I90" s="447"/>
      <c r="K90" s="453">
        <v>0</v>
      </c>
      <c r="L90" s="479">
        <f t="shared" si="36"/>
        <v>0</v>
      </c>
    </row>
    <row r="91" spans="1:13" s="24" customFormat="1">
      <c r="A91" s="23"/>
      <c r="B91" s="23">
        <v>7</v>
      </c>
      <c r="C91" s="23"/>
      <c r="D91" s="21" t="s">
        <v>11</v>
      </c>
      <c r="E91" s="483">
        <f>'per SKPD'!E1307</f>
        <v>108316140</v>
      </c>
      <c r="F91" s="316">
        <f>'Rekap SKPD'!O91</f>
        <v>4230840</v>
      </c>
      <c r="G91" s="316">
        <f>'Rekap SKPD'!X91</f>
        <v>108316140</v>
      </c>
      <c r="H91" s="447">
        <f t="shared" si="35"/>
        <v>4230840</v>
      </c>
      <c r="I91" s="480"/>
      <c r="J91" s="481"/>
      <c r="K91" s="482">
        <v>4230840</v>
      </c>
      <c r="L91" s="479">
        <f t="shared" si="36"/>
        <v>0</v>
      </c>
    </row>
    <row r="92" spans="1:13">
      <c r="A92" s="7"/>
      <c r="B92" s="7"/>
      <c r="C92" s="7"/>
      <c r="D92" s="22"/>
      <c r="E92" s="475"/>
      <c r="F92" s="390"/>
      <c r="G92" s="390"/>
      <c r="H92" s="475"/>
      <c r="I92" s="475"/>
      <c r="L92" s="479">
        <f t="shared" si="36"/>
        <v>0</v>
      </c>
    </row>
    <row r="93" spans="1:13" s="5" customFormat="1">
      <c r="A93" s="67">
        <v>10</v>
      </c>
      <c r="B93" s="671" t="s">
        <v>30</v>
      </c>
      <c r="C93" s="672"/>
      <c r="D93" s="673"/>
      <c r="E93" s="476">
        <f t="shared" ref="E93" si="37">E94+E95+E96+E97+E98+E99+E100</f>
        <v>1165866716</v>
      </c>
      <c r="F93" s="476">
        <f t="shared" ref="F93:G93" si="38">SUM(F94:F100)</f>
        <v>768360000</v>
      </c>
      <c r="G93" s="476">
        <f t="shared" si="38"/>
        <v>88003622</v>
      </c>
      <c r="H93" s="476">
        <f>SUM(H94:H100)</f>
        <v>1846223094</v>
      </c>
      <c r="I93" s="477"/>
      <c r="J93" s="478"/>
      <c r="K93" s="476">
        <f t="shared" ref="K93" si="39">SUM(K94:K100)</f>
        <v>1839975094</v>
      </c>
      <c r="L93" s="479">
        <f t="shared" si="36"/>
        <v>6248000</v>
      </c>
    </row>
    <row r="94" spans="1:13" s="5" customFormat="1">
      <c r="A94" s="53"/>
      <c r="B94" s="53">
        <v>1</v>
      </c>
      <c r="C94" s="53" t="s">
        <v>95</v>
      </c>
      <c r="D94" s="54" t="s">
        <v>9</v>
      </c>
      <c r="E94" s="488">
        <f>'per SKPD'!E1380</f>
        <v>168350000</v>
      </c>
      <c r="F94" s="316">
        <f>'Rekap SKPD'!O94</f>
        <v>129150000</v>
      </c>
      <c r="G94" s="316">
        <f>'Rekap SKPD'!X94</f>
        <v>0</v>
      </c>
      <c r="H94" s="447">
        <f>E94+F94-G94</f>
        <v>297500000</v>
      </c>
      <c r="I94" s="489"/>
      <c r="J94" s="452"/>
      <c r="K94" s="453">
        <v>297500000</v>
      </c>
      <c r="L94" s="479">
        <f t="shared" si="36"/>
        <v>0</v>
      </c>
      <c r="M94" s="87"/>
    </row>
    <row r="95" spans="1:13" s="5" customFormat="1">
      <c r="A95" s="53"/>
      <c r="B95" s="53">
        <v>2</v>
      </c>
      <c r="C95" s="53" t="s">
        <v>96</v>
      </c>
      <c r="D95" s="54" t="s">
        <v>12</v>
      </c>
      <c r="E95" s="488">
        <f>'per SKPD'!E1382</f>
        <v>509755494</v>
      </c>
      <c r="F95" s="316">
        <f>'Rekap SKPD'!O95</f>
        <v>157750000</v>
      </c>
      <c r="G95" s="316">
        <f>'Rekap SKPD'!X95</f>
        <v>790000</v>
      </c>
      <c r="H95" s="447">
        <f t="shared" ref="H95:H100" si="40">E95+F95-G95</f>
        <v>666715494</v>
      </c>
      <c r="I95" s="489"/>
      <c r="J95" s="452"/>
      <c r="K95" s="479">
        <v>666715494</v>
      </c>
      <c r="L95" s="479">
        <f t="shared" si="36"/>
        <v>0</v>
      </c>
    </row>
    <row r="96" spans="1:13" s="5" customFormat="1">
      <c r="A96" s="53"/>
      <c r="B96" s="53">
        <v>3</v>
      </c>
      <c r="C96" s="53" t="s">
        <v>97</v>
      </c>
      <c r="D96" s="54" t="s">
        <v>13</v>
      </c>
      <c r="E96" s="488">
        <f>'per SKPD'!E1413</f>
        <v>449271000</v>
      </c>
      <c r="F96" s="316">
        <f>'Rekap SKPD'!O96</f>
        <v>481460000</v>
      </c>
      <c r="G96" s="316">
        <f>'Rekap SKPD'!X96</f>
        <v>50000000</v>
      </c>
      <c r="H96" s="447">
        <f t="shared" si="40"/>
        <v>880731000</v>
      </c>
      <c r="I96" s="489"/>
      <c r="J96" s="478"/>
      <c r="K96" s="479">
        <v>874483000</v>
      </c>
      <c r="L96" s="479">
        <f t="shared" si="36"/>
        <v>6248000</v>
      </c>
    </row>
    <row r="97" spans="1:12" s="5" customFormat="1">
      <c r="A97" s="53"/>
      <c r="B97" s="53">
        <v>4</v>
      </c>
      <c r="C97" s="53" t="s">
        <v>98</v>
      </c>
      <c r="D97" s="54" t="s">
        <v>8</v>
      </c>
      <c r="E97" s="488">
        <f>'per SKPD'!E1428</f>
        <v>1210100</v>
      </c>
      <c r="F97" s="316">
        <f>'Rekap SKPD'!O97</f>
        <v>0</v>
      </c>
      <c r="G97" s="316">
        <f>'Rekap SKPD'!X97</f>
        <v>0</v>
      </c>
      <c r="H97" s="447">
        <f t="shared" si="40"/>
        <v>1210100</v>
      </c>
      <c r="I97" s="489"/>
      <c r="J97" s="478"/>
      <c r="K97" s="479">
        <v>1210100</v>
      </c>
      <c r="L97" s="479">
        <f t="shared" si="36"/>
        <v>0</v>
      </c>
    </row>
    <row r="98" spans="1:12" s="5" customFormat="1">
      <c r="A98" s="53"/>
      <c r="B98" s="53">
        <v>5</v>
      </c>
      <c r="C98" s="53" t="s">
        <v>99</v>
      </c>
      <c r="D98" s="54" t="s">
        <v>14</v>
      </c>
      <c r="E98" s="488">
        <f>'per SKPD'!E1429</f>
        <v>66500</v>
      </c>
      <c r="F98" s="316">
        <f>'Rekap SKPD'!O98</f>
        <v>0</v>
      </c>
      <c r="G98" s="316">
        <f>'Rekap SKPD'!X98</f>
        <v>0</v>
      </c>
      <c r="H98" s="447">
        <f t="shared" si="40"/>
        <v>66500</v>
      </c>
      <c r="I98" s="489"/>
      <c r="J98" s="478"/>
      <c r="K98" s="479">
        <v>66500</v>
      </c>
      <c r="L98" s="479">
        <f t="shared" si="36"/>
        <v>0</v>
      </c>
    </row>
    <row r="99" spans="1:12" s="5" customFormat="1">
      <c r="A99" s="53"/>
      <c r="B99" s="53">
        <v>6</v>
      </c>
      <c r="C99" s="53" t="s">
        <v>100</v>
      </c>
      <c r="D99" s="54" t="s">
        <v>10</v>
      </c>
      <c r="E99" s="488">
        <f>'per SKPD'!E1430</f>
        <v>0</v>
      </c>
      <c r="F99" s="316">
        <f>'Rekap SKPD'!O99</f>
        <v>0</v>
      </c>
      <c r="G99" s="316">
        <f>'Rekap SKPD'!X99</f>
        <v>0</v>
      </c>
      <c r="H99" s="447">
        <f t="shared" si="40"/>
        <v>0</v>
      </c>
      <c r="I99" s="489"/>
      <c r="J99" s="478"/>
      <c r="K99" s="479">
        <v>0</v>
      </c>
      <c r="L99" s="479">
        <f t="shared" si="36"/>
        <v>0</v>
      </c>
    </row>
    <row r="100" spans="1:12" s="5" customFormat="1">
      <c r="A100" s="55"/>
      <c r="B100" s="55">
        <v>7</v>
      </c>
      <c r="C100" s="55"/>
      <c r="D100" s="56" t="s">
        <v>11</v>
      </c>
      <c r="E100" s="488">
        <f>'per SKPD'!E1431</f>
        <v>37213622</v>
      </c>
      <c r="F100" s="316">
        <f>'Rekap SKPD'!O100</f>
        <v>0</v>
      </c>
      <c r="G100" s="316">
        <f>'Rekap SKPD'!X100</f>
        <v>37213622</v>
      </c>
      <c r="H100" s="447">
        <f t="shared" si="40"/>
        <v>0</v>
      </c>
      <c r="I100" s="490"/>
      <c r="J100" s="478"/>
      <c r="K100" s="479">
        <v>0</v>
      </c>
      <c r="L100" s="479">
        <f t="shared" si="36"/>
        <v>0</v>
      </c>
    </row>
    <row r="101" spans="1:12">
      <c r="A101" s="7"/>
      <c r="B101" s="7"/>
      <c r="C101" s="7"/>
      <c r="D101" s="14"/>
      <c r="E101" s="491"/>
      <c r="F101" s="390"/>
      <c r="G101" s="390"/>
      <c r="H101" s="475"/>
      <c r="I101" s="475"/>
      <c r="L101" s="479">
        <f t="shared" si="36"/>
        <v>0</v>
      </c>
    </row>
    <row r="102" spans="1:12" s="5" customFormat="1">
      <c r="A102" s="67">
        <v>11</v>
      </c>
      <c r="B102" s="671" t="s">
        <v>31</v>
      </c>
      <c r="C102" s="672"/>
      <c r="D102" s="673"/>
      <c r="E102" s="476">
        <f t="shared" ref="E102" si="41">SUM(E103:E109)</f>
        <v>9868256899</v>
      </c>
      <c r="F102" s="476">
        <f>SUM(F103:F109)</f>
        <v>1137898032</v>
      </c>
      <c r="G102" s="476">
        <f t="shared" ref="G102:H102" si="42">SUM(G103:G109)</f>
        <v>758964652</v>
      </c>
      <c r="H102" s="476">
        <f t="shared" si="42"/>
        <v>10247190279</v>
      </c>
      <c r="I102" s="477"/>
      <c r="J102" s="478"/>
      <c r="K102" s="476">
        <f t="shared" ref="K102" si="43">SUM(K103:K109)</f>
        <v>10247190279</v>
      </c>
      <c r="L102" s="479">
        <f t="shared" si="36"/>
        <v>0</v>
      </c>
    </row>
    <row r="103" spans="1:12">
      <c r="A103" s="8"/>
      <c r="B103" s="8">
        <v>1</v>
      </c>
      <c r="C103" s="8" t="s">
        <v>95</v>
      </c>
      <c r="D103" s="10" t="s">
        <v>9</v>
      </c>
      <c r="E103" s="483">
        <f>'per SKPD'!E1434</f>
        <v>2031131000</v>
      </c>
      <c r="F103" s="316">
        <f>'Rekap SKPD'!O103</f>
        <v>0</v>
      </c>
      <c r="G103" s="316">
        <f>'Rekap SKPD'!X103</f>
        <v>137781000</v>
      </c>
      <c r="H103" s="447">
        <f>E103+F103-G103</f>
        <v>1893350000</v>
      </c>
      <c r="I103" s="447"/>
      <c r="K103" s="453">
        <v>1893350000</v>
      </c>
      <c r="L103" s="479">
        <f t="shared" si="36"/>
        <v>0</v>
      </c>
    </row>
    <row r="104" spans="1:12">
      <c r="A104" s="8"/>
      <c r="B104" s="8">
        <v>2</v>
      </c>
      <c r="C104" s="8" t="s">
        <v>96</v>
      </c>
      <c r="D104" s="10" t="s">
        <v>12</v>
      </c>
      <c r="E104" s="483">
        <f>'per SKPD'!E1437</f>
        <v>2697767950</v>
      </c>
      <c r="F104" s="316">
        <f>'Rekap SKPD'!O104</f>
        <v>1117973032</v>
      </c>
      <c r="G104" s="316">
        <f>'Rekap SKPD'!X104</f>
        <v>24278736</v>
      </c>
      <c r="H104" s="447">
        <f t="shared" ref="H104:H109" si="44">E104+F104-G104</f>
        <v>3791462246</v>
      </c>
      <c r="I104" s="447"/>
      <c r="K104" s="453">
        <v>3791462246</v>
      </c>
      <c r="L104" s="479">
        <f t="shared" si="36"/>
        <v>0</v>
      </c>
    </row>
    <row r="105" spans="1:12">
      <c r="A105" s="8"/>
      <c r="B105" s="8">
        <v>3</v>
      </c>
      <c r="C105" s="8" t="s">
        <v>97</v>
      </c>
      <c r="D105" s="10" t="s">
        <v>13</v>
      </c>
      <c r="E105" s="483">
        <f>'per SKPD'!E1475</f>
        <v>4841502949</v>
      </c>
      <c r="F105" s="316">
        <f>'Rekap SKPD'!O105</f>
        <v>0</v>
      </c>
      <c r="G105" s="316">
        <f>'Rekap SKPD'!X105</f>
        <v>576979916</v>
      </c>
      <c r="H105" s="447">
        <f t="shared" si="44"/>
        <v>4264523033</v>
      </c>
      <c r="I105" s="447"/>
      <c r="K105" s="453">
        <v>4264523033</v>
      </c>
      <c r="L105" s="479">
        <f t="shared" si="36"/>
        <v>0</v>
      </c>
    </row>
    <row r="106" spans="1:12">
      <c r="A106" s="8"/>
      <c r="B106" s="8">
        <v>4</v>
      </c>
      <c r="C106" s="8" t="s">
        <v>98</v>
      </c>
      <c r="D106" s="10" t="s">
        <v>8</v>
      </c>
      <c r="E106" s="483">
        <f>'per SKPD'!E1484</f>
        <v>169798500</v>
      </c>
      <c r="F106" s="316">
        <f>'Rekap SKPD'!O106</f>
        <v>0</v>
      </c>
      <c r="G106" s="316">
        <f>'Rekap SKPD'!X106</f>
        <v>0</v>
      </c>
      <c r="H106" s="447">
        <f t="shared" si="44"/>
        <v>169798500</v>
      </c>
      <c r="I106" s="447"/>
      <c r="K106" s="453">
        <v>169798500</v>
      </c>
      <c r="L106" s="479">
        <f t="shared" si="36"/>
        <v>0</v>
      </c>
    </row>
    <row r="107" spans="1:12">
      <c r="A107" s="8"/>
      <c r="B107" s="8">
        <v>5</v>
      </c>
      <c r="C107" s="8" t="s">
        <v>99</v>
      </c>
      <c r="D107" s="10" t="s">
        <v>14</v>
      </c>
      <c r="E107" s="483">
        <f>'per SKPD'!E1485</f>
        <v>8206500</v>
      </c>
      <c r="F107" s="316">
        <f>'Rekap SKPD'!O107</f>
        <v>0</v>
      </c>
      <c r="G107" s="316">
        <f>'Rekap SKPD'!X107</f>
        <v>0</v>
      </c>
      <c r="H107" s="447">
        <f t="shared" si="44"/>
        <v>8206500</v>
      </c>
      <c r="I107" s="447"/>
      <c r="K107" s="453">
        <v>8206500</v>
      </c>
      <c r="L107" s="479">
        <f t="shared" si="36"/>
        <v>0</v>
      </c>
    </row>
    <row r="108" spans="1:12">
      <c r="A108" s="8"/>
      <c r="B108" s="8">
        <v>6</v>
      </c>
      <c r="C108" s="8" t="s">
        <v>100</v>
      </c>
      <c r="D108" s="10" t="s">
        <v>10</v>
      </c>
      <c r="E108" s="483">
        <f>'per SKPD'!E1486</f>
        <v>0</v>
      </c>
      <c r="F108" s="316">
        <f>'Rekap SKPD'!O108</f>
        <v>0</v>
      </c>
      <c r="G108" s="316">
        <f>'Rekap SKPD'!X108</f>
        <v>0</v>
      </c>
      <c r="H108" s="447">
        <f t="shared" si="44"/>
        <v>0</v>
      </c>
      <c r="I108" s="447"/>
      <c r="K108" s="453">
        <v>0</v>
      </c>
      <c r="L108" s="479">
        <f t="shared" si="36"/>
        <v>0</v>
      </c>
    </row>
    <row r="109" spans="1:12" s="24" customFormat="1">
      <c r="A109" s="23"/>
      <c r="B109" s="23">
        <v>7</v>
      </c>
      <c r="C109" s="23"/>
      <c r="D109" s="21" t="s">
        <v>11</v>
      </c>
      <c r="E109" s="483">
        <f>'per SKPD'!E1487</f>
        <v>119850000</v>
      </c>
      <c r="F109" s="316">
        <f>'Rekap SKPD'!O109</f>
        <v>19925000</v>
      </c>
      <c r="G109" s="316">
        <f>'Rekap SKPD'!X109</f>
        <v>19925000</v>
      </c>
      <c r="H109" s="447">
        <f t="shared" si="44"/>
        <v>119850000</v>
      </c>
      <c r="I109" s="480"/>
      <c r="J109" s="481"/>
      <c r="K109" s="482">
        <v>119850000</v>
      </c>
      <c r="L109" s="479">
        <f t="shared" si="36"/>
        <v>0</v>
      </c>
    </row>
    <row r="110" spans="1:12">
      <c r="A110" s="7"/>
      <c r="B110" s="7"/>
      <c r="C110" s="7"/>
      <c r="D110" s="22"/>
      <c r="E110" s="491"/>
      <c r="F110" s="390"/>
      <c r="G110" s="390"/>
      <c r="H110" s="475"/>
      <c r="I110" s="475"/>
      <c r="L110" s="479">
        <f t="shared" si="36"/>
        <v>0</v>
      </c>
    </row>
    <row r="111" spans="1:12" s="5" customFormat="1">
      <c r="A111" s="67">
        <v>12</v>
      </c>
      <c r="B111" s="671" t="s">
        <v>32</v>
      </c>
      <c r="C111" s="672"/>
      <c r="D111" s="673"/>
      <c r="E111" s="476">
        <f t="shared" ref="E111" si="45">SUM(E112:E118)</f>
        <v>617067400</v>
      </c>
      <c r="F111" s="476">
        <f>SUM(F112:F118)</f>
        <v>442686833</v>
      </c>
      <c r="G111" s="476">
        <f t="shared" ref="G111" si="46">SUM(G112:G118)</f>
        <v>47158069</v>
      </c>
      <c r="H111" s="476">
        <f>SUM(H112:H118)</f>
        <v>1012596164</v>
      </c>
      <c r="I111" s="477"/>
      <c r="J111" s="478"/>
      <c r="K111" s="476">
        <f t="shared" ref="K111" si="47">SUM(K112:K118)</f>
        <v>1012596164</v>
      </c>
      <c r="L111" s="479">
        <f t="shared" si="36"/>
        <v>0</v>
      </c>
    </row>
    <row r="112" spans="1:12">
      <c r="A112" s="8"/>
      <c r="B112" s="8">
        <v>1</v>
      </c>
      <c r="C112" s="8" t="s">
        <v>95</v>
      </c>
      <c r="D112" s="10" t="s">
        <v>9</v>
      </c>
      <c r="E112" s="483">
        <f>'per SKPD'!E1490</f>
        <v>0</v>
      </c>
      <c r="F112" s="316">
        <f>'Rekap SKPD'!O112</f>
        <v>150000000</v>
      </c>
      <c r="G112" s="316">
        <f>'Rekap SKPD'!X112</f>
        <v>0</v>
      </c>
      <c r="H112" s="447">
        <f>E112+F112-G112</f>
        <v>150000000</v>
      </c>
      <c r="I112" s="447"/>
      <c r="K112" s="453">
        <v>150000000</v>
      </c>
      <c r="L112" s="479">
        <f t="shared" si="36"/>
        <v>0</v>
      </c>
    </row>
    <row r="113" spans="1:13">
      <c r="A113" s="8"/>
      <c r="B113" s="8">
        <v>2</v>
      </c>
      <c r="C113" s="8" t="s">
        <v>96</v>
      </c>
      <c r="D113" s="10" t="s">
        <v>12</v>
      </c>
      <c r="E113" s="483">
        <f>'per SKPD'!E1492</f>
        <v>497613531</v>
      </c>
      <c r="F113" s="316">
        <f>'Rekap SKPD'!O113</f>
        <v>26494783</v>
      </c>
      <c r="G113" s="316">
        <f>'Rekap SKPD'!X113</f>
        <v>8408900</v>
      </c>
      <c r="H113" s="447">
        <f t="shared" ref="H113:H118" si="48">E113+F113-G113</f>
        <v>515699414</v>
      </c>
      <c r="I113" s="447"/>
      <c r="K113" s="453">
        <v>515699414</v>
      </c>
      <c r="L113" s="479">
        <f t="shared" si="36"/>
        <v>0</v>
      </c>
    </row>
    <row r="114" spans="1:13">
      <c r="A114" s="8"/>
      <c r="B114" s="8">
        <v>3</v>
      </c>
      <c r="C114" s="8" t="s">
        <v>97</v>
      </c>
      <c r="D114" s="10" t="s">
        <v>13</v>
      </c>
      <c r="E114" s="483">
        <f>'per SKPD'!E1502</f>
        <v>49397100</v>
      </c>
      <c r="F114" s="316">
        <f>'Rekap SKPD'!O114</f>
        <v>242918150</v>
      </c>
      <c r="G114" s="316">
        <f>'Rekap SKPD'!X114</f>
        <v>0</v>
      </c>
      <c r="H114" s="447">
        <f t="shared" si="48"/>
        <v>292315250</v>
      </c>
      <c r="I114" s="447"/>
      <c r="K114" s="453">
        <v>292315250</v>
      </c>
      <c r="L114" s="479">
        <f t="shared" si="36"/>
        <v>0</v>
      </c>
    </row>
    <row r="115" spans="1:13">
      <c r="A115" s="8"/>
      <c r="B115" s="8">
        <v>4</v>
      </c>
      <c r="C115" s="8" t="s">
        <v>98</v>
      </c>
      <c r="D115" s="10" t="s">
        <v>8</v>
      </c>
      <c r="E115" s="483">
        <f>'per SKPD'!E1509</f>
        <v>0</v>
      </c>
      <c r="F115" s="316">
        <f>'Rekap SKPD'!O115</f>
        <v>0</v>
      </c>
      <c r="G115" s="316">
        <f>'Rekap SKPD'!X115</f>
        <v>0</v>
      </c>
      <c r="H115" s="447">
        <f t="shared" si="48"/>
        <v>0</v>
      </c>
      <c r="I115" s="447"/>
      <c r="K115" s="453">
        <v>0</v>
      </c>
      <c r="L115" s="479">
        <f t="shared" si="36"/>
        <v>0</v>
      </c>
    </row>
    <row r="116" spans="1:13">
      <c r="A116" s="8"/>
      <c r="B116" s="8">
        <v>5</v>
      </c>
      <c r="C116" s="8" t="s">
        <v>99</v>
      </c>
      <c r="D116" s="10" t="s">
        <v>14</v>
      </c>
      <c r="E116" s="483">
        <f>'per SKPD'!E1510</f>
        <v>66500</v>
      </c>
      <c r="F116" s="316">
        <f>'Rekap SKPD'!O116</f>
        <v>14865000</v>
      </c>
      <c r="G116" s="316">
        <f>'Rekap SKPD'!X116</f>
        <v>0</v>
      </c>
      <c r="H116" s="447">
        <f t="shared" si="48"/>
        <v>14931500</v>
      </c>
      <c r="I116" s="447"/>
      <c r="K116" s="453">
        <v>14931500</v>
      </c>
      <c r="L116" s="479">
        <f t="shared" si="36"/>
        <v>0</v>
      </c>
    </row>
    <row r="117" spans="1:13">
      <c r="A117" s="8"/>
      <c r="B117" s="8">
        <v>6</v>
      </c>
      <c r="C117" s="8" t="s">
        <v>100</v>
      </c>
      <c r="D117" s="10" t="s">
        <v>10</v>
      </c>
      <c r="E117" s="483">
        <f>'per SKPD'!E1512</f>
        <v>0</v>
      </c>
      <c r="F117" s="316">
        <f>'Rekap SKPD'!O117</f>
        <v>0</v>
      </c>
      <c r="G117" s="316">
        <f>'Rekap SKPD'!X117</f>
        <v>0</v>
      </c>
      <c r="H117" s="447">
        <f t="shared" si="48"/>
        <v>0</v>
      </c>
      <c r="I117" s="447"/>
      <c r="K117" s="453">
        <v>0</v>
      </c>
      <c r="L117" s="479">
        <f t="shared" si="36"/>
        <v>0</v>
      </c>
    </row>
    <row r="118" spans="1:13" s="24" customFormat="1">
      <c r="A118" s="23"/>
      <c r="B118" s="23">
        <v>7</v>
      </c>
      <c r="C118" s="23"/>
      <c r="D118" s="21" t="s">
        <v>11</v>
      </c>
      <c r="E118" s="483">
        <f>'per SKPD'!E1513</f>
        <v>69990269</v>
      </c>
      <c r="F118" s="316">
        <f>'Rekap SKPD'!O118</f>
        <v>8408900</v>
      </c>
      <c r="G118" s="316">
        <f>'Rekap SKPD'!X118</f>
        <v>38749169</v>
      </c>
      <c r="H118" s="447">
        <f t="shared" si="48"/>
        <v>39650000</v>
      </c>
      <c r="I118" s="480"/>
      <c r="J118" s="481"/>
      <c r="K118" s="482">
        <v>39650000</v>
      </c>
      <c r="L118" s="479">
        <f t="shared" si="36"/>
        <v>0</v>
      </c>
    </row>
    <row r="119" spans="1:13">
      <c r="A119" s="7"/>
      <c r="B119" s="7"/>
      <c r="C119" s="7"/>
      <c r="D119" s="22"/>
      <c r="E119" s="491"/>
      <c r="F119" s="390"/>
      <c r="G119" s="390"/>
      <c r="H119" s="475"/>
      <c r="I119" s="475"/>
      <c r="L119" s="479">
        <f t="shared" si="36"/>
        <v>0</v>
      </c>
    </row>
    <row r="120" spans="1:13" s="5" customFormat="1">
      <c r="A120" s="67">
        <v>13</v>
      </c>
      <c r="B120" s="671" t="s">
        <v>33</v>
      </c>
      <c r="C120" s="672"/>
      <c r="D120" s="673"/>
      <c r="E120" s="476">
        <f t="shared" ref="E120:H120" si="49">SUM(E121:E127)</f>
        <v>34499433139</v>
      </c>
      <c r="F120" s="476">
        <f t="shared" si="49"/>
        <v>15971753327</v>
      </c>
      <c r="G120" s="476">
        <f t="shared" si="49"/>
        <v>22895878268</v>
      </c>
      <c r="H120" s="476">
        <f t="shared" si="49"/>
        <v>27575308198</v>
      </c>
      <c r="I120" s="477" t="s">
        <v>118</v>
      </c>
      <c r="J120" s="478"/>
      <c r="K120" s="476">
        <f t="shared" ref="K120" si="50">SUM(K121:K127)</f>
        <v>27575308198</v>
      </c>
      <c r="L120" s="479">
        <f t="shared" si="36"/>
        <v>0</v>
      </c>
    </row>
    <row r="121" spans="1:13">
      <c r="A121" s="8"/>
      <c r="B121" s="8">
        <v>1</v>
      </c>
      <c r="C121" s="8" t="s">
        <v>95</v>
      </c>
      <c r="D121" s="10" t="s">
        <v>9</v>
      </c>
      <c r="E121" s="483">
        <f>'per SKPD'!E1528</f>
        <v>17664692000</v>
      </c>
      <c r="F121" s="316">
        <f>'Rekap SKPD'!O121</f>
        <v>4554279201</v>
      </c>
      <c r="G121" s="316">
        <f>'Rekap SKPD'!X121</f>
        <v>7126999776</v>
      </c>
      <c r="H121" s="447">
        <f>E121+F121-G121</f>
        <v>15091971425</v>
      </c>
      <c r="I121" s="447"/>
      <c r="K121" s="453">
        <v>15652802401</v>
      </c>
      <c r="L121" s="479">
        <f t="shared" si="36"/>
        <v>-560830976</v>
      </c>
    </row>
    <row r="122" spans="1:13">
      <c r="A122" s="8"/>
      <c r="B122" s="8">
        <v>2</v>
      </c>
      <c r="C122" s="8" t="s">
        <v>96</v>
      </c>
      <c r="D122" s="10" t="s">
        <v>12</v>
      </c>
      <c r="E122" s="483">
        <f>'per SKPD'!E1548</f>
        <v>687608183</v>
      </c>
      <c r="F122" s="316">
        <f>'Rekap SKPD'!O122</f>
        <v>2355567199</v>
      </c>
      <c r="G122" s="316">
        <f>'Rekap SKPD'!X122</f>
        <v>2357318250</v>
      </c>
      <c r="H122" s="447">
        <f t="shared" ref="H122:H127" si="51">E122+F122-G122</f>
        <v>685857132</v>
      </c>
      <c r="I122" s="447"/>
      <c r="J122" s="492"/>
      <c r="K122" s="453">
        <v>685857132</v>
      </c>
      <c r="L122" s="479">
        <f t="shared" si="36"/>
        <v>0</v>
      </c>
      <c r="M122" s="18"/>
    </row>
    <row r="123" spans="1:13">
      <c r="A123" s="8"/>
      <c r="B123" s="8">
        <v>3</v>
      </c>
      <c r="C123" s="8" t="s">
        <v>97</v>
      </c>
      <c r="D123" s="10" t="s">
        <v>13</v>
      </c>
      <c r="E123" s="483">
        <f>'per SKPD'!E1605</f>
        <v>13104220906</v>
      </c>
      <c r="F123" s="316">
        <f>'Rekap SKPD'!O123</f>
        <v>8041279117</v>
      </c>
      <c r="G123" s="316">
        <f>'Rekap SKPD'!X123</f>
        <v>12147240858</v>
      </c>
      <c r="H123" s="447">
        <f t="shared" si="51"/>
        <v>8998259165</v>
      </c>
      <c r="I123" s="447"/>
      <c r="J123" s="492"/>
      <c r="K123" s="453">
        <v>4992206090</v>
      </c>
      <c r="L123" s="479">
        <f t="shared" si="36"/>
        <v>4006053075</v>
      </c>
      <c r="M123" s="18"/>
    </row>
    <row r="124" spans="1:13">
      <c r="A124" s="8"/>
      <c r="B124" s="8">
        <v>4</v>
      </c>
      <c r="C124" s="8" t="s">
        <v>98</v>
      </c>
      <c r="D124" s="10" t="s">
        <v>8</v>
      </c>
      <c r="E124" s="483">
        <f>'per SKPD'!E1683</f>
        <v>240944550</v>
      </c>
      <c r="F124" s="316">
        <f>'Rekap SKPD'!O124</f>
        <v>426651284</v>
      </c>
      <c r="G124" s="316">
        <f>'Rekap SKPD'!X124</f>
        <v>667595834</v>
      </c>
      <c r="H124" s="447">
        <f t="shared" si="51"/>
        <v>0</v>
      </c>
      <c r="I124" s="447"/>
      <c r="J124" s="492"/>
      <c r="K124" s="453">
        <v>0</v>
      </c>
      <c r="L124" s="479">
        <f t="shared" si="36"/>
        <v>0</v>
      </c>
      <c r="M124" s="18"/>
    </row>
    <row r="125" spans="1:13">
      <c r="A125" s="8"/>
      <c r="B125" s="8">
        <v>5</v>
      </c>
      <c r="C125" s="8" t="s">
        <v>99</v>
      </c>
      <c r="D125" s="10" t="s">
        <v>14</v>
      </c>
      <c r="E125" s="483">
        <f>'per SKPD'!E1713</f>
        <v>2560559500</v>
      </c>
      <c r="F125" s="316">
        <f>'Rekap SKPD'!O125</f>
        <v>33145550</v>
      </c>
      <c r="G125" s="316">
        <f>'Rekap SKPD'!X125</f>
        <v>595123550</v>
      </c>
      <c r="H125" s="447">
        <f t="shared" si="51"/>
        <v>1998581500</v>
      </c>
      <c r="I125" s="447"/>
      <c r="J125" s="492"/>
      <c r="K125" s="453">
        <v>1998581500</v>
      </c>
      <c r="L125" s="479">
        <f t="shared" si="36"/>
        <v>0</v>
      </c>
      <c r="M125" s="18"/>
    </row>
    <row r="126" spans="1:13">
      <c r="A126" s="8"/>
      <c r="B126" s="8">
        <v>6</v>
      </c>
      <c r="C126" s="8" t="s">
        <v>100</v>
      </c>
      <c r="D126" s="10" t="s">
        <v>10</v>
      </c>
      <c r="E126" s="483">
        <f>'per SKPD'!E1719</f>
        <v>0</v>
      </c>
      <c r="F126" s="316">
        <f>'Rekap SKPD'!O126</f>
        <v>0</v>
      </c>
      <c r="G126" s="316">
        <f>'Rekap SKPD'!X126</f>
        <v>0</v>
      </c>
      <c r="H126" s="447">
        <f t="shared" si="51"/>
        <v>0</v>
      </c>
      <c r="I126" s="447"/>
      <c r="J126" s="492"/>
      <c r="K126" s="453">
        <v>4006053075</v>
      </c>
      <c r="L126" s="479">
        <f t="shared" si="36"/>
        <v>-4006053075</v>
      </c>
      <c r="M126" s="18"/>
    </row>
    <row r="127" spans="1:13" s="24" customFormat="1">
      <c r="A127" s="23"/>
      <c r="B127" s="23">
        <v>7</v>
      </c>
      <c r="C127" s="23"/>
      <c r="D127" s="21" t="s">
        <v>11</v>
      </c>
      <c r="E127" s="483">
        <f>'per SKPD'!E1722</f>
        <v>241408000</v>
      </c>
      <c r="F127" s="316">
        <f>'Rekap SKPD'!O127</f>
        <v>560830976</v>
      </c>
      <c r="G127" s="316">
        <f>'Rekap SKPD'!X127</f>
        <v>1600000</v>
      </c>
      <c r="H127" s="447">
        <f t="shared" si="51"/>
        <v>800638976</v>
      </c>
      <c r="I127" s="480"/>
      <c r="J127" s="492"/>
      <c r="K127" s="453">
        <v>239808000</v>
      </c>
      <c r="L127" s="479">
        <f t="shared" si="36"/>
        <v>560830976</v>
      </c>
      <c r="M127" s="18"/>
    </row>
    <row r="128" spans="1:13">
      <c r="A128" s="7"/>
      <c r="B128" s="7"/>
      <c r="C128" s="7"/>
      <c r="D128" s="22"/>
      <c r="E128" s="491"/>
      <c r="F128" s="390"/>
      <c r="G128" s="390"/>
      <c r="H128" s="475"/>
      <c r="I128" s="475"/>
      <c r="J128" s="492"/>
      <c r="L128" s="479">
        <f t="shared" si="36"/>
        <v>0</v>
      </c>
      <c r="M128" s="18"/>
    </row>
    <row r="129" spans="1:12" s="5" customFormat="1">
      <c r="A129" s="67">
        <v>14</v>
      </c>
      <c r="B129" s="671" t="s">
        <v>34</v>
      </c>
      <c r="C129" s="672"/>
      <c r="D129" s="673"/>
      <c r="E129" s="476">
        <f t="shared" ref="E129" si="52">SUM(E130:E136)</f>
        <v>730080953</v>
      </c>
      <c r="F129" s="476">
        <f>SUM(F130:F136)</f>
        <v>261834284</v>
      </c>
      <c r="G129" s="476">
        <f t="shared" ref="G129" si="53">SUM(G130:G136)</f>
        <v>119276000</v>
      </c>
      <c r="H129" s="476">
        <f>SUM(H130:H136)</f>
        <v>872639237</v>
      </c>
      <c r="I129" s="477"/>
      <c r="J129" s="478"/>
      <c r="K129" s="476">
        <f t="shared" ref="K129" si="54">SUM(K130:K136)</f>
        <v>872639237</v>
      </c>
      <c r="L129" s="479">
        <f t="shared" si="36"/>
        <v>0</v>
      </c>
    </row>
    <row r="130" spans="1:12">
      <c r="A130" s="8"/>
      <c r="B130" s="8">
        <v>1</v>
      </c>
      <c r="C130" s="8" t="s">
        <v>95</v>
      </c>
      <c r="D130" s="10" t="s">
        <v>9</v>
      </c>
      <c r="E130" s="483">
        <f>'per SKPD'!E1730</f>
        <v>0</v>
      </c>
      <c r="F130" s="316">
        <f>'Rekap SKPD'!O130</f>
        <v>0</v>
      </c>
      <c r="G130" s="316">
        <f>'Rekap SKPD'!X130</f>
        <v>0</v>
      </c>
      <c r="H130" s="447">
        <f>E130+F130-G130</f>
        <v>0</v>
      </c>
      <c r="I130" s="447"/>
      <c r="K130" s="453">
        <v>0</v>
      </c>
      <c r="L130" s="479">
        <f t="shared" si="36"/>
        <v>0</v>
      </c>
    </row>
    <row r="131" spans="1:12">
      <c r="A131" s="8"/>
      <c r="B131" s="8">
        <v>2</v>
      </c>
      <c r="C131" s="8" t="s">
        <v>96</v>
      </c>
      <c r="D131" s="10" t="s">
        <v>12</v>
      </c>
      <c r="E131" s="483">
        <f>'per SKPD'!E1731</f>
        <v>599109953</v>
      </c>
      <c r="F131" s="316">
        <f>'Rekap SKPD'!O131</f>
        <v>252671284</v>
      </c>
      <c r="G131" s="316">
        <f>'Rekap SKPD'!X131</f>
        <v>109613000</v>
      </c>
      <c r="H131" s="447">
        <f t="shared" ref="H131:H136" si="55">E131+F131-G131</f>
        <v>742168237</v>
      </c>
      <c r="I131" s="447"/>
      <c r="K131" s="453">
        <v>742168237</v>
      </c>
      <c r="L131" s="479">
        <f t="shared" si="36"/>
        <v>0</v>
      </c>
    </row>
    <row r="132" spans="1:12">
      <c r="A132" s="8"/>
      <c r="B132" s="8">
        <v>3</v>
      </c>
      <c r="C132" s="8" t="s">
        <v>97</v>
      </c>
      <c r="D132" s="10" t="s">
        <v>13</v>
      </c>
      <c r="E132" s="483">
        <f>'per SKPD'!E1753</f>
        <v>0</v>
      </c>
      <c r="F132" s="316">
        <f>'Rekap SKPD'!O132</f>
        <v>0</v>
      </c>
      <c r="G132" s="316">
        <f>'Rekap SKPD'!X132</f>
        <v>0</v>
      </c>
      <c r="H132" s="447">
        <f t="shared" si="55"/>
        <v>0</v>
      </c>
      <c r="I132" s="447"/>
      <c r="K132" s="453">
        <v>0</v>
      </c>
      <c r="L132" s="479">
        <f t="shared" si="36"/>
        <v>0</v>
      </c>
    </row>
    <row r="133" spans="1:12">
      <c r="A133" s="8"/>
      <c r="B133" s="8">
        <v>4</v>
      </c>
      <c r="C133" s="8" t="s">
        <v>98</v>
      </c>
      <c r="D133" s="10" t="s">
        <v>8</v>
      </c>
      <c r="E133" s="483">
        <f>'per SKPD'!E1754</f>
        <v>0</v>
      </c>
      <c r="F133" s="316">
        <f>'Rekap SKPD'!O133</f>
        <v>0</v>
      </c>
      <c r="G133" s="316">
        <f>'Rekap SKPD'!X133</f>
        <v>0</v>
      </c>
      <c r="H133" s="447">
        <f t="shared" si="55"/>
        <v>0</v>
      </c>
      <c r="I133" s="447"/>
      <c r="K133" s="453">
        <v>0</v>
      </c>
      <c r="L133" s="479">
        <f t="shared" si="36"/>
        <v>0</v>
      </c>
    </row>
    <row r="134" spans="1:12">
      <c r="A134" s="8"/>
      <c r="B134" s="8">
        <v>5</v>
      </c>
      <c r="C134" s="8" t="s">
        <v>99</v>
      </c>
      <c r="D134" s="10" t="s">
        <v>14</v>
      </c>
      <c r="E134" s="483">
        <f>'per SKPD'!E1755</f>
        <v>130971000</v>
      </c>
      <c r="F134" s="316">
        <f>'Rekap SKPD'!O134</f>
        <v>0</v>
      </c>
      <c r="G134" s="316">
        <f>'Rekap SKPD'!X134</f>
        <v>500000</v>
      </c>
      <c r="H134" s="447">
        <f t="shared" si="55"/>
        <v>130471000</v>
      </c>
      <c r="I134" s="447"/>
      <c r="K134" s="453">
        <v>130471000</v>
      </c>
      <c r="L134" s="479">
        <f t="shared" si="36"/>
        <v>0</v>
      </c>
    </row>
    <row r="135" spans="1:12">
      <c r="A135" s="8"/>
      <c r="B135" s="8">
        <v>6</v>
      </c>
      <c r="C135" s="8" t="s">
        <v>100</v>
      </c>
      <c r="D135" s="10" t="s">
        <v>10</v>
      </c>
      <c r="E135" s="483">
        <f>'per SKPD'!E1757</f>
        <v>0</v>
      </c>
      <c r="F135" s="316">
        <f>'Rekap SKPD'!O135</f>
        <v>0</v>
      </c>
      <c r="G135" s="316">
        <f>'Rekap SKPD'!X135</f>
        <v>0</v>
      </c>
      <c r="H135" s="447">
        <f t="shared" si="55"/>
        <v>0</v>
      </c>
      <c r="I135" s="447"/>
      <c r="K135" s="453">
        <v>0</v>
      </c>
      <c r="L135" s="479">
        <f t="shared" si="36"/>
        <v>0</v>
      </c>
    </row>
    <row r="136" spans="1:12" s="24" customFormat="1">
      <c r="A136" s="23"/>
      <c r="B136" s="23">
        <v>7</v>
      </c>
      <c r="C136" s="23"/>
      <c r="D136" s="21" t="s">
        <v>11</v>
      </c>
      <c r="E136" s="483">
        <f>'per SKPD'!E1758</f>
        <v>0</v>
      </c>
      <c r="F136" s="316">
        <f>'Rekap SKPD'!O136</f>
        <v>9163000</v>
      </c>
      <c r="G136" s="316">
        <f>'Rekap SKPD'!X136</f>
        <v>9163000</v>
      </c>
      <c r="H136" s="447">
        <f t="shared" si="55"/>
        <v>0</v>
      </c>
      <c r="I136" s="480"/>
      <c r="J136" s="481"/>
      <c r="K136" s="482">
        <v>0</v>
      </c>
      <c r="L136" s="479">
        <f t="shared" si="36"/>
        <v>0</v>
      </c>
    </row>
    <row r="137" spans="1:12">
      <c r="A137" s="7"/>
      <c r="B137" s="7"/>
      <c r="C137" s="7"/>
      <c r="D137" s="14"/>
      <c r="E137" s="491"/>
      <c r="F137" s="390"/>
      <c r="G137" s="390"/>
      <c r="H137" s="475"/>
      <c r="I137" s="475"/>
      <c r="L137" s="479">
        <f t="shared" si="36"/>
        <v>0</v>
      </c>
    </row>
    <row r="138" spans="1:12" s="5" customFormat="1">
      <c r="A138" s="67">
        <v>15</v>
      </c>
      <c r="B138" s="671" t="s">
        <v>35</v>
      </c>
      <c r="C138" s="672"/>
      <c r="D138" s="673"/>
      <c r="E138" s="476">
        <f t="shared" ref="E138" si="56">SUM(E139:E145)</f>
        <v>2261900550</v>
      </c>
      <c r="F138" s="476">
        <f>SUM(F139:F145)</f>
        <v>213577000</v>
      </c>
      <c r="G138" s="476">
        <f t="shared" ref="G138:H138" si="57">SUM(G139:G145)</f>
        <v>666760250</v>
      </c>
      <c r="H138" s="476">
        <f t="shared" si="57"/>
        <v>1808717300</v>
      </c>
      <c r="I138" s="477"/>
      <c r="J138" s="478"/>
      <c r="K138" s="476">
        <f t="shared" ref="K138" si="58">SUM(K139:K145)</f>
        <v>1808717300</v>
      </c>
      <c r="L138" s="479">
        <f t="shared" si="36"/>
        <v>0</v>
      </c>
    </row>
    <row r="139" spans="1:12">
      <c r="A139" s="8"/>
      <c r="B139" s="8">
        <v>1</v>
      </c>
      <c r="C139" s="8" t="s">
        <v>95</v>
      </c>
      <c r="D139" s="10" t="s">
        <v>9</v>
      </c>
      <c r="E139" s="483">
        <f>'per SKPD'!E1768</f>
        <v>442000000</v>
      </c>
      <c r="F139" s="316">
        <f>'Rekap SKPD'!O139</f>
        <v>0</v>
      </c>
      <c r="G139" s="316">
        <f>'Rekap SKPD'!X139</f>
        <v>0</v>
      </c>
      <c r="H139" s="447">
        <f>E139+F139-G139</f>
        <v>442000000</v>
      </c>
      <c r="I139" s="447"/>
      <c r="K139" s="453">
        <v>442000000</v>
      </c>
      <c r="L139" s="479">
        <f t="shared" si="36"/>
        <v>0</v>
      </c>
    </row>
    <row r="140" spans="1:12">
      <c r="A140" s="8"/>
      <c r="B140" s="8">
        <v>2</v>
      </c>
      <c r="C140" s="8" t="s">
        <v>96</v>
      </c>
      <c r="D140" s="10" t="s">
        <v>12</v>
      </c>
      <c r="E140" s="483">
        <f>'per SKPD'!E1769</f>
        <v>625713500</v>
      </c>
      <c r="F140" s="316">
        <f>'Rekap SKPD'!O140</f>
        <v>111550000</v>
      </c>
      <c r="G140" s="316">
        <f>'Rekap SKPD'!X140</f>
        <v>324833250</v>
      </c>
      <c r="H140" s="447">
        <f t="shared" ref="H140:H145" si="59">E140+F140-G140</f>
        <v>412430250</v>
      </c>
      <c r="I140" s="447"/>
      <c r="K140" s="453">
        <v>412430250</v>
      </c>
      <c r="L140" s="479">
        <f t="shared" si="36"/>
        <v>0</v>
      </c>
    </row>
    <row r="141" spans="1:12">
      <c r="A141" s="8"/>
      <c r="B141" s="8">
        <v>3</v>
      </c>
      <c r="C141" s="8" t="s">
        <v>97</v>
      </c>
      <c r="D141" s="10" t="s">
        <v>13</v>
      </c>
      <c r="E141" s="483">
        <f>'per SKPD'!E1839</f>
        <v>1180874550</v>
      </c>
      <c r="F141" s="316">
        <f>'Rekap SKPD'!O141</f>
        <v>56100000</v>
      </c>
      <c r="G141" s="316">
        <f>'Rekap SKPD'!X141</f>
        <v>300000000</v>
      </c>
      <c r="H141" s="447">
        <f t="shared" si="59"/>
        <v>936974550</v>
      </c>
      <c r="I141" s="447"/>
      <c r="K141" s="453">
        <v>936974550</v>
      </c>
      <c r="L141" s="479">
        <f t="shared" si="36"/>
        <v>0</v>
      </c>
    </row>
    <row r="142" spans="1:12">
      <c r="A142" s="8"/>
      <c r="B142" s="8">
        <v>4</v>
      </c>
      <c r="C142" s="8" t="s">
        <v>98</v>
      </c>
      <c r="D142" s="10" t="s">
        <v>8</v>
      </c>
      <c r="E142" s="483">
        <f>'per SKPD'!E1844</f>
        <v>0</v>
      </c>
      <c r="F142" s="316">
        <f>'Rekap SKPD'!O142</f>
        <v>0</v>
      </c>
      <c r="G142" s="316">
        <f>'Rekap SKPD'!X142</f>
        <v>0</v>
      </c>
      <c r="H142" s="447">
        <f t="shared" si="59"/>
        <v>0</v>
      </c>
      <c r="I142" s="447"/>
      <c r="K142" s="453">
        <v>0</v>
      </c>
      <c r="L142" s="479">
        <f t="shared" si="36"/>
        <v>0</v>
      </c>
    </row>
    <row r="143" spans="1:12">
      <c r="A143" s="8"/>
      <c r="B143" s="8">
        <v>5</v>
      </c>
      <c r="C143" s="8" t="s">
        <v>99</v>
      </c>
      <c r="D143" s="10" t="s">
        <v>14</v>
      </c>
      <c r="E143" s="483">
        <f>'per SKPD'!E1845</f>
        <v>13312500</v>
      </c>
      <c r="F143" s="316">
        <f>'Rekap SKPD'!O143</f>
        <v>4000000</v>
      </c>
      <c r="G143" s="316">
        <f>'Rekap SKPD'!X143</f>
        <v>0</v>
      </c>
      <c r="H143" s="447">
        <f t="shared" si="59"/>
        <v>17312500</v>
      </c>
      <c r="I143" s="447"/>
      <c r="K143" s="453">
        <v>17312500</v>
      </c>
      <c r="L143" s="479">
        <f t="shared" si="36"/>
        <v>0</v>
      </c>
    </row>
    <row r="144" spans="1:12">
      <c r="A144" s="8"/>
      <c r="B144" s="8">
        <v>6</v>
      </c>
      <c r="C144" s="8" t="s">
        <v>100</v>
      </c>
      <c r="D144" s="10" t="s">
        <v>10</v>
      </c>
      <c r="E144" s="483">
        <f>'per SKPD'!E1847</f>
        <v>0</v>
      </c>
      <c r="F144" s="316">
        <f>'Rekap SKPD'!O144</f>
        <v>0</v>
      </c>
      <c r="G144" s="316">
        <f>'Rekap SKPD'!X144</f>
        <v>0</v>
      </c>
      <c r="H144" s="447">
        <f t="shared" si="59"/>
        <v>0</v>
      </c>
      <c r="I144" s="447"/>
      <c r="K144" s="453">
        <v>0</v>
      </c>
      <c r="L144" s="479">
        <f t="shared" si="36"/>
        <v>0</v>
      </c>
    </row>
    <row r="145" spans="1:14" s="24" customFormat="1">
      <c r="A145" s="23"/>
      <c r="B145" s="23">
        <v>7</v>
      </c>
      <c r="C145" s="23"/>
      <c r="D145" s="21" t="s">
        <v>11</v>
      </c>
      <c r="E145" s="483">
        <f>'per SKPD'!E1848</f>
        <v>0</v>
      </c>
      <c r="F145" s="316">
        <f>'Rekap SKPD'!O145</f>
        <v>41927000</v>
      </c>
      <c r="G145" s="316">
        <f>'Rekap SKPD'!X145</f>
        <v>41927000</v>
      </c>
      <c r="H145" s="447">
        <f t="shared" si="59"/>
        <v>0</v>
      </c>
      <c r="I145" s="480"/>
      <c r="J145" s="481"/>
      <c r="K145" s="482">
        <v>0</v>
      </c>
      <c r="L145" s="479">
        <f t="shared" si="36"/>
        <v>0</v>
      </c>
    </row>
    <row r="146" spans="1:14">
      <c r="A146" s="7"/>
      <c r="B146" s="7"/>
      <c r="C146" s="7"/>
      <c r="D146" s="22"/>
      <c r="E146" s="491"/>
      <c r="F146" s="390"/>
      <c r="G146" s="390"/>
      <c r="H146" s="475"/>
      <c r="I146" s="475"/>
      <c r="L146" s="479">
        <f t="shared" si="36"/>
        <v>0</v>
      </c>
    </row>
    <row r="147" spans="1:14" s="5" customFormat="1">
      <c r="A147" s="67">
        <v>16</v>
      </c>
      <c r="B147" s="671" t="s">
        <v>36</v>
      </c>
      <c r="C147" s="672"/>
      <c r="D147" s="673"/>
      <c r="E147" s="476">
        <f t="shared" ref="E147:G147" si="60">SUM(E148:E154)</f>
        <v>60044371477</v>
      </c>
      <c r="F147" s="476">
        <f t="shared" si="60"/>
        <v>7244547019</v>
      </c>
      <c r="G147" s="476">
        <f t="shared" si="60"/>
        <v>6091501164</v>
      </c>
      <c r="H147" s="476">
        <f>SUM(H148:H154)</f>
        <v>61197417332</v>
      </c>
      <c r="I147" s="477"/>
      <c r="J147" s="478"/>
      <c r="K147" s="476">
        <f t="shared" ref="K147" si="61">SUM(K148:K154)</f>
        <v>61197417332</v>
      </c>
      <c r="L147" s="479">
        <f t="shared" si="36"/>
        <v>0</v>
      </c>
    </row>
    <row r="148" spans="1:14">
      <c r="A148" s="8"/>
      <c r="B148" s="8">
        <v>1</v>
      </c>
      <c r="C148" s="8" t="s">
        <v>95</v>
      </c>
      <c r="D148" s="10" t="s">
        <v>9</v>
      </c>
      <c r="E148" s="483">
        <f>'per SKPD'!E1890</f>
        <v>23438995418</v>
      </c>
      <c r="F148" s="316">
        <f>'Rekap SKPD'!O148</f>
        <v>2047438538</v>
      </c>
      <c r="G148" s="316">
        <f>'Rekap SKPD'!X148</f>
        <v>1504224370</v>
      </c>
      <c r="H148" s="447">
        <f>E148+F148-G148</f>
        <v>23982209586</v>
      </c>
      <c r="I148" s="447"/>
      <c r="K148" s="453">
        <v>23982209586</v>
      </c>
      <c r="L148" s="479">
        <f t="shared" si="36"/>
        <v>0</v>
      </c>
    </row>
    <row r="149" spans="1:14">
      <c r="A149" s="8"/>
      <c r="B149" s="8">
        <v>2</v>
      </c>
      <c r="C149" s="8" t="s">
        <v>96</v>
      </c>
      <c r="D149" s="10" t="s">
        <v>12</v>
      </c>
      <c r="E149" s="483">
        <f>'per SKPD'!E1911</f>
        <v>16935089623</v>
      </c>
      <c r="F149" s="316">
        <f>'Rekap SKPD'!O149</f>
        <v>4890086033</v>
      </c>
      <c r="G149" s="316">
        <f>'Rekap SKPD'!X149</f>
        <v>3200874093</v>
      </c>
      <c r="H149" s="447">
        <f t="shared" ref="H149:H154" si="62">E149+F149-G149</f>
        <v>18624301563</v>
      </c>
      <c r="I149" s="447"/>
      <c r="K149" s="453">
        <v>18624301563</v>
      </c>
      <c r="L149" s="479">
        <f t="shared" si="36"/>
        <v>0</v>
      </c>
    </row>
    <row r="150" spans="1:14">
      <c r="A150" s="8"/>
      <c r="B150" s="8">
        <v>3</v>
      </c>
      <c r="C150" s="8" t="s">
        <v>97</v>
      </c>
      <c r="D150" s="10" t="s">
        <v>13</v>
      </c>
      <c r="E150" s="483">
        <f>'per SKPD'!E2110</f>
        <v>15732599250</v>
      </c>
      <c r="F150" s="316">
        <f>'Rekap SKPD'!O150</f>
        <v>95000000</v>
      </c>
      <c r="G150" s="316">
        <f>'Rekap SKPD'!X150</f>
        <v>0</v>
      </c>
      <c r="H150" s="447">
        <f t="shared" si="62"/>
        <v>15827599250</v>
      </c>
      <c r="I150" s="447"/>
      <c r="K150" s="453">
        <v>15827599250</v>
      </c>
      <c r="L150" s="479">
        <f t="shared" si="36"/>
        <v>0</v>
      </c>
    </row>
    <row r="151" spans="1:14">
      <c r="A151" s="8"/>
      <c r="B151" s="8">
        <v>4</v>
      </c>
      <c r="C151" s="8" t="s">
        <v>98</v>
      </c>
      <c r="D151" s="10" t="s">
        <v>8</v>
      </c>
      <c r="E151" s="483">
        <f>'per SKPD'!E2115</f>
        <v>2049803700</v>
      </c>
      <c r="F151" s="316">
        <f>'Rekap SKPD'!O151</f>
        <v>12160000</v>
      </c>
      <c r="G151" s="316">
        <f>'Rekap SKPD'!X151</f>
        <v>0</v>
      </c>
      <c r="H151" s="447">
        <f t="shared" si="62"/>
        <v>2061963700</v>
      </c>
      <c r="I151" s="447"/>
      <c r="K151" s="453">
        <v>2061963700</v>
      </c>
      <c r="L151" s="479">
        <f t="shared" si="36"/>
        <v>0</v>
      </c>
    </row>
    <row r="152" spans="1:14">
      <c r="A152" s="8"/>
      <c r="B152" s="8">
        <v>5</v>
      </c>
      <c r="C152" s="8" t="s">
        <v>99</v>
      </c>
      <c r="D152" s="10" t="s">
        <v>14</v>
      </c>
      <c r="E152" s="483">
        <f>'per SKPD'!E2119</f>
        <v>1069824763</v>
      </c>
      <c r="F152" s="316">
        <f>'Rekap SKPD'!O152</f>
        <v>8769000</v>
      </c>
      <c r="G152" s="316">
        <f>'Rekap SKPD'!X152</f>
        <v>472707753</v>
      </c>
      <c r="H152" s="447">
        <f t="shared" si="62"/>
        <v>605886010</v>
      </c>
      <c r="I152" s="447"/>
      <c r="K152" s="453">
        <v>605886010</v>
      </c>
      <c r="L152" s="479">
        <f t="shared" ref="L152:L215" si="63">H152-K152</f>
        <v>0</v>
      </c>
    </row>
    <row r="153" spans="1:14">
      <c r="A153" s="8"/>
      <c r="B153" s="8">
        <v>6</v>
      </c>
      <c r="C153" s="8" t="s">
        <v>100</v>
      </c>
      <c r="D153" s="10" t="s">
        <v>10</v>
      </c>
      <c r="E153" s="483">
        <f>'per SKPD'!E2134</f>
        <v>0</v>
      </c>
      <c r="F153" s="316">
        <f>'Rekap SKPD'!O153</f>
        <v>0</v>
      </c>
      <c r="G153" s="316">
        <f>'Rekap SKPD'!X153</f>
        <v>0</v>
      </c>
      <c r="H153" s="447">
        <f t="shared" si="62"/>
        <v>0</v>
      </c>
      <c r="I153" s="447"/>
      <c r="K153" s="453">
        <v>0</v>
      </c>
      <c r="L153" s="479">
        <f t="shared" si="63"/>
        <v>0</v>
      </c>
    </row>
    <row r="154" spans="1:14" s="24" customFormat="1">
      <c r="A154" s="23"/>
      <c r="B154" s="23">
        <v>7</v>
      </c>
      <c r="C154" s="23"/>
      <c r="D154" s="21" t="s">
        <v>11</v>
      </c>
      <c r="E154" s="483">
        <f>'per SKPD'!E2135</f>
        <v>818058723</v>
      </c>
      <c r="F154" s="316">
        <f>'Rekap SKPD'!O154</f>
        <v>191093448</v>
      </c>
      <c r="G154" s="316">
        <f>'Rekap SKPD'!X154</f>
        <v>913694948</v>
      </c>
      <c r="H154" s="447">
        <f t="shared" si="62"/>
        <v>95457223</v>
      </c>
      <c r="I154" s="480"/>
      <c r="J154" s="481"/>
      <c r="K154" s="482">
        <v>95457223</v>
      </c>
      <c r="L154" s="479">
        <f t="shared" si="63"/>
        <v>0</v>
      </c>
    </row>
    <row r="155" spans="1:14">
      <c r="A155" s="7"/>
      <c r="B155" s="7"/>
      <c r="C155" s="7"/>
      <c r="D155" s="22"/>
      <c r="E155" s="491"/>
      <c r="F155" s="390"/>
      <c r="G155" s="390"/>
      <c r="H155" s="475"/>
      <c r="I155" s="475"/>
      <c r="L155" s="479">
        <f t="shared" si="63"/>
        <v>0</v>
      </c>
    </row>
    <row r="156" spans="1:14" s="5" customFormat="1">
      <c r="A156" s="67">
        <v>17</v>
      </c>
      <c r="B156" s="671" t="s">
        <v>37</v>
      </c>
      <c r="C156" s="672"/>
      <c r="D156" s="673"/>
      <c r="E156" s="476">
        <f t="shared" ref="E156" si="64">SUM(E157:E163)</f>
        <v>9174002699</v>
      </c>
      <c r="F156" s="476">
        <f>SUM(F157:F163)</f>
        <v>469551149</v>
      </c>
      <c r="G156" s="476">
        <f t="shared" ref="G156:H156" si="65">SUM(G157:G163)</f>
        <v>0</v>
      </c>
      <c r="H156" s="476">
        <f t="shared" si="65"/>
        <v>9643553848</v>
      </c>
      <c r="I156" s="477"/>
      <c r="J156" s="478"/>
      <c r="K156" s="476">
        <f t="shared" ref="K156" si="66">SUM(K157:K163)</f>
        <v>9643553848</v>
      </c>
      <c r="L156" s="479">
        <f t="shared" si="63"/>
        <v>0</v>
      </c>
    </row>
    <row r="157" spans="1:14">
      <c r="A157" s="8"/>
      <c r="B157" s="8">
        <v>1</v>
      </c>
      <c r="C157" s="8" t="s">
        <v>95</v>
      </c>
      <c r="D157" s="10" t="s">
        <v>9</v>
      </c>
      <c r="E157" s="483">
        <f>'per SKPD'!E2273</f>
        <v>1514000000</v>
      </c>
      <c r="F157" s="316">
        <f>'Rekap SKPD'!O157</f>
        <v>0</v>
      </c>
      <c r="G157" s="316">
        <f>'Rekap SKPD'!X157</f>
        <v>0</v>
      </c>
      <c r="H157" s="447">
        <f>E157+F157-G157</f>
        <v>1514000000</v>
      </c>
      <c r="I157" s="447"/>
      <c r="K157" s="453">
        <v>1740900000</v>
      </c>
      <c r="L157" s="479">
        <f t="shared" si="63"/>
        <v>-226900000</v>
      </c>
    </row>
    <row r="158" spans="1:14">
      <c r="A158" s="8"/>
      <c r="B158" s="8">
        <v>2</v>
      </c>
      <c r="C158" s="8" t="s">
        <v>96</v>
      </c>
      <c r="D158" s="10" t="s">
        <v>12</v>
      </c>
      <c r="E158" s="483">
        <f>'per SKPD'!E2274</f>
        <v>4794172799</v>
      </c>
      <c r="F158" s="316">
        <f>'Rekap SKPD'!O158</f>
        <v>214941149</v>
      </c>
      <c r="G158" s="316">
        <f>'Rekap SKPD'!X158</f>
        <v>0</v>
      </c>
      <c r="H158" s="447">
        <f t="shared" ref="H158:H163" si="67">E158+F158-G158</f>
        <v>5009113948</v>
      </c>
      <c r="I158" s="447"/>
      <c r="K158" s="453">
        <v>5009113948</v>
      </c>
      <c r="L158" s="479">
        <f t="shared" si="63"/>
        <v>0</v>
      </c>
    </row>
    <row r="159" spans="1:14">
      <c r="A159" s="8"/>
      <c r="B159" s="8">
        <v>3</v>
      </c>
      <c r="C159" s="8" t="s">
        <v>97</v>
      </c>
      <c r="D159" s="10" t="s">
        <v>13</v>
      </c>
      <c r="E159" s="483">
        <f>'per SKPD'!E2306</f>
        <v>2578552000</v>
      </c>
      <c r="F159" s="316">
        <f>'Rekap SKPD'!O159</f>
        <v>226900000</v>
      </c>
      <c r="G159" s="316">
        <f>'Rekap SKPD'!X159</f>
        <v>0</v>
      </c>
      <c r="H159" s="447">
        <f t="shared" si="67"/>
        <v>2805452000</v>
      </c>
      <c r="I159" s="447"/>
      <c r="K159" s="453">
        <v>2578552000</v>
      </c>
      <c r="L159" s="479">
        <f t="shared" si="63"/>
        <v>226900000</v>
      </c>
    </row>
    <row r="160" spans="1:14">
      <c r="A160" s="8"/>
      <c r="B160" s="8">
        <v>4</v>
      </c>
      <c r="C160" s="8" t="s">
        <v>98</v>
      </c>
      <c r="D160" s="10" t="s">
        <v>8</v>
      </c>
      <c r="E160" s="483">
        <f>'per SKPD'!E2308</f>
        <v>61700000</v>
      </c>
      <c r="F160" s="316">
        <f>'Rekap SKPD'!O160</f>
        <v>10750000</v>
      </c>
      <c r="G160" s="316">
        <f>'Rekap SKPD'!X160</f>
        <v>0</v>
      </c>
      <c r="H160" s="447">
        <f t="shared" si="67"/>
        <v>72450000</v>
      </c>
      <c r="I160" s="447"/>
      <c r="K160" s="453">
        <v>72450000</v>
      </c>
      <c r="L160" s="479">
        <f t="shared" si="63"/>
        <v>0</v>
      </c>
      <c r="N160" s="85"/>
    </row>
    <row r="161" spans="1:12">
      <c r="A161" s="8"/>
      <c r="B161" s="8">
        <v>5</v>
      </c>
      <c r="C161" s="8" t="s">
        <v>99</v>
      </c>
      <c r="D161" s="10" t="s">
        <v>14</v>
      </c>
      <c r="E161" s="483">
        <f>'per SKPD'!E2311</f>
        <v>150268400</v>
      </c>
      <c r="F161" s="316">
        <f>'Rekap SKPD'!O161</f>
        <v>16960000</v>
      </c>
      <c r="G161" s="316">
        <f>'Rekap SKPD'!X161</f>
        <v>0</v>
      </c>
      <c r="H161" s="447">
        <f t="shared" si="67"/>
        <v>167228400</v>
      </c>
      <c r="I161" s="447"/>
      <c r="K161" s="453">
        <v>167228400</v>
      </c>
      <c r="L161" s="479">
        <f t="shared" si="63"/>
        <v>0</v>
      </c>
    </row>
    <row r="162" spans="1:12">
      <c r="A162" s="8"/>
      <c r="B162" s="8">
        <v>6</v>
      </c>
      <c r="C162" s="8" t="s">
        <v>100</v>
      </c>
      <c r="D162" s="10" t="s">
        <v>10</v>
      </c>
      <c r="E162" s="483">
        <f>'per SKPD'!E2317</f>
        <v>0</v>
      </c>
      <c r="F162" s="316">
        <f>'Rekap SKPD'!O162</f>
        <v>0</v>
      </c>
      <c r="G162" s="316">
        <f>'Rekap SKPD'!X162</f>
        <v>0</v>
      </c>
      <c r="H162" s="447">
        <f t="shared" si="67"/>
        <v>0</v>
      </c>
      <c r="I162" s="447"/>
      <c r="K162" s="453">
        <v>0</v>
      </c>
      <c r="L162" s="479">
        <f t="shared" si="63"/>
        <v>0</v>
      </c>
    </row>
    <row r="163" spans="1:12" s="24" customFormat="1">
      <c r="A163" s="23"/>
      <c r="B163" s="23">
        <v>7</v>
      </c>
      <c r="C163" s="23"/>
      <c r="D163" s="21" t="s">
        <v>11</v>
      </c>
      <c r="E163" s="483">
        <f>'per SKPD'!E2318</f>
        <v>75309500</v>
      </c>
      <c r="F163" s="316">
        <f>'Rekap SKPD'!O163</f>
        <v>0</v>
      </c>
      <c r="G163" s="316">
        <f>'Rekap SKPD'!X163</f>
        <v>0</v>
      </c>
      <c r="H163" s="447">
        <f t="shared" si="67"/>
        <v>75309500</v>
      </c>
      <c r="I163" s="480"/>
      <c r="J163" s="481"/>
      <c r="K163" s="482">
        <v>75309500</v>
      </c>
      <c r="L163" s="479">
        <f t="shared" si="63"/>
        <v>0</v>
      </c>
    </row>
    <row r="164" spans="1:12">
      <c r="A164" s="7"/>
      <c r="B164" s="7"/>
      <c r="C164" s="7"/>
      <c r="D164" s="22"/>
      <c r="E164" s="491"/>
      <c r="F164" s="390"/>
      <c r="G164" s="390"/>
      <c r="H164" s="475"/>
      <c r="I164" s="475"/>
      <c r="L164" s="479">
        <f t="shared" si="63"/>
        <v>0</v>
      </c>
    </row>
    <row r="165" spans="1:12" s="5" customFormat="1">
      <c r="A165" s="67">
        <v>18</v>
      </c>
      <c r="B165" s="671" t="s">
        <v>38</v>
      </c>
      <c r="C165" s="672"/>
      <c r="D165" s="673"/>
      <c r="E165" s="476">
        <f t="shared" ref="E165" si="68">SUM(E166:E172)</f>
        <v>3095405626</v>
      </c>
      <c r="F165" s="476">
        <f>SUM(F166:F172)</f>
        <v>8663367272</v>
      </c>
      <c r="G165" s="476">
        <f t="shared" ref="G165" si="69">SUM(G166:G172)</f>
        <v>13050411</v>
      </c>
      <c r="H165" s="476">
        <f>SUM(H166:H172)</f>
        <v>11745722487</v>
      </c>
      <c r="I165" s="477"/>
      <c r="J165" s="478"/>
      <c r="K165" s="476">
        <f t="shared" ref="K165" si="70">SUM(K166:K172)</f>
        <v>11745722487</v>
      </c>
      <c r="L165" s="479">
        <f t="shared" si="63"/>
        <v>0</v>
      </c>
    </row>
    <row r="166" spans="1:12">
      <c r="A166" s="8"/>
      <c r="B166" s="8">
        <v>1</v>
      </c>
      <c r="C166" s="8" t="s">
        <v>95</v>
      </c>
      <c r="D166" s="10" t="s">
        <v>9</v>
      </c>
      <c r="E166" s="483">
        <f>'per SKPD'!E2321</f>
        <v>0</v>
      </c>
      <c r="F166" s="316">
        <f>'Rekap SKPD'!O166</f>
        <v>1035250000</v>
      </c>
      <c r="G166" s="316">
        <f>'Rekap SKPD'!X166</f>
        <v>0</v>
      </c>
      <c r="H166" s="447">
        <f>E166+F166-G166</f>
        <v>1035250000</v>
      </c>
      <c r="I166" s="447"/>
      <c r="K166" s="453">
        <v>1035250000</v>
      </c>
      <c r="L166" s="479">
        <f t="shared" si="63"/>
        <v>0</v>
      </c>
    </row>
    <row r="167" spans="1:12">
      <c r="A167" s="8"/>
      <c r="B167" s="8">
        <v>2</v>
      </c>
      <c r="C167" s="8" t="s">
        <v>96</v>
      </c>
      <c r="D167" s="10" t="s">
        <v>12</v>
      </c>
      <c r="E167" s="483">
        <f>'per SKPD'!E2323</f>
        <v>2692765313</v>
      </c>
      <c r="F167" s="316">
        <f>'Rekap SKPD'!O167</f>
        <v>890775931</v>
      </c>
      <c r="G167" s="316">
        <f>'Rekap SKPD'!X167</f>
        <v>13050411</v>
      </c>
      <c r="H167" s="447">
        <f t="shared" ref="H167:H172" si="71">E167+F167-G167</f>
        <v>3570490833</v>
      </c>
      <c r="I167" s="447"/>
      <c r="K167" s="453">
        <v>3570490833</v>
      </c>
      <c r="L167" s="479">
        <f t="shared" si="63"/>
        <v>0</v>
      </c>
    </row>
    <row r="168" spans="1:12">
      <c r="A168" s="8"/>
      <c r="B168" s="8">
        <v>3</v>
      </c>
      <c r="C168" s="8" t="s">
        <v>97</v>
      </c>
      <c r="D168" s="10" t="s">
        <v>13</v>
      </c>
      <c r="E168" s="483">
        <f>'per SKPD'!E2328</f>
        <v>40804500</v>
      </c>
      <c r="F168" s="316">
        <f>'Rekap SKPD'!O168</f>
        <v>6512500000</v>
      </c>
      <c r="G168" s="316">
        <f>'Rekap SKPD'!X168</f>
        <v>0</v>
      </c>
      <c r="H168" s="447">
        <f t="shared" si="71"/>
        <v>6553304500</v>
      </c>
      <c r="I168" s="447"/>
      <c r="K168" s="453">
        <v>6553304500</v>
      </c>
      <c r="L168" s="479">
        <f t="shared" si="63"/>
        <v>0</v>
      </c>
    </row>
    <row r="169" spans="1:12">
      <c r="A169" s="8"/>
      <c r="B169" s="8">
        <v>4</v>
      </c>
      <c r="C169" s="8" t="s">
        <v>98</v>
      </c>
      <c r="D169" s="10" t="s">
        <v>8</v>
      </c>
      <c r="E169" s="483">
        <f>'per SKPD'!E2331</f>
        <v>50594813</v>
      </c>
      <c r="F169" s="316">
        <f>'Rekap SKPD'!O169</f>
        <v>42168464</v>
      </c>
      <c r="G169" s="316">
        <f>'Rekap SKPD'!X169</f>
        <v>0</v>
      </c>
      <c r="H169" s="447">
        <f t="shared" si="71"/>
        <v>92763277</v>
      </c>
      <c r="I169" s="447"/>
      <c r="K169" s="453">
        <v>92763277</v>
      </c>
      <c r="L169" s="479">
        <f t="shared" si="63"/>
        <v>0</v>
      </c>
    </row>
    <row r="170" spans="1:12">
      <c r="A170" s="8"/>
      <c r="B170" s="8">
        <v>5</v>
      </c>
      <c r="C170" s="8" t="s">
        <v>99</v>
      </c>
      <c r="D170" s="10" t="s">
        <v>14</v>
      </c>
      <c r="E170" s="483">
        <f>'per SKPD'!E2334</f>
        <v>1241000</v>
      </c>
      <c r="F170" s="316">
        <f>'Rekap SKPD'!O170</f>
        <v>0</v>
      </c>
      <c r="G170" s="316">
        <f>'Rekap SKPD'!X170</f>
        <v>0</v>
      </c>
      <c r="H170" s="447">
        <f t="shared" si="71"/>
        <v>1241000</v>
      </c>
      <c r="I170" s="447"/>
      <c r="K170" s="453">
        <v>1241000</v>
      </c>
      <c r="L170" s="479">
        <f t="shared" si="63"/>
        <v>0</v>
      </c>
    </row>
    <row r="171" spans="1:12">
      <c r="A171" s="8"/>
      <c r="B171" s="8">
        <v>6</v>
      </c>
      <c r="C171" s="8" t="s">
        <v>100</v>
      </c>
      <c r="D171" s="10" t="s">
        <v>10</v>
      </c>
      <c r="E171" s="483">
        <f>'per SKPD'!E2335</f>
        <v>0</v>
      </c>
      <c r="F171" s="316">
        <f>'Rekap SKPD'!O171</f>
        <v>0</v>
      </c>
      <c r="G171" s="316">
        <f>'Rekap SKPD'!X171</f>
        <v>0</v>
      </c>
      <c r="H171" s="447">
        <f t="shared" si="71"/>
        <v>0</v>
      </c>
      <c r="I171" s="447"/>
      <c r="K171" s="453">
        <v>0</v>
      </c>
      <c r="L171" s="479">
        <f t="shared" si="63"/>
        <v>0</v>
      </c>
    </row>
    <row r="172" spans="1:12" s="24" customFormat="1">
      <c r="A172" s="23"/>
      <c r="B172" s="23">
        <v>7</v>
      </c>
      <c r="C172" s="23"/>
      <c r="D172" s="21" t="s">
        <v>11</v>
      </c>
      <c r="E172" s="483">
        <f>'per SKPD'!E2336</f>
        <v>310000000</v>
      </c>
      <c r="F172" s="316">
        <f>'Rekap SKPD'!O172</f>
        <v>182672877</v>
      </c>
      <c r="G172" s="316">
        <f>'Rekap SKPD'!X172</f>
        <v>0</v>
      </c>
      <c r="H172" s="447">
        <f t="shared" si="71"/>
        <v>492672877</v>
      </c>
      <c r="I172" s="480"/>
      <c r="J172" s="481"/>
      <c r="K172" s="482">
        <v>492672877</v>
      </c>
      <c r="L172" s="479">
        <f t="shared" si="63"/>
        <v>0</v>
      </c>
    </row>
    <row r="173" spans="1:12">
      <c r="A173" s="7"/>
      <c r="B173" s="7"/>
      <c r="C173" s="7"/>
      <c r="D173" s="14"/>
      <c r="E173" s="491"/>
      <c r="F173" s="390"/>
      <c r="G173" s="390"/>
      <c r="H173" s="475"/>
      <c r="I173" s="475"/>
      <c r="L173" s="479">
        <f t="shared" si="63"/>
        <v>0</v>
      </c>
    </row>
    <row r="174" spans="1:12" s="5" customFormat="1">
      <c r="A174" s="67">
        <v>19</v>
      </c>
      <c r="B174" s="671" t="s">
        <v>39</v>
      </c>
      <c r="C174" s="672"/>
      <c r="D174" s="673"/>
      <c r="E174" s="476">
        <f t="shared" ref="E174:H174" si="72">SUM(E175:E181)</f>
        <v>523875282</v>
      </c>
      <c r="F174" s="476">
        <f t="shared" si="72"/>
        <v>104220000</v>
      </c>
      <c r="G174" s="476">
        <f t="shared" si="72"/>
        <v>15000000</v>
      </c>
      <c r="H174" s="476">
        <f t="shared" si="72"/>
        <v>613095282</v>
      </c>
      <c r="I174" s="477"/>
      <c r="J174" s="478"/>
      <c r="K174" s="476">
        <f t="shared" ref="K174" si="73">SUM(K175:K181)</f>
        <v>613095282</v>
      </c>
      <c r="L174" s="479">
        <f t="shared" si="63"/>
        <v>0</v>
      </c>
    </row>
    <row r="175" spans="1:12">
      <c r="A175" s="8"/>
      <c r="B175" s="8">
        <v>1</v>
      </c>
      <c r="C175" s="8" t="s">
        <v>95</v>
      </c>
      <c r="D175" s="10" t="s">
        <v>9</v>
      </c>
      <c r="E175" s="483">
        <f>'per SKPD'!E2341</f>
        <v>0</v>
      </c>
      <c r="F175" s="316">
        <f>'Rekap SKPD'!O175</f>
        <v>0</v>
      </c>
      <c r="G175" s="316">
        <f>'Rekap SKPD'!X175</f>
        <v>0</v>
      </c>
      <c r="H175" s="447">
        <f>E175+F175-G175</f>
        <v>0</v>
      </c>
      <c r="I175" s="447"/>
      <c r="K175" s="453">
        <v>0</v>
      </c>
      <c r="L175" s="479">
        <f t="shared" si="63"/>
        <v>0</v>
      </c>
    </row>
    <row r="176" spans="1:12">
      <c r="A176" s="8"/>
      <c r="B176" s="8">
        <v>2</v>
      </c>
      <c r="C176" s="8" t="s">
        <v>96</v>
      </c>
      <c r="D176" s="10" t="s">
        <v>12</v>
      </c>
      <c r="E176" s="483">
        <f>'per SKPD'!E2342</f>
        <v>519998782</v>
      </c>
      <c r="F176" s="316">
        <f>'Rekap SKPD'!O176</f>
        <v>104220000</v>
      </c>
      <c r="G176" s="316">
        <f>'Rekap SKPD'!X176</f>
        <v>15000000</v>
      </c>
      <c r="H176" s="447">
        <f t="shared" ref="H176:H181" si="74">E176+F176-G176</f>
        <v>609218782</v>
      </c>
      <c r="I176" s="447"/>
      <c r="K176" s="453">
        <v>609218782</v>
      </c>
      <c r="L176" s="479">
        <f t="shared" si="63"/>
        <v>0</v>
      </c>
    </row>
    <row r="177" spans="1:12">
      <c r="A177" s="8"/>
      <c r="B177" s="8">
        <v>3</v>
      </c>
      <c r="C177" s="8" t="s">
        <v>97</v>
      </c>
      <c r="D177" s="10" t="s">
        <v>13</v>
      </c>
      <c r="E177" s="483">
        <f>'per SKPD'!E2348</f>
        <v>0</v>
      </c>
      <c r="F177" s="316">
        <f>'Rekap SKPD'!O177</f>
        <v>0</v>
      </c>
      <c r="G177" s="316">
        <f>'Rekap SKPD'!X177</f>
        <v>0</v>
      </c>
      <c r="H177" s="447">
        <f t="shared" si="74"/>
        <v>0</v>
      </c>
      <c r="I177" s="447"/>
      <c r="K177" s="453">
        <v>0</v>
      </c>
      <c r="L177" s="479">
        <f t="shared" si="63"/>
        <v>0</v>
      </c>
    </row>
    <row r="178" spans="1:12">
      <c r="A178" s="8"/>
      <c r="B178" s="8">
        <v>4</v>
      </c>
      <c r="C178" s="8" t="s">
        <v>98</v>
      </c>
      <c r="D178" s="10" t="s">
        <v>8</v>
      </c>
      <c r="E178" s="483">
        <f>'per SKPD'!E2349</f>
        <v>0</v>
      </c>
      <c r="F178" s="316">
        <f>'Rekap SKPD'!O178</f>
        <v>0</v>
      </c>
      <c r="G178" s="316">
        <f>'Rekap SKPD'!X178</f>
        <v>0</v>
      </c>
      <c r="H178" s="447">
        <f t="shared" si="74"/>
        <v>0</v>
      </c>
      <c r="I178" s="447"/>
      <c r="K178" s="453">
        <v>0</v>
      </c>
      <c r="L178" s="479">
        <f t="shared" si="63"/>
        <v>0</v>
      </c>
    </row>
    <row r="179" spans="1:12">
      <c r="A179" s="8"/>
      <c r="B179" s="8">
        <v>5</v>
      </c>
      <c r="C179" s="8" t="s">
        <v>99</v>
      </c>
      <c r="D179" s="10" t="s">
        <v>14</v>
      </c>
      <c r="E179" s="483">
        <f>'per SKPD'!E2350</f>
        <v>3876500</v>
      </c>
      <c r="F179" s="316">
        <f>'Rekap SKPD'!O179</f>
        <v>0</v>
      </c>
      <c r="G179" s="316">
        <f>'Rekap SKPD'!X179</f>
        <v>0</v>
      </c>
      <c r="H179" s="447">
        <f t="shared" si="74"/>
        <v>3876500</v>
      </c>
      <c r="I179" s="447"/>
      <c r="K179" s="453">
        <v>3876500</v>
      </c>
      <c r="L179" s="479">
        <f t="shared" si="63"/>
        <v>0</v>
      </c>
    </row>
    <row r="180" spans="1:12">
      <c r="A180" s="8"/>
      <c r="B180" s="8">
        <v>6</v>
      </c>
      <c r="C180" s="8" t="s">
        <v>100</v>
      </c>
      <c r="D180" s="10" t="s">
        <v>10</v>
      </c>
      <c r="E180" s="483">
        <f>'per SKPD'!E2351</f>
        <v>0</v>
      </c>
      <c r="F180" s="316">
        <f>'Rekap SKPD'!O180</f>
        <v>0</v>
      </c>
      <c r="G180" s="316">
        <f>'Rekap SKPD'!X180</f>
        <v>0</v>
      </c>
      <c r="H180" s="447">
        <f t="shared" si="74"/>
        <v>0</v>
      </c>
      <c r="I180" s="447"/>
      <c r="K180" s="453">
        <v>0</v>
      </c>
      <c r="L180" s="479">
        <f t="shared" si="63"/>
        <v>0</v>
      </c>
    </row>
    <row r="181" spans="1:12" s="24" customFormat="1">
      <c r="A181" s="23"/>
      <c r="B181" s="23">
        <v>7</v>
      </c>
      <c r="C181" s="23"/>
      <c r="D181" s="21" t="s">
        <v>11</v>
      </c>
      <c r="E181" s="483">
        <f>'per SKPD'!E2352</f>
        <v>0</v>
      </c>
      <c r="F181" s="316">
        <f>'Rekap SKPD'!O181</f>
        <v>0</v>
      </c>
      <c r="G181" s="316">
        <f>'Rekap SKPD'!X181</f>
        <v>0</v>
      </c>
      <c r="H181" s="447">
        <f t="shared" si="74"/>
        <v>0</v>
      </c>
      <c r="I181" s="480"/>
      <c r="J181" s="481"/>
      <c r="K181" s="482">
        <v>0</v>
      </c>
      <c r="L181" s="479">
        <f t="shared" si="63"/>
        <v>0</v>
      </c>
    </row>
    <row r="182" spans="1:12">
      <c r="A182" s="7"/>
      <c r="B182" s="7"/>
      <c r="C182" s="7"/>
      <c r="D182" s="22"/>
      <c r="E182" s="491"/>
      <c r="F182" s="390"/>
      <c r="G182" s="390"/>
      <c r="H182" s="475"/>
      <c r="I182" s="475"/>
      <c r="L182" s="479">
        <f t="shared" si="63"/>
        <v>0</v>
      </c>
    </row>
    <row r="183" spans="1:12" s="5" customFormat="1">
      <c r="A183" s="67">
        <v>20</v>
      </c>
      <c r="B183" s="671" t="s">
        <v>40</v>
      </c>
      <c r="C183" s="672"/>
      <c r="D183" s="673"/>
      <c r="E183" s="476">
        <f t="shared" ref="E183" si="75">SUM(E184:E190)</f>
        <v>1595932123</v>
      </c>
      <c r="F183" s="476">
        <f>SUM(F184:F190)</f>
        <v>67404000</v>
      </c>
      <c r="G183" s="476">
        <f t="shared" ref="G183" si="76">SUM(G184:G190)</f>
        <v>0</v>
      </c>
      <c r="H183" s="476">
        <f>SUM(H184:H190)</f>
        <v>1663336123</v>
      </c>
      <c r="I183" s="477"/>
      <c r="J183" s="478"/>
      <c r="K183" s="476">
        <f t="shared" ref="K183" si="77">SUM(K184:K190)</f>
        <v>1663336123</v>
      </c>
      <c r="L183" s="479">
        <f t="shared" si="63"/>
        <v>0</v>
      </c>
    </row>
    <row r="184" spans="1:12">
      <c r="A184" s="8"/>
      <c r="B184" s="8">
        <v>1</v>
      </c>
      <c r="C184" s="8" t="s">
        <v>95</v>
      </c>
      <c r="D184" s="10" t="s">
        <v>9</v>
      </c>
      <c r="E184" s="483">
        <f>'per SKPD'!E2355</f>
        <v>0</v>
      </c>
      <c r="F184" s="316">
        <f>'Rekap SKPD'!O184</f>
        <v>0</v>
      </c>
      <c r="G184" s="316">
        <f>'Rekap SKPD'!X184</f>
        <v>0</v>
      </c>
      <c r="H184" s="447">
        <f>E184+F184-G184</f>
        <v>0</v>
      </c>
      <c r="I184" s="447"/>
      <c r="K184" s="453">
        <v>0</v>
      </c>
      <c r="L184" s="479">
        <f t="shared" si="63"/>
        <v>0</v>
      </c>
    </row>
    <row r="185" spans="1:12">
      <c r="A185" s="8"/>
      <c r="B185" s="8">
        <v>2</v>
      </c>
      <c r="C185" s="8" t="s">
        <v>96</v>
      </c>
      <c r="D185" s="10" t="s">
        <v>12</v>
      </c>
      <c r="E185" s="483">
        <f>'per SKPD'!E2356</f>
        <v>976547623</v>
      </c>
      <c r="F185" s="316">
        <f>'Rekap SKPD'!O185</f>
        <v>67404000</v>
      </c>
      <c r="G185" s="316">
        <f>'Rekap SKPD'!X185</f>
        <v>0</v>
      </c>
      <c r="H185" s="447">
        <f t="shared" ref="H185:H190" si="78">E185+F185-G185</f>
        <v>1043951623</v>
      </c>
      <c r="I185" s="447"/>
      <c r="K185" s="453">
        <v>1043951623</v>
      </c>
      <c r="L185" s="479">
        <f t="shared" si="63"/>
        <v>0</v>
      </c>
    </row>
    <row r="186" spans="1:12">
      <c r="A186" s="8"/>
      <c r="B186" s="8">
        <v>3</v>
      </c>
      <c r="C186" s="8" t="s">
        <v>97</v>
      </c>
      <c r="D186" s="10" t="s">
        <v>13</v>
      </c>
      <c r="E186" s="483">
        <f>'per SKPD'!E2368</f>
        <v>414975000</v>
      </c>
      <c r="F186" s="316">
        <f>'Rekap SKPD'!O186</f>
        <v>0</v>
      </c>
      <c r="G186" s="316">
        <f>'Rekap SKPD'!X186</f>
        <v>0</v>
      </c>
      <c r="H186" s="447">
        <f t="shared" si="78"/>
        <v>414975000</v>
      </c>
      <c r="I186" s="447"/>
      <c r="K186" s="453">
        <v>414975000</v>
      </c>
      <c r="L186" s="479">
        <f t="shared" si="63"/>
        <v>0</v>
      </c>
    </row>
    <row r="187" spans="1:12">
      <c r="A187" s="8"/>
      <c r="B187" s="8">
        <v>4</v>
      </c>
      <c r="C187" s="8" t="s">
        <v>98</v>
      </c>
      <c r="D187" s="10" t="s">
        <v>8</v>
      </c>
      <c r="E187" s="483">
        <f>'per SKPD'!E2369</f>
        <v>10650000</v>
      </c>
      <c r="F187" s="316">
        <f>'Rekap SKPD'!O187</f>
        <v>0</v>
      </c>
      <c r="G187" s="316">
        <f>'Rekap SKPD'!X187</f>
        <v>0</v>
      </c>
      <c r="H187" s="447">
        <f t="shared" si="78"/>
        <v>10650000</v>
      </c>
      <c r="I187" s="447"/>
      <c r="K187" s="453">
        <v>10650000</v>
      </c>
      <c r="L187" s="479">
        <f t="shared" si="63"/>
        <v>0</v>
      </c>
    </row>
    <row r="188" spans="1:12">
      <c r="A188" s="8"/>
      <c r="B188" s="8">
        <v>5</v>
      </c>
      <c r="C188" s="8" t="s">
        <v>99</v>
      </c>
      <c r="D188" s="10" t="s">
        <v>14</v>
      </c>
      <c r="E188" s="483">
        <f>'per SKPD'!E2370</f>
        <v>8409500</v>
      </c>
      <c r="F188" s="316">
        <f>'Rekap SKPD'!O188</f>
        <v>0</v>
      </c>
      <c r="G188" s="316">
        <f>'Rekap SKPD'!X188</f>
        <v>0</v>
      </c>
      <c r="H188" s="447">
        <f t="shared" si="78"/>
        <v>8409500</v>
      </c>
      <c r="I188" s="447"/>
      <c r="K188" s="453">
        <v>8409500</v>
      </c>
      <c r="L188" s="479">
        <f t="shared" si="63"/>
        <v>0</v>
      </c>
    </row>
    <row r="189" spans="1:12">
      <c r="A189" s="8"/>
      <c r="B189" s="8">
        <v>6</v>
      </c>
      <c r="C189" s="8" t="s">
        <v>100</v>
      </c>
      <c r="D189" s="10" t="s">
        <v>10</v>
      </c>
      <c r="E189" s="483">
        <f>'per SKPD'!E2371</f>
        <v>0</v>
      </c>
      <c r="F189" s="316">
        <f>'Rekap SKPD'!O189</f>
        <v>0</v>
      </c>
      <c r="G189" s="316">
        <f>'Rekap SKPD'!X189</f>
        <v>0</v>
      </c>
      <c r="H189" s="447">
        <f t="shared" si="78"/>
        <v>0</v>
      </c>
      <c r="I189" s="447"/>
      <c r="K189" s="453">
        <v>0</v>
      </c>
      <c r="L189" s="479">
        <f t="shared" si="63"/>
        <v>0</v>
      </c>
    </row>
    <row r="190" spans="1:12" s="24" customFormat="1">
      <c r="A190" s="23"/>
      <c r="B190" s="23">
        <v>7</v>
      </c>
      <c r="C190" s="23"/>
      <c r="D190" s="21" t="s">
        <v>11</v>
      </c>
      <c r="E190" s="483">
        <f>'per SKPD'!E2372</f>
        <v>185350000</v>
      </c>
      <c r="F190" s="316">
        <f>'Rekap SKPD'!O190</f>
        <v>0</v>
      </c>
      <c r="G190" s="316">
        <f>'Rekap SKPD'!X190</f>
        <v>0</v>
      </c>
      <c r="H190" s="447">
        <f t="shared" si="78"/>
        <v>185350000</v>
      </c>
      <c r="I190" s="480"/>
      <c r="J190" s="481"/>
      <c r="K190" s="482">
        <v>185350000</v>
      </c>
      <c r="L190" s="479">
        <f t="shared" si="63"/>
        <v>0</v>
      </c>
    </row>
    <row r="191" spans="1:12">
      <c r="A191" s="7"/>
      <c r="B191" s="7"/>
      <c r="C191" s="7"/>
      <c r="D191" s="22"/>
      <c r="E191" s="491"/>
      <c r="F191" s="390"/>
      <c r="G191" s="390"/>
      <c r="H191" s="475"/>
      <c r="I191" s="475"/>
      <c r="L191" s="479">
        <f t="shared" si="63"/>
        <v>0</v>
      </c>
    </row>
    <row r="192" spans="1:12" s="5" customFormat="1">
      <c r="A192" s="67">
        <v>21</v>
      </c>
      <c r="B192" s="671" t="s">
        <v>1</v>
      </c>
      <c r="C192" s="672"/>
      <c r="D192" s="673"/>
      <c r="E192" s="476">
        <f t="shared" ref="E192" si="79">SUM(E193:E199)</f>
        <v>1841348950</v>
      </c>
      <c r="F192" s="476">
        <f>SUM(F193:F199)</f>
        <v>61400000</v>
      </c>
      <c r="G192" s="476">
        <f t="shared" ref="G192:H192" si="80">SUM(G193:G199)</f>
        <v>4000000</v>
      </c>
      <c r="H192" s="476">
        <f t="shared" si="80"/>
        <v>1898748950</v>
      </c>
      <c r="I192" s="477"/>
      <c r="J192" s="478"/>
      <c r="K192" s="476">
        <f t="shared" ref="K192" si="81">SUM(K193:K199)</f>
        <v>1898748950</v>
      </c>
      <c r="L192" s="479">
        <f t="shared" si="63"/>
        <v>0</v>
      </c>
    </row>
    <row r="193" spans="1:14">
      <c r="A193" s="8"/>
      <c r="B193" s="8">
        <v>1</v>
      </c>
      <c r="C193" s="8" t="s">
        <v>95</v>
      </c>
      <c r="D193" s="10" t="s">
        <v>9</v>
      </c>
      <c r="E193" s="483">
        <f>'per SKPD'!E2375</f>
        <v>792000000</v>
      </c>
      <c r="F193" s="316">
        <f>'Rekap SKPD'!O193</f>
        <v>0</v>
      </c>
      <c r="G193" s="316">
        <f>'Rekap SKPD'!X193</f>
        <v>0</v>
      </c>
      <c r="H193" s="447">
        <f>E193+F193-G193</f>
        <v>792000000</v>
      </c>
      <c r="I193" s="447"/>
      <c r="K193" s="453">
        <v>792000000</v>
      </c>
      <c r="L193" s="479">
        <f t="shared" si="63"/>
        <v>0</v>
      </c>
      <c r="N193" s="41"/>
    </row>
    <row r="194" spans="1:14">
      <c r="A194" s="8"/>
      <c r="B194" s="8">
        <v>2</v>
      </c>
      <c r="C194" s="8" t="s">
        <v>96</v>
      </c>
      <c r="D194" s="10" t="s">
        <v>12</v>
      </c>
      <c r="E194" s="483">
        <f>'per SKPD'!E2376</f>
        <v>305695700</v>
      </c>
      <c r="F194" s="316">
        <f>'Rekap SKPD'!O194</f>
        <v>28400000</v>
      </c>
      <c r="G194" s="316">
        <f>'Rekap SKPD'!X194</f>
        <v>4000000</v>
      </c>
      <c r="H194" s="447">
        <f t="shared" ref="H194:H199" si="82">E194+F194-G194</f>
        <v>330095700</v>
      </c>
      <c r="I194" s="447"/>
      <c r="K194" s="453">
        <v>330095700</v>
      </c>
      <c r="L194" s="479">
        <f t="shared" si="63"/>
        <v>0</v>
      </c>
      <c r="N194" s="41"/>
    </row>
    <row r="195" spans="1:14">
      <c r="A195" s="8"/>
      <c r="B195" s="8">
        <v>3</v>
      </c>
      <c r="C195" s="8" t="s">
        <v>97</v>
      </c>
      <c r="D195" s="10" t="s">
        <v>13</v>
      </c>
      <c r="E195" s="483">
        <f>'per SKPD'!E2386</f>
        <v>732561750</v>
      </c>
      <c r="F195" s="316">
        <f>'Rekap SKPD'!O195</f>
        <v>30000000</v>
      </c>
      <c r="G195" s="316">
        <f>'Rekap SKPD'!X195</f>
        <v>0</v>
      </c>
      <c r="H195" s="447">
        <f t="shared" si="82"/>
        <v>762561750</v>
      </c>
      <c r="I195" s="447"/>
      <c r="K195" s="453">
        <v>762561750</v>
      </c>
      <c r="L195" s="479">
        <f t="shared" si="63"/>
        <v>0</v>
      </c>
      <c r="N195" s="41"/>
    </row>
    <row r="196" spans="1:14">
      <c r="A196" s="8"/>
      <c r="B196" s="8">
        <v>4</v>
      </c>
      <c r="C196" s="8" t="s">
        <v>98</v>
      </c>
      <c r="D196" s="10" t="s">
        <v>8</v>
      </c>
      <c r="E196" s="483">
        <f>'per SKPD'!E2388</f>
        <v>0</v>
      </c>
      <c r="F196" s="316">
        <f>'Rekap SKPD'!O196</f>
        <v>3000000</v>
      </c>
      <c r="G196" s="316">
        <f>'Rekap SKPD'!X196</f>
        <v>0</v>
      </c>
      <c r="H196" s="447">
        <f t="shared" si="82"/>
        <v>3000000</v>
      </c>
      <c r="I196" s="447"/>
      <c r="K196" s="453">
        <v>3000000</v>
      </c>
      <c r="L196" s="479">
        <f t="shared" si="63"/>
        <v>0</v>
      </c>
      <c r="N196" s="41"/>
    </row>
    <row r="197" spans="1:14">
      <c r="A197" s="8"/>
      <c r="B197" s="8">
        <v>5</v>
      </c>
      <c r="C197" s="8" t="s">
        <v>99</v>
      </c>
      <c r="D197" s="10" t="s">
        <v>14</v>
      </c>
      <c r="E197" s="483">
        <f>'per SKPD'!E2390</f>
        <v>11091500</v>
      </c>
      <c r="F197" s="316">
        <f>'Rekap SKPD'!O197</f>
        <v>0</v>
      </c>
      <c r="G197" s="316">
        <f>'Rekap SKPD'!X197</f>
        <v>0</v>
      </c>
      <c r="H197" s="447">
        <f t="shared" si="82"/>
        <v>11091500</v>
      </c>
      <c r="I197" s="447"/>
      <c r="K197" s="453">
        <v>11091500</v>
      </c>
      <c r="L197" s="479">
        <f t="shared" si="63"/>
        <v>0</v>
      </c>
      <c r="N197" s="41"/>
    </row>
    <row r="198" spans="1:14">
      <c r="A198" s="8"/>
      <c r="B198" s="8">
        <v>6</v>
      </c>
      <c r="C198" s="8" t="s">
        <v>100</v>
      </c>
      <c r="D198" s="10" t="s">
        <v>10</v>
      </c>
      <c r="E198" s="483">
        <f>'per SKPD'!E2391</f>
        <v>0</v>
      </c>
      <c r="F198" s="316">
        <f>'Rekap SKPD'!O198</f>
        <v>0</v>
      </c>
      <c r="G198" s="316">
        <f>'Rekap SKPD'!X198</f>
        <v>0</v>
      </c>
      <c r="H198" s="447">
        <f t="shared" si="82"/>
        <v>0</v>
      </c>
      <c r="I198" s="447"/>
      <c r="K198" s="453">
        <v>0</v>
      </c>
      <c r="L198" s="479">
        <f t="shared" si="63"/>
        <v>0</v>
      </c>
      <c r="N198" s="18"/>
    </row>
    <row r="199" spans="1:14" s="24" customFormat="1">
      <c r="A199" s="23"/>
      <c r="B199" s="23">
        <v>7</v>
      </c>
      <c r="C199" s="23"/>
      <c r="D199" s="21" t="s">
        <v>11</v>
      </c>
      <c r="E199" s="483">
        <f>'per SKPD'!E2392</f>
        <v>0</v>
      </c>
      <c r="F199" s="316">
        <f>'Rekap SKPD'!O199</f>
        <v>0</v>
      </c>
      <c r="G199" s="316">
        <f>'Rekap SKPD'!X199</f>
        <v>0</v>
      </c>
      <c r="H199" s="447">
        <f t="shared" si="82"/>
        <v>0</v>
      </c>
      <c r="I199" s="480"/>
      <c r="J199" s="481"/>
      <c r="K199" s="482">
        <v>0</v>
      </c>
      <c r="L199" s="479">
        <f t="shared" si="63"/>
        <v>0</v>
      </c>
    </row>
    <row r="200" spans="1:14">
      <c r="A200" s="7"/>
      <c r="B200" s="7"/>
      <c r="C200" s="7"/>
      <c r="D200" s="22"/>
      <c r="E200" s="491"/>
      <c r="F200" s="390"/>
      <c r="G200" s="390"/>
      <c r="H200" s="475"/>
      <c r="I200" s="475"/>
      <c r="L200" s="479">
        <f t="shared" si="63"/>
        <v>0</v>
      </c>
    </row>
    <row r="201" spans="1:14" s="5" customFormat="1">
      <c r="A201" s="67">
        <v>22</v>
      </c>
      <c r="B201" s="671" t="s">
        <v>41</v>
      </c>
      <c r="C201" s="672"/>
      <c r="D201" s="673"/>
      <c r="E201" s="476">
        <f t="shared" ref="E201:G201" si="83">SUM(E202:E208)</f>
        <v>548594425</v>
      </c>
      <c r="F201" s="476">
        <f t="shared" si="83"/>
        <v>34361000</v>
      </c>
      <c r="G201" s="476">
        <f t="shared" si="83"/>
        <v>20371500</v>
      </c>
      <c r="H201" s="476">
        <f>SUM(H202:H208)</f>
        <v>562583925</v>
      </c>
      <c r="I201" s="477"/>
      <c r="J201" s="478"/>
      <c r="K201" s="476">
        <f t="shared" ref="K201" si="84">SUM(K202:K208)</f>
        <v>562583925</v>
      </c>
      <c r="L201" s="479">
        <f t="shared" si="63"/>
        <v>0</v>
      </c>
    </row>
    <row r="202" spans="1:14">
      <c r="A202" s="8"/>
      <c r="B202" s="8">
        <v>1</v>
      </c>
      <c r="C202" s="8" t="s">
        <v>95</v>
      </c>
      <c r="D202" s="10" t="s">
        <v>9</v>
      </c>
      <c r="E202" s="483">
        <f>'per SKPD'!E2395</f>
        <v>63800000</v>
      </c>
      <c r="F202" s="316">
        <f>'Rekap SKPD'!O202</f>
        <v>0</v>
      </c>
      <c r="G202" s="316">
        <f>'Rekap SKPD'!X202</f>
        <v>0</v>
      </c>
      <c r="H202" s="447">
        <f>E202+F202-G202</f>
        <v>63800000</v>
      </c>
      <c r="I202" s="447"/>
      <c r="K202" s="453">
        <v>63800000</v>
      </c>
      <c r="L202" s="479">
        <f t="shared" si="63"/>
        <v>0</v>
      </c>
    </row>
    <row r="203" spans="1:14">
      <c r="A203" s="8"/>
      <c r="B203" s="8">
        <v>2</v>
      </c>
      <c r="C203" s="8" t="s">
        <v>96</v>
      </c>
      <c r="D203" s="10" t="s">
        <v>12</v>
      </c>
      <c r="E203" s="483">
        <f>'per SKPD'!E2396</f>
        <v>302262075</v>
      </c>
      <c r="F203" s="316">
        <f>'Rekap SKPD'!O203</f>
        <v>23800000</v>
      </c>
      <c r="G203" s="316">
        <f>'Rekap SKPD'!X203</f>
        <v>20271500</v>
      </c>
      <c r="H203" s="447">
        <f t="shared" ref="H203:H208" si="85">E203+F203-G203</f>
        <v>305790575</v>
      </c>
      <c r="I203" s="447"/>
      <c r="K203" s="453">
        <v>305790575</v>
      </c>
      <c r="L203" s="479">
        <f t="shared" si="63"/>
        <v>0</v>
      </c>
    </row>
    <row r="204" spans="1:14">
      <c r="A204" s="8"/>
      <c r="B204" s="8">
        <v>3</v>
      </c>
      <c r="C204" s="8" t="s">
        <v>97</v>
      </c>
      <c r="D204" s="10" t="s">
        <v>13</v>
      </c>
      <c r="E204" s="483">
        <f>'per SKPD'!E2417</f>
        <v>180125850</v>
      </c>
      <c r="F204" s="316">
        <f>'Rekap SKPD'!O204</f>
        <v>8750000</v>
      </c>
      <c r="G204" s="316">
        <f>'Rekap SKPD'!X204</f>
        <v>0</v>
      </c>
      <c r="H204" s="447">
        <f t="shared" si="85"/>
        <v>188875850</v>
      </c>
      <c r="I204" s="447"/>
      <c r="K204" s="453">
        <v>188875850</v>
      </c>
      <c r="L204" s="479">
        <f t="shared" si="63"/>
        <v>0</v>
      </c>
    </row>
    <row r="205" spans="1:14">
      <c r="A205" s="8"/>
      <c r="B205" s="8">
        <v>4</v>
      </c>
      <c r="C205" s="8" t="s">
        <v>98</v>
      </c>
      <c r="D205" s="10" t="s">
        <v>8</v>
      </c>
      <c r="E205" s="483">
        <f>'per SKPD'!E2419</f>
        <v>0</v>
      </c>
      <c r="F205" s="316">
        <f>'Rekap SKPD'!O205</f>
        <v>1711000</v>
      </c>
      <c r="G205" s="316">
        <f>'Rekap SKPD'!X205</f>
        <v>0</v>
      </c>
      <c r="H205" s="447">
        <f t="shared" si="85"/>
        <v>1711000</v>
      </c>
      <c r="I205" s="447"/>
      <c r="K205" s="453">
        <v>1711000</v>
      </c>
      <c r="L205" s="479">
        <f t="shared" si="63"/>
        <v>0</v>
      </c>
    </row>
    <row r="206" spans="1:14">
      <c r="A206" s="8"/>
      <c r="B206" s="8">
        <v>5</v>
      </c>
      <c r="C206" s="8" t="s">
        <v>99</v>
      </c>
      <c r="D206" s="10" t="s">
        <v>14</v>
      </c>
      <c r="E206" s="483">
        <f>'per SKPD'!E2421</f>
        <v>2406500</v>
      </c>
      <c r="F206" s="316">
        <f>'Rekap SKPD'!O206</f>
        <v>100000</v>
      </c>
      <c r="G206" s="316">
        <f>'Rekap SKPD'!X206</f>
        <v>100000</v>
      </c>
      <c r="H206" s="447">
        <f t="shared" si="85"/>
        <v>2406500</v>
      </c>
      <c r="I206" s="447"/>
      <c r="K206" s="453">
        <v>2406500</v>
      </c>
      <c r="L206" s="479">
        <f t="shared" si="63"/>
        <v>0</v>
      </c>
    </row>
    <row r="207" spans="1:14">
      <c r="A207" s="8"/>
      <c r="B207" s="8">
        <v>6</v>
      </c>
      <c r="C207" s="8" t="s">
        <v>100</v>
      </c>
      <c r="D207" s="10" t="s">
        <v>10</v>
      </c>
      <c r="E207" s="483">
        <f>'per SKPD'!E2423</f>
        <v>0</v>
      </c>
      <c r="F207" s="316">
        <f>'Rekap SKPD'!O207</f>
        <v>0</v>
      </c>
      <c r="G207" s="316">
        <f>'Rekap SKPD'!X207</f>
        <v>0</v>
      </c>
      <c r="H207" s="447">
        <f t="shared" si="85"/>
        <v>0</v>
      </c>
      <c r="I207" s="447"/>
      <c r="K207" s="453">
        <v>0</v>
      </c>
      <c r="L207" s="479">
        <f t="shared" si="63"/>
        <v>0</v>
      </c>
    </row>
    <row r="208" spans="1:14" s="24" customFormat="1">
      <c r="A208" s="23"/>
      <c r="B208" s="23">
        <v>7</v>
      </c>
      <c r="C208" s="23"/>
      <c r="D208" s="21" t="s">
        <v>11</v>
      </c>
      <c r="E208" s="483">
        <f>'per SKPD'!E2424</f>
        <v>0</v>
      </c>
      <c r="F208" s="316">
        <f>'Rekap SKPD'!O208</f>
        <v>0</v>
      </c>
      <c r="G208" s="316">
        <f>'Rekap SKPD'!X208</f>
        <v>0</v>
      </c>
      <c r="H208" s="447">
        <f t="shared" si="85"/>
        <v>0</v>
      </c>
      <c r="I208" s="480"/>
      <c r="J208" s="481"/>
      <c r="K208" s="482">
        <v>0</v>
      </c>
      <c r="L208" s="479">
        <f t="shared" si="63"/>
        <v>0</v>
      </c>
    </row>
    <row r="209" spans="1:12">
      <c r="A209" s="7"/>
      <c r="B209" s="7"/>
      <c r="C209" s="7"/>
      <c r="D209" s="14"/>
      <c r="E209" s="491"/>
      <c r="F209" s="390"/>
      <c r="G209" s="390"/>
      <c r="H209" s="475"/>
      <c r="I209" s="475"/>
      <c r="L209" s="479">
        <f t="shared" si="63"/>
        <v>0</v>
      </c>
    </row>
    <row r="210" spans="1:12" s="5" customFormat="1">
      <c r="A210" s="67">
        <v>23</v>
      </c>
      <c r="B210" s="671" t="s">
        <v>42</v>
      </c>
      <c r="C210" s="672"/>
      <c r="D210" s="673"/>
      <c r="E210" s="476">
        <f t="shared" ref="E210" si="86">SUM(E211:E217)</f>
        <v>2648946850</v>
      </c>
      <c r="F210" s="476">
        <f>SUM(F211:F217)</f>
        <v>30567600</v>
      </c>
      <c r="G210" s="476">
        <f t="shared" ref="G210:H210" si="87">SUM(G211:G217)</f>
        <v>46766450</v>
      </c>
      <c r="H210" s="476">
        <f t="shared" si="87"/>
        <v>2632748000</v>
      </c>
      <c r="I210" s="477"/>
      <c r="J210" s="478"/>
      <c r="K210" s="476">
        <f t="shared" ref="K210" si="88">SUM(K211:K217)</f>
        <v>2632748000</v>
      </c>
      <c r="L210" s="479">
        <f t="shared" si="63"/>
        <v>0</v>
      </c>
    </row>
    <row r="211" spans="1:12">
      <c r="A211" s="8"/>
      <c r="B211" s="8">
        <v>1</v>
      </c>
      <c r="C211" s="8" t="s">
        <v>95</v>
      </c>
      <c r="D211" s="10" t="s">
        <v>9</v>
      </c>
      <c r="E211" s="483">
        <f>'per SKPD'!E2427</f>
        <v>1253500000</v>
      </c>
      <c r="F211" s="316">
        <f>'Rekap SKPD'!O211</f>
        <v>0</v>
      </c>
      <c r="G211" s="316">
        <f>'Rekap SKPD'!X211</f>
        <v>0</v>
      </c>
      <c r="H211" s="447">
        <f>E211+F211-G211</f>
        <v>1253500000</v>
      </c>
      <c r="I211" s="447"/>
      <c r="K211" s="453">
        <v>1253500000</v>
      </c>
      <c r="L211" s="479">
        <f t="shared" si="63"/>
        <v>0</v>
      </c>
    </row>
    <row r="212" spans="1:12">
      <c r="A212" s="8"/>
      <c r="B212" s="8">
        <v>2</v>
      </c>
      <c r="C212" s="8" t="s">
        <v>96</v>
      </c>
      <c r="D212" s="10" t="s">
        <v>12</v>
      </c>
      <c r="E212" s="483">
        <f>'per SKPD'!E2428</f>
        <v>284220500</v>
      </c>
      <c r="F212" s="316">
        <f>'Rekap SKPD'!O212</f>
        <v>27750000</v>
      </c>
      <c r="G212" s="316">
        <f>'Rekap SKPD'!X212</f>
        <v>0</v>
      </c>
      <c r="H212" s="447">
        <f t="shared" ref="H212:H217" si="89">E212+F212-G212</f>
        <v>311970500</v>
      </c>
      <c r="I212" s="447"/>
      <c r="K212" s="453">
        <v>311970500</v>
      </c>
      <c r="L212" s="479">
        <f t="shared" si="63"/>
        <v>0</v>
      </c>
    </row>
    <row r="213" spans="1:12">
      <c r="A213" s="8"/>
      <c r="B213" s="8">
        <v>3</v>
      </c>
      <c r="C213" s="8" t="s">
        <v>97</v>
      </c>
      <c r="D213" s="10" t="s">
        <v>13</v>
      </c>
      <c r="E213" s="483">
        <f>'per SKPD'!E2438</f>
        <v>1062893400</v>
      </c>
      <c r="F213" s="316">
        <f>'Rekap SKPD'!O213</f>
        <v>0</v>
      </c>
      <c r="G213" s="316">
        <f>'Rekap SKPD'!X213</f>
        <v>0</v>
      </c>
      <c r="H213" s="447">
        <f t="shared" si="89"/>
        <v>1062893400</v>
      </c>
      <c r="I213" s="447"/>
      <c r="K213" s="453">
        <v>1062893400</v>
      </c>
      <c r="L213" s="479">
        <f t="shared" si="63"/>
        <v>0</v>
      </c>
    </row>
    <row r="214" spans="1:12">
      <c r="A214" s="8"/>
      <c r="B214" s="8">
        <v>4</v>
      </c>
      <c r="C214" s="8" t="s">
        <v>98</v>
      </c>
      <c r="D214" s="10" t="s">
        <v>8</v>
      </c>
      <c r="E214" s="483">
        <f>'per SKPD'!E2439</f>
        <v>0</v>
      </c>
      <c r="F214" s="316">
        <f>'Rekap SKPD'!O214</f>
        <v>2817600</v>
      </c>
      <c r="G214" s="316">
        <f>'Rekap SKPD'!X214</f>
        <v>0</v>
      </c>
      <c r="H214" s="447">
        <f t="shared" si="89"/>
        <v>2817600</v>
      </c>
      <c r="I214" s="447"/>
      <c r="K214" s="453">
        <v>2817600</v>
      </c>
      <c r="L214" s="479">
        <f t="shared" si="63"/>
        <v>0</v>
      </c>
    </row>
    <row r="215" spans="1:12">
      <c r="A215" s="8"/>
      <c r="B215" s="8">
        <v>5</v>
      </c>
      <c r="C215" s="8" t="s">
        <v>99</v>
      </c>
      <c r="D215" s="10" t="s">
        <v>14</v>
      </c>
      <c r="E215" s="483">
        <f>'per SKPD'!E2441</f>
        <v>1566500</v>
      </c>
      <c r="F215" s="316">
        <f>'Rekap SKPD'!O215</f>
        <v>0</v>
      </c>
      <c r="G215" s="316">
        <f>'Rekap SKPD'!X215</f>
        <v>0</v>
      </c>
      <c r="H215" s="447">
        <f t="shared" si="89"/>
        <v>1566500</v>
      </c>
      <c r="I215" s="447"/>
      <c r="K215" s="453">
        <v>1566500</v>
      </c>
      <c r="L215" s="479">
        <f t="shared" si="63"/>
        <v>0</v>
      </c>
    </row>
    <row r="216" spans="1:12">
      <c r="A216" s="8"/>
      <c r="B216" s="8">
        <v>6</v>
      </c>
      <c r="C216" s="8" t="s">
        <v>100</v>
      </c>
      <c r="D216" s="10" t="s">
        <v>10</v>
      </c>
      <c r="E216" s="483">
        <f>'per SKPD'!E2442</f>
        <v>0</v>
      </c>
      <c r="F216" s="316">
        <f>'Rekap SKPD'!O216</f>
        <v>0</v>
      </c>
      <c r="G216" s="316">
        <f>'Rekap SKPD'!X216</f>
        <v>0</v>
      </c>
      <c r="H216" s="447">
        <f t="shared" si="89"/>
        <v>0</v>
      </c>
      <c r="I216" s="447"/>
      <c r="K216" s="453">
        <v>0</v>
      </c>
      <c r="L216" s="479">
        <f t="shared" ref="L216:L279" si="90">H216-K216</f>
        <v>0</v>
      </c>
    </row>
    <row r="217" spans="1:12" s="24" customFormat="1">
      <c r="A217" s="23"/>
      <c r="B217" s="23">
        <v>7</v>
      </c>
      <c r="C217" s="23"/>
      <c r="D217" s="21" t="s">
        <v>11</v>
      </c>
      <c r="E217" s="483">
        <f>'per SKPD'!E2443</f>
        <v>46766450</v>
      </c>
      <c r="F217" s="316">
        <f>'Rekap SKPD'!O217</f>
        <v>0</v>
      </c>
      <c r="G217" s="316">
        <f>'Rekap SKPD'!X217</f>
        <v>46766450</v>
      </c>
      <c r="H217" s="447">
        <f t="shared" si="89"/>
        <v>0</v>
      </c>
      <c r="I217" s="480"/>
      <c r="J217" s="481"/>
      <c r="K217" s="482">
        <v>0</v>
      </c>
      <c r="L217" s="479">
        <f t="shared" si="90"/>
        <v>0</v>
      </c>
    </row>
    <row r="218" spans="1:12">
      <c r="A218" s="7"/>
      <c r="B218" s="7"/>
      <c r="C218" s="7"/>
      <c r="D218" s="22"/>
      <c r="E218" s="491"/>
      <c r="F218" s="390"/>
      <c r="G218" s="390"/>
      <c r="H218" s="475"/>
      <c r="I218" s="475"/>
      <c r="L218" s="479">
        <f t="shared" si="90"/>
        <v>0</v>
      </c>
    </row>
    <row r="219" spans="1:12" s="5" customFormat="1">
      <c r="A219" s="67">
        <v>24</v>
      </c>
      <c r="B219" s="671" t="s">
        <v>43</v>
      </c>
      <c r="C219" s="672"/>
      <c r="D219" s="673"/>
      <c r="E219" s="476">
        <f t="shared" ref="E219" si="91">SUM(E220:E226)</f>
        <v>1109957950</v>
      </c>
      <c r="F219" s="476">
        <f>SUM(F220:F226)</f>
        <v>87716408</v>
      </c>
      <c r="G219" s="476">
        <f t="shared" ref="G219" si="92">SUM(G220:G226)</f>
        <v>16000000</v>
      </c>
      <c r="H219" s="476">
        <f>SUM(H220:H226)</f>
        <v>1181674358</v>
      </c>
      <c r="I219" s="477"/>
      <c r="J219" s="478"/>
      <c r="K219" s="476">
        <f t="shared" ref="K219" si="93">SUM(K220:K226)</f>
        <v>1181674358</v>
      </c>
      <c r="L219" s="479">
        <f t="shared" si="90"/>
        <v>0</v>
      </c>
    </row>
    <row r="220" spans="1:12">
      <c r="A220" s="8"/>
      <c r="B220" s="8">
        <v>1</v>
      </c>
      <c r="C220" s="8" t="s">
        <v>95</v>
      </c>
      <c r="D220" s="10" t="s">
        <v>9</v>
      </c>
      <c r="E220" s="483">
        <f>'per SKPD'!E2481</f>
        <v>65000000</v>
      </c>
      <c r="F220" s="316">
        <f>'Rekap SKPD'!O220</f>
        <v>1259808</v>
      </c>
      <c r="G220" s="316">
        <f>'Rekap SKPD'!X220</f>
        <v>0</v>
      </c>
      <c r="H220" s="447">
        <f>E220+F220-G220</f>
        <v>66259808</v>
      </c>
      <c r="I220" s="447"/>
      <c r="K220" s="453">
        <v>66259808</v>
      </c>
      <c r="L220" s="479">
        <f t="shared" si="90"/>
        <v>0</v>
      </c>
    </row>
    <row r="221" spans="1:12">
      <c r="A221" s="8"/>
      <c r="B221" s="8">
        <v>2</v>
      </c>
      <c r="C221" s="8" t="s">
        <v>96</v>
      </c>
      <c r="D221" s="10" t="s">
        <v>12</v>
      </c>
      <c r="E221" s="483">
        <f>'per SKPD'!E2483</f>
        <v>359891450</v>
      </c>
      <c r="F221" s="316">
        <f>'Rekap SKPD'!O221</f>
        <v>38240000</v>
      </c>
      <c r="G221" s="316">
        <f>'Rekap SKPD'!X221</f>
        <v>8000000</v>
      </c>
      <c r="H221" s="447">
        <f t="shared" ref="H221:H226" si="94">E221+F221-G221</f>
        <v>390131450</v>
      </c>
      <c r="I221" s="447"/>
      <c r="K221" s="453">
        <v>390131450</v>
      </c>
      <c r="L221" s="479">
        <f t="shared" si="90"/>
        <v>0</v>
      </c>
    </row>
    <row r="222" spans="1:12">
      <c r="A222" s="8"/>
      <c r="B222" s="8">
        <v>3</v>
      </c>
      <c r="C222" s="8" t="s">
        <v>97</v>
      </c>
      <c r="D222" s="10" t="s">
        <v>13</v>
      </c>
      <c r="E222" s="483">
        <f>'per SKPD'!E2496</f>
        <v>685000000</v>
      </c>
      <c r="F222" s="316">
        <f>'Rekap SKPD'!O222</f>
        <v>38504000</v>
      </c>
      <c r="G222" s="316">
        <f>'Rekap SKPD'!X222</f>
        <v>0</v>
      </c>
      <c r="H222" s="447">
        <f t="shared" si="94"/>
        <v>723504000</v>
      </c>
      <c r="I222" s="447"/>
      <c r="K222" s="453">
        <v>723504000</v>
      </c>
      <c r="L222" s="479">
        <f t="shared" si="90"/>
        <v>0</v>
      </c>
    </row>
    <row r="223" spans="1:12">
      <c r="A223" s="8"/>
      <c r="B223" s="8">
        <v>4</v>
      </c>
      <c r="C223" s="8" t="s">
        <v>98</v>
      </c>
      <c r="D223" s="10" t="s">
        <v>8</v>
      </c>
      <c r="E223" s="483">
        <f>'per SKPD'!E2498</f>
        <v>0</v>
      </c>
      <c r="F223" s="316">
        <f>'Rekap SKPD'!O223</f>
        <v>1712600</v>
      </c>
      <c r="G223" s="316">
        <f>'Rekap SKPD'!X223</f>
        <v>0</v>
      </c>
      <c r="H223" s="447">
        <f t="shared" si="94"/>
        <v>1712600</v>
      </c>
      <c r="I223" s="447"/>
      <c r="K223" s="453">
        <v>1712600</v>
      </c>
      <c r="L223" s="479">
        <f t="shared" si="90"/>
        <v>0</v>
      </c>
    </row>
    <row r="224" spans="1:12">
      <c r="A224" s="8"/>
      <c r="B224" s="8">
        <v>5</v>
      </c>
      <c r="C224" s="8" t="s">
        <v>99</v>
      </c>
      <c r="D224" s="10" t="s">
        <v>14</v>
      </c>
      <c r="E224" s="483">
        <f>'per SKPD'!E2500</f>
        <v>66500</v>
      </c>
      <c r="F224" s="316">
        <f>'Rekap SKPD'!O224</f>
        <v>0</v>
      </c>
      <c r="G224" s="316">
        <f>'Rekap SKPD'!X224</f>
        <v>0</v>
      </c>
      <c r="H224" s="447">
        <f t="shared" si="94"/>
        <v>66500</v>
      </c>
      <c r="I224" s="447"/>
      <c r="K224" s="453">
        <v>66500</v>
      </c>
      <c r="L224" s="479">
        <f t="shared" si="90"/>
        <v>0</v>
      </c>
    </row>
    <row r="225" spans="1:14">
      <c r="A225" s="8"/>
      <c r="B225" s="8">
        <v>6</v>
      </c>
      <c r="C225" s="8" t="s">
        <v>100</v>
      </c>
      <c r="D225" s="10" t="s">
        <v>10</v>
      </c>
      <c r="E225" s="483">
        <f>'per SKPD'!E2501</f>
        <v>0</v>
      </c>
      <c r="F225" s="316">
        <f>'Rekap SKPD'!O225</f>
        <v>0</v>
      </c>
      <c r="G225" s="316">
        <f>'Rekap SKPD'!X225</f>
        <v>0</v>
      </c>
      <c r="H225" s="447">
        <f t="shared" si="94"/>
        <v>0</v>
      </c>
      <c r="I225" s="447"/>
      <c r="K225" s="453">
        <v>0</v>
      </c>
      <c r="L225" s="479">
        <f t="shared" si="90"/>
        <v>0</v>
      </c>
    </row>
    <row r="226" spans="1:14" s="24" customFormat="1">
      <c r="A226" s="23"/>
      <c r="B226" s="23">
        <v>7</v>
      </c>
      <c r="C226" s="23"/>
      <c r="D226" s="21" t="s">
        <v>11</v>
      </c>
      <c r="E226" s="483">
        <f>'per SKPD'!E2502</f>
        <v>0</v>
      </c>
      <c r="F226" s="316">
        <f>'Rekap SKPD'!O226</f>
        <v>8000000</v>
      </c>
      <c r="G226" s="316">
        <f>'Rekap SKPD'!X226</f>
        <v>8000000</v>
      </c>
      <c r="H226" s="447">
        <f t="shared" si="94"/>
        <v>0</v>
      </c>
      <c r="I226" s="480"/>
      <c r="J226" s="481"/>
      <c r="K226" s="482">
        <v>0</v>
      </c>
      <c r="L226" s="479">
        <f t="shared" si="90"/>
        <v>0</v>
      </c>
    </row>
    <row r="227" spans="1:14">
      <c r="A227" s="7"/>
      <c r="B227" s="7"/>
      <c r="C227" s="7"/>
      <c r="D227" s="22"/>
      <c r="E227" s="491"/>
      <c r="F227" s="390"/>
      <c r="G227" s="390"/>
      <c r="H227" s="475"/>
      <c r="I227" s="475"/>
      <c r="L227" s="479">
        <f t="shared" si="90"/>
        <v>0</v>
      </c>
    </row>
    <row r="228" spans="1:14" s="5" customFormat="1">
      <c r="A228" s="67">
        <v>25</v>
      </c>
      <c r="B228" s="671" t="s">
        <v>44</v>
      </c>
      <c r="C228" s="672"/>
      <c r="D228" s="673"/>
      <c r="E228" s="476">
        <f t="shared" ref="E228:H228" si="95">SUM(E229:E235)</f>
        <v>13862104795</v>
      </c>
      <c r="F228" s="476">
        <f t="shared" si="95"/>
        <v>41162000</v>
      </c>
      <c r="G228" s="476">
        <f t="shared" si="95"/>
        <v>16100000</v>
      </c>
      <c r="H228" s="476">
        <f t="shared" si="95"/>
        <v>13887166795</v>
      </c>
      <c r="I228" s="477"/>
      <c r="J228" s="478"/>
      <c r="K228" s="476">
        <f t="shared" ref="K228" si="96">SUM(K229:K235)</f>
        <v>13887166795</v>
      </c>
      <c r="L228" s="479">
        <f t="shared" si="90"/>
        <v>0</v>
      </c>
    </row>
    <row r="229" spans="1:14">
      <c r="A229" s="8"/>
      <c r="B229" s="8">
        <v>1</v>
      </c>
      <c r="C229" s="8" t="s">
        <v>95</v>
      </c>
      <c r="D229" s="10" t="s">
        <v>9</v>
      </c>
      <c r="E229" s="483">
        <f>'per SKPD'!E2507</f>
        <v>9119336795</v>
      </c>
      <c r="F229" s="316">
        <f>'Rekap SKPD'!O229</f>
        <v>0</v>
      </c>
      <c r="G229" s="316">
        <f>'Rekap SKPD'!X229</f>
        <v>0</v>
      </c>
      <c r="H229" s="447">
        <f>E229+F229-G229</f>
        <v>9119336795</v>
      </c>
      <c r="I229" s="447"/>
      <c r="K229" s="453">
        <v>9119336795</v>
      </c>
      <c r="L229" s="479">
        <f t="shared" si="90"/>
        <v>0</v>
      </c>
    </row>
    <row r="230" spans="1:14">
      <c r="A230" s="8"/>
      <c r="B230" s="8">
        <v>2</v>
      </c>
      <c r="C230" s="8" t="s">
        <v>96</v>
      </c>
      <c r="D230" s="10" t="s">
        <v>12</v>
      </c>
      <c r="E230" s="483">
        <f>'per SKPD'!E2508</f>
        <v>293910500</v>
      </c>
      <c r="F230" s="316">
        <f>'Rekap SKPD'!O230</f>
        <v>32400000</v>
      </c>
      <c r="G230" s="316">
        <f>'Rekap SKPD'!X230</f>
        <v>10100000</v>
      </c>
      <c r="H230" s="447">
        <f t="shared" ref="H230:H235" si="97">E230+F230-G230</f>
        <v>316210500</v>
      </c>
      <c r="I230" s="447"/>
      <c r="K230" s="453">
        <v>316210500</v>
      </c>
      <c r="L230" s="479">
        <f t="shared" si="90"/>
        <v>0</v>
      </c>
    </row>
    <row r="231" spans="1:14">
      <c r="A231" s="8"/>
      <c r="B231" s="8">
        <v>3</v>
      </c>
      <c r="C231" s="8" t="s">
        <v>97</v>
      </c>
      <c r="D231" s="10" t="s">
        <v>13</v>
      </c>
      <c r="E231" s="483">
        <f>'per SKPD'!E2521</f>
        <v>4447616000</v>
      </c>
      <c r="F231" s="316">
        <f>'Rekap SKPD'!O231</f>
        <v>0</v>
      </c>
      <c r="G231" s="316">
        <f>'Rekap SKPD'!X231</f>
        <v>0</v>
      </c>
      <c r="H231" s="447">
        <f t="shared" si="97"/>
        <v>4447616000</v>
      </c>
      <c r="I231" s="447"/>
      <c r="K231" s="453">
        <v>4447616000</v>
      </c>
      <c r="L231" s="479">
        <f t="shared" si="90"/>
        <v>0</v>
      </c>
    </row>
    <row r="232" spans="1:14">
      <c r="A232" s="8"/>
      <c r="B232" s="8">
        <v>4</v>
      </c>
      <c r="C232" s="8" t="s">
        <v>98</v>
      </c>
      <c r="D232" s="10" t="s">
        <v>8</v>
      </c>
      <c r="E232" s="483">
        <f>'per SKPD'!E2522</f>
        <v>0</v>
      </c>
      <c r="F232" s="316">
        <f>'Rekap SKPD'!O232</f>
        <v>2712000</v>
      </c>
      <c r="G232" s="316">
        <f>'Rekap SKPD'!X232</f>
        <v>0</v>
      </c>
      <c r="H232" s="447">
        <f t="shared" si="97"/>
        <v>2712000</v>
      </c>
      <c r="I232" s="447"/>
      <c r="K232" s="453">
        <v>2712000</v>
      </c>
      <c r="L232" s="479">
        <f t="shared" si="90"/>
        <v>0</v>
      </c>
    </row>
    <row r="233" spans="1:14">
      <c r="A233" s="8"/>
      <c r="B233" s="8">
        <v>5</v>
      </c>
      <c r="C233" s="8" t="s">
        <v>99</v>
      </c>
      <c r="D233" s="10" t="s">
        <v>14</v>
      </c>
      <c r="E233" s="483">
        <f>'per SKPD'!E2524</f>
        <v>1241500</v>
      </c>
      <c r="F233" s="316">
        <f>'Rekap SKPD'!O233</f>
        <v>50000</v>
      </c>
      <c r="G233" s="316">
        <f>'Rekap SKPD'!X233</f>
        <v>0</v>
      </c>
      <c r="H233" s="447">
        <f t="shared" si="97"/>
        <v>1291500</v>
      </c>
      <c r="I233" s="447"/>
      <c r="K233" s="453">
        <v>1291500</v>
      </c>
      <c r="L233" s="479">
        <f t="shared" si="90"/>
        <v>0</v>
      </c>
    </row>
    <row r="234" spans="1:14">
      <c r="A234" s="8"/>
      <c r="B234" s="8">
        <v>6</v>
      </c>
      <c r="C234" s="8" t="s">
        <v>100</v>
      </c>
      <c r="D234" s="10" t="s">
        <v>10</v>
      </c>
      <c r="E234" s="483">
        <f>'per SKPD'!E2526</f>
        <v>0</v>
      </c>
      <c r="F234" s="316">
        <f>'Rekap SKPD'!O234</f>
        <v>0</v>
      </c>
      <c r="G234" s="316">
        <f>'Rekap SKPD'!X234</f>
        <v>0</v>
      </c>
      <c r="H234" s="447">
        <f t="shared" si="97"/>
        <v>0</v>
      </c>
      <c r="I234" s="447"/>
      <c r="K234" s="453">
        <v>0</v>
      </c>
      <c r="L234" s="479">
        <f t="shared" si="90"/>
        <v>0</v>
      </c>
    </row>
    <row r="235" spans="1:14" s="24" customFormat="1">
      <c r="A235" s="23"/>
      <c r="B235" s="23">
        <v>7</v>
      </c>
      <c r="C235" s="23"/>
      <c r="D235" s="21" t="s">
        <v>11</v>
      </c>
      <c r="E235" s="483">
        <f>'per SKPD'!E2527</f>
        <v>0</v>
      </c>
      <c r="F235" s="316">
        <f>'Rekap SKPD'!O235</f>
        <v>6000000</v>
      </c>
      <c r="G235" s="316">
        <f>'Rekap SKPD'!X235</f>
        <v>6000000</v>
      </c>
      <c r="H235" s="447">
        <f t="shared" si="97"/>
        <v>0</v>
      </c>
      <c r="I235" s="480"/>
      <c r="J235" s="481"/>
      <c r="K235" s="482">
        <v>0</v>
      </c>
      <c r="L235" s="479">
        <f t="shared" si="90"/>
        <v>0</v>
      </c>
    </row>
    <row r="236" spans="1:14">
      <c r="A236" s="7"/>
      <c r="B236" s="7"/>
      <c r="C236" s="7"/>
      <c r="D236" s="22"/>
      <c r="E236" s="491"/>
      <c r="F236" s="390"/>
      <c r="G236" s="390"/>
      <c r="H236" s="475"/>
      <c r="I236" s="475"/>
      <c r="L236" s="479">
        <f t="shared" si="90"/>
        <v>0</v>
      </c>
    </row>
    <row r="237" spans="1:14" s="5" customFormat="1">
      <c r="A237" s="67">
        <v>26</v>
      </c>
      <c r="B237" s="671" t="s">
        <v>45</v>
      </c>
      <c r="C237" s="672"/>
      <c r="D237" s="673"/>
      <c r="E237" s="476">
        <f t="shared" ref="E237" si="98">SUM(E238:E244)</f>
        <v>1568792450</v>
      </c>
      <c r="F237" s="476">
        <f>SUM(F238:F244)</f>
        <v>155192994</v>
      </c>
      <c r="G237" s="476">
        <f t="shared" ref="G237" si="99">SUM(G238:G244)</f>
        <v>153282800</v>
      </c>
      <c r="H237" s="476">
        <f>SUM(H238:H244)</f>
        <v>1570702644</v>
      </c>
      <c r="I237" s="477"/>
      <c r="J237" s="478"/>
      <c r="K237" s="476">
        <f t="shared" ref="K237" si="100">SUM(K238:K244)</f>
        <v>1570702644</v>
      </c>
      <c r="L237" s="479">
        <f t="shared" si="90"/>
        <v>0</v>
      </c>
    </row>
    <row r="238" spans="1:14">
      <c r="A238" s="8"/>
      <c r="B238" s="8">
        <v>1</v>
      </c>
      <c r="C238" s="8" t="s">
        <v>95</v>
      </c>
      <c r="D238" s="10" t="s">
        <v>9</v>
      </c>
      <c r="E238" s="483">
        <f>'per SKPD'!E2532</f>
        <v>466000000</v>
      </c>
      <c r="F238" s="316">
        <f>'Rekap SKPD'!O238</f>
        <v>1538994</v>
      </c>
      <c r="G238" s="316">
        <f>'Rekap SKPD'!X238</f>
        <v>150000000</v>
      </c>
      <c r="H238" s="447">
        <f>E238+F238-G238</f>
        <v>317538994</v>
      </c>
      <c r="I238" s="447"/>
      <c r="K238" s="453">
        <v>317538994</v>
      </c>
      <c r="L238" s="479">
        <f t="shared" si="90"/>
        <v>0</v>
      </c>
    </row>
    <row r="239" spans="1:14">
      <c r="A239" s="8"/>
      <c r="B239" s="8">
        <v>2</v>
      </c>
      <c r="C239" s="8" t="s">
        <v>96</v>
      </c>
      <c r="D239" s="10" t="s">
        <v>12</v>
      </c>
      <c r="E239" s="483">
        <f>'per SKPD'!E2535</f>
        <v>349080950</v>
      </c>
      <c r="F239" s="316">
        <f>'Rekap SKPD'!O239</f>
        <v>21900000</v>
      </c>
      <c r="G239" s="316">
        <f>'Rekap SKPD'!X239</f>
        <v>2000000</v>
      </c>
      <c r="H239" s="447">
        <f t="shared" ref="H239:H244" si="101">E239+F239-G239</f>
        <v>368980950</v>
      </c>
      <c r="I239" s="447"/>
      <c r="K239" s="453">
        <v>368980950</v>
      </c>
      <c r="L239" s="479">
        <f t="shared" si="90"/>
        <v>0</v>
      </c>
      <c r="N239" s="87" t="s">
        <v>1213</v>
      </c>
    </row>
    <row r="240" spans="1:14">
      <c r="A240" s="8"/>
      <c r="B240" s="8">
        <v>3</v>
      </c>
      <c r="C240" s="8" t="s">
        <v>97</v>
      </c>
      <c r="D240" s="10" t="s">
        <v>13</v>
      </c>
      <c r="E240" s="483">
        <f>'per SKPD'!E2547</f>
        <v>753000000</v>
      </c>
      <c r="F240" s="316">
        <f>'Rekap SKPD'!O240</f>
        <v>128754000</v>
      </c>
      <c r="G240" s="316">
        <f>'Rekap SKPD'!X240</f>
        <v>0</v>
      </c>
      <c r="H240" s="447">
        <f t="shared" si="101"/>
        <v>881754000</v>
      </c>
      <c r="I240" s="447"/>
      <c r="K240" s="453">
        <v>881754000</v>
      </c>
      <c r="L240" s="479">
        <f t="shared" si="90"/>
        <v>0</v>
      </c>
    </row>
    <row r="241" spans="1:12">
      <c r="A241" s="8"/>
      <c r="B241" s="8">
        <v>4</v>
      </c>
      <c r="C241" s="8" t="s">
        <v>98</v>
      </c>
      <c r="D241" s="10" t="s">
        <v>8</v>
      </c>
      <c r="E241" s="483">
        <f>'per SKPD'!E2550</f>
        <v>0</v>
      </c>
      <c r="F241" s="316">
        <f>'Rekap SKPD'!O241</f>
        <v>3000000</v>
      </c>
      <c r="G241" s="316">
        <f>'Rekap SKPD'!X241</f>
        <v>1282800</v>
      </c>
      <c r="H241" s="447">
        <f t="shared" si="101"/>
        <v>1717200</v>
      </c>
      <c r="I241" s="447"/>
      <c r="K241" s="453">
        <v>1717200</v>
      </c>
      <c r="L241" s="479">
        <f t="shared" si="90"/>
        <v>0</v>
      </c>
    </row>
    <row r="242" spans="1:12">
      <c r="A242" s="8"/>
      <c r="B242" s="8">
        <v>5</v>
      </c>
      <c r="C242" s="8" t="s">
        <v>99</v>
      </c>
      <c r="D242" s="10" t="s">
        <v>14</v>
      </c>
      <c r="E242" s="483">
        <f>'per SKPD'!E2562</f>
        <v>711500</v>
      </c>
      <c r="F242" s="316">
        <f>'Rekap SKPD'!O242</f>
        <v>0</v>
      </c>
      <c r="G242" s="316">
        <f>'Rekap SKPD'!X242</f>
        <v>0</v>
      </c>
      <c r="H242" s="447">
        <f t="shared" si="101"/>
        <v>711500</v>
      </c>
      <c r="I242" s="447"/>
      <c r="K242" s="453">
        <v>711500</v>
      </c>
      <c r="L242" s="479">
        <f t="shared" si="90"/>
        <v>0</v>
      </c>
    </row>
    <row r="243" spans="1:12">
      <c r="A243" s="8"/>
      <c r="B243" s="8">
        <v>6</v>
      </c>
      <c r="C243" s="8" t="s">
        <v>100</v>
      </c>
      <c r="D243" s="10" t="s">
        <v>10</v>
      </c>
      <c r="E243" s="483">
        <f>'per SKPD'!E2563</f>
        <v>0</v>
      </c>
      <c r="F243" s="316">
        <f>'Rekap SKPD'!O243</f>
        <v>0</v>
      </c>
      <c r="G243" s="316">
        <f>'Rekap SKPD'!X243</f>
        <v>0</v>
      </c>
      <c r="H243" s="447">
        <f t="shared" si="101"/>
        <v>0</v>
      </c>
      <c r="I243" s="447"/>
      <c r="K243" s="453">
        <v>0</v>
      </c>
      <c r="L243" s="479">
        <f t="shared" si="90"/>
        <v>0</v>
      </c>
    </row>
    <row r="244" spans="1:12" s="24" customFormat="1">
      <c r="A244" s="23"/>
      <c r="B244" s="23">
        <v>7</v>
      </c>
      <c r="C244" s="23"/>
      <c r="D244" s="21" t="s">
        <v>11</v>
      </c>
      <c r="E244" s="483">
        <f>'per SKPD'!E2564</f>
        <v>0</v>
      </c>
      <c r="F244" s="316">
        <f>'Rekap SKPD'!O244</f>
        <v>0</v>
      </c>
      <c r="G244" s="316">
        <f>'Rekap SKPD'!X244</f>
        <v>0</v>
      </c>
      <c r="H244" s="447">
        <f t="shared" si="101"/>
        <v>0</v>
      </c>
      <c r="I244" s="480"/>
      <c r="J244" s="481"/>
      <c r="K244" s="482">
        <v>0</v>
      </c>
      <c r="L244" s="479">
        <f t="shared" si="90"/>
        <v>0</v>
      </c>
    </row>
    <row r="245" spans="1:12">
      <c r="A245" s="7"/>
      <c r="B245" s="7"/>
      <c r="C245" s="7"/>
      <c r="D245" s="14"/>
      <c r="E245" s="491"/>
      <c r="F245" s="390"/>
      <c r="G245" s="390"/>
      <c r="H245" s="475"/>
      <c r="I245" s="475"/>
      <c r="L245" s="479">
        <f t="shared" si="90"/>
        <v>0</v>
      </c>
    </row>
    <row r="246" spans="1:12" s="5" customFormat="1">
      <c r="A246" s="67">
        <v>27</v>
      </c>
      <c r="B246" s="671" t="s">
        <v>46</v>
      </c>
      <c r="C246" s="672"/>
      <c r="D246" s="673"/>
      <c r="E246" s="476">
        <f t="shared" ref="E246" si="102">SUM(E247:E253)</f>
        <v>1906849086</v>
      </c>
      <c r="F246" s="476">
        <f>SUM(F247:F253)</f>
        <v>36099344</v>
      </c>
      <c r="G246" s="476">
        <f t="shared" ref="G246:H246" si="103">SUM(G247:G253)</f>
        <v>7000000</v>
      </c>
      <c r="H246" s="476">
        <f t="shared" si="103"/>
        <v>1935948430</v>
      </c>
      <c r="I246" s="477"/>
      <c r="J246" s="478"/>
      <c r="K246" s="476">
        <f t="shared" ref="K246" si="104">SUM(K247:K253)</f>
        <v>1935948430</v>
      </c>
      <c r="L246" s="479">
        <f t="shared" si="90"/>
        <v>0</v>
      </c>
    </row>
    <row r="247" spans="1:12">
      <c r="A247" s="8"/>
      <c r="B247" s="8">
        <v>1</v>
      </c>
      <c r="C247" s="8" t="s">
        <v>95</v>
      </c>
      <c r="D247" s="10" t="s">
        <v>9</v>
      </c>
      <c r="E247" s="483">
        <f>'per SKPD'!E2567</f>
        <v>915650000</v>
      </c>
      <c r="F247" s="316">
        <f>'Rekap SKPD'!O247</f>
        <v>2244344</v>
      </c>
      <c r="G247" s="316">
        <f>'Rekap SKPD'!X247</f>
        <v>0</v>
      </c>
      <c r="H247" s="447">
        <f>E247+F247-G247</f>
        <v>917894344</v>
      </c>
      <c r="I247" s="447"/>
      <c r="K247" s="453">
        <v>917894344</v>
      </c>
      <c r="L247" s="479">
        <f t="shared" si="90"/>
        <v>0</v>
      </c>
    </row>
    <row r="248" spans="1:12">
      <c r="A248" s="8"/>
      <c r="B248" s="8">
        <v>2</v>
      </c>
      <c r="C248" s="8" t="s">
        <v>96</v>
      </c>
      <c r="D248" s="10" t="s">
        <v>12</v>
      </c>
      <c r="E248" s="483">
        <f>'per SKPD'!E2569</f>
        <v>309864450</v>
      </c>
      <c r="F248" s="316">
        <f>'Rekap SKPD'!O248</f>
        <v>32150000</v>
      </c>
      <c r="G248" s="316">
        <f>'Rekap SKPD'!X248</f>
        <v>0</v>
      </c>
      <c r="H248" s="447">
        <f t="shared" ref="H248:H253" si="105">E248+F248-G248</f>
        <v>342014450</v>
      </c>
      <c r="I248" s="447"/>
      <c r="K248" s="453">
        <v>342014450</v>
      </c>
      <c r="L248" s="479">
        <f t="shared" si="90"/>
        <v>0</v>
      </c>
    </row>
    <row r="249" spans="1:12">
      <c r="A249" s="8"/>
      <c r="B249" s="8">
        <v>3</v>
      </c>
      <c r="C249" s="8" t="s">
        <v>97</v>
      </c>
      <c r="D249" s="10" t="s">
        <v>13</v>
      </c>
      <c r="E249" s="483">
        <f>'per SKPD'!E2583</f>
        <v>661910136</v>
      </c>
      <c r="F249" s="316">
        <f>'Rekap SKPD'!O249</f>
        <v>0</v>
      </c>
      <c r="G249" s="316">
        <f>'Rekap SKPD'!X249</f>
        <v>0</v>
      </c>
      <c r="H249" s="447">
        <f t="shared" si="105"/>
        <v>661910136</v>
      </c>
      <c r="I249" s="447"/>
      <c r="K249" s="453">
        <v>661910136</v>
      </c>
      <c r="L249" s="479">
        <f t="shared" si="90"/>
        <v>0</v>
      </c>
    </row>
    <row r="250" spans="1:12">
      <c r="A250" s="8"/>
      <c r="B250" s="8">
        <v>4</v>
      </c>
      <c r="C250" s="8" t="s">
        <v>98</v>
      </c>
      <c r="D250" s="10" t="s">
        <v>8</v>
      </c>
      <c r="E250" s="483">
        <f>'per SKPD'!E2584</f>
        <v>0</v>
      </c>
      <c r="F250" s="316">
        <f>'Rekap SKPD'!O250</f>
        <v>1705000</v>
      </c>
      <c r="G250" s="316">
        <f>'Rekap SKPD'!X250</f>
        <v>0</v>
      </c>
      <c r="H250" s="447">
        <f t="shared" si="105"/>
        <v>1705000</v>
      </c>
      <c r="I250" s="447"/>
      <c r="K250" s="453">
        <v>1705000</v>
      </c>
      <c r="L250" s="479">
        <f t="shared" si="90"/>
        <v>0</v>
      </c>
    </row>
    <row r="251" spans="1:12">
      <c r="A251" s="8"/>
      <c r="B251" s="8">
        <v>5</v>
      </c>
      <c r="C251" s="8" t="s">
        <v>99</v>
      </c>
      <c r="D251" s="10" t="s">
        <v>14</v>
      </c>
      <c r="E251" s="483">
        <f>'per SKPD'!E2586</f>
        <v>12424500</v>
      </c>
      <c r="F251" s="316">
        <f>'Rekap SKPD'!O251</f>
        <v>0</v>
      </c>
      <c r="G251" s="316">
        <f>'Rekap SKPD'!X251</f>
        <v>0</v>
      </c>
      <c r="H251" s="447">
        <f t="shared" si="105"/>
        <v>12424500</v>
      </c>
      <c r="I251" s="447"/>
      <c r="K251" s="453">
        <v>12424500</v>
      </c>
      <c r="L251" s="479">
        <f t="shared" si="90"/>
        <v>0</v>
      </c>
    </row>
    <row r="252" spans="1:12">
      <c r="A252" s="8"/>
      <c r="B252" s="8">
        <v>6</v>
      </c>
      <c r="C252" s="8" t="s">
        <v>100</v>
      </c>
      <c r="D252" s="10" t="s">
        <v>10</v>
      </c>
      <c r="E252" s="483">
        <f>'per SKPD'!E2587</f>
        <v>0</v>
      </c>
      <c r="F252" s="316">
        <f>'Rekap SKPD'!O252</f>
        <v>0</v>
      </c>
      <c r="G252" s="316">
        <f>'Rekap SKPD'!X252</f>
        <v>0</v>
      </c>
      <c r="H252" s="447">
        <f t="shared" si="105"/>
        <v>0</v>
      </c>
      <c r="I252" s="447"/>
      <c r="K252" s="453">
        <v>0</v>
      </c>
      <c r="L252" s="479">
        <f t="shared" si="90"/>
        <v>0</v>
      </c>
    </row>
    <row r="253" spans="1:12" s="24" customFormat="1">
      <c r="A253" s="23"/>
      <c r="B253" s="23">
        <v>7</v>
      </c>
      <c r="C253" s="23"/>
      <c r="D253" s="21" t="s">
        <v>11</v>
      </c>
      <c r="E253" s="483">
        <f>'per SKPD'!E2588</f>
        <v>7000000</v>
      </c>
      <c r="F253" s="316">
        <f>'Rekap SKPD'!O253</f>
        <v>0</v>
      </c>
      <c r="G253" s="316">
        <f>'Rekap SKPD'!X253</f>
        <v>7000000</v>
      </c>
      <c r="H253" s="447">
        <f t="shared" si="105"/>
        <v>0</v>
      </c>
      <c r="I253" s="480"/>
      <c r="J253" s="481"/>
      <c r="K253" s="482">
        <v>0</v>
      </c>
      <c r="L253" s="479">
        <f t="shared" si="90"/>
        <v>0</v>
      </c>
    </row>
    <row r="254" spans="1:12">
      <c r="A254" s="7"/>
      <c r="B254" s="7"/>
      <c r="C254" s="7"/>
      <c r="D254" s="22"/>
      <c r="E254" s="491"/>
      <c r="F254" s="390"/>
      <c r="G254" s="390"/>
      <c r="H254" s="475"/>
      <c r="I254" s="475"/>
      <c r="L254" s="479">
        <f t="shared" si="90"/>
        <v>0</v>
      </c>
    </row>
    <row r="255" spans="1:12" s="5" customFormat="1">
      <c r="A255" s="67">
        <v>28</v>
      </c>
      <c r="B255" s="671" t="s">
        <v>47</v>
      </c>
      <c r="C255" s="672"/>
      <c r="D255" s="673"/>
      <c r="E255" s="476">
        <f t="shared" ref="E255:G255" si="106">SUM(E256:E262)</f>
        <v>401213450</v>
      </c>
      <c r="F255" s="476">
        <f t="shared" si="106"/>
        <v>1517506100</v>
      </c>
      <c r="G255" s="476">
        <f t="shared" si="106"/>
        <v>38747000</v>
      </c>
      <c r="H255" s="476">
        <f>SUM(H256:H262)</f>
        <v>1879972550</v>
      </c>
      <c r="I255" s="477"/>
      <c r="J255" s="478"/>
      <c r="K255" s="476">
        <f t="shared" ref="K255" si="107">SUM(K256:K262)</f>
        <v>1879972550</v>
      </c>
      <c r="L255" s="479">
        <f t="shared" si="90"/>
        <v>0</v>
      </c>
    </row>
    <row r="256" spans="1:12">
      <c r="A256" s="8"/>
      <c r="B256" s="8">
        <v>1</v>
      </c>
      <c r="C256" s="8" t="s">
        <v>95</v>
      </c>
      <c r="D256" s="10" t="s">
        <v>9</v>
      </c>
      <c r="E256" s="483">
        <f>'per SKPD'!E2592</f>
        <v>25650000</v>
      </c>
      <c r="F256" s="316">
        <f>'Rekap SKPD'!O256</f>
        <v>0</v>
      </c>
      <c r="G256" s="316">
        <f>'Rekap SKPD'!X256</f>
        <v>0</v>
      </c>
      <c r="H256" s="447">
        <f>E256+F256-G256</f>
        <v>25650000</v>
      </c>
      <c r="I256" s="447"/>
      <c r="K256" s="453">
        <v>25650000</v>
      </c>
      <c r="L256" s="479">
        <f t="shared" si="90"/>
        <v>0</v>
      </c>
    </row>
    <row r="257" spans="1:12">
      <c r="A257" s="8"/>
      <c r="B257" s="8">
        <v>2</v>
      </c>
      <c r="C257" s="8" t="s">
        <v>96</v>
      </c>
      <c r="D257" s="10" t="s">
        <v>12</v>
      </c>
      <c r="E257" s="483">
        <f>'per SKPD'!E2593</f>
        <v>344838950</v>
      </c>
      <c r="F257" s="316">
        <f>'Rekap SKPD'!O257</f>
        <v>26500000</v>
      </c>
      <c r="G257" s="316">
        <f>'Rekap SKPD'!X257</f>
        <v>18698500</v>
      </c>
      <c r="H257" s="447">
        <f t="shared" ref="H257:H262" si="108">E257+F257-G257</f>
        <v>352640450</v>
      </c>
      <c r="I257" s="447"/>
      <c r="K257" s="453">
        <v>352640450</v>
      </c>
      <c r="L257" s="479">
        <f t="shared" si="90"/>
        <v>0</v>
      </c>
    </row>
    <row r="258" spans="1:12">
      <c r="A258" s="8"/>
      <c r="B258" s="8">
        <v>3</v>
      </c>
      <c r="C258" s="8" t="s">
        <v>97</v>
      </c>
      <c r="D258" s="10" t="s">
        <v>13</v>
      </c>
      <c r="E258" s="483">
        <f>'per SKPD'!E2629</f>
        <v>22533000</v>
      </c>
      <c r="F258" s="316">
        <f>'Rekap SKPD'!O258</f>
        <v>1460420000</v>
      </c>
      <c r="G258" s="316">
        <f>'Rekap SKPD'!X258</f>
        <v>0</v>
      </c>
      <c r="H258" s="447">
        <f t="shared" si="108"/>
        <v>1482953000</v>
      </c>
      <c r="I258" s="447"/>
      <c r="K258" s="453">
        <v>1482953000</v>
      </c>
      <c r="L258" s="479">
        <f t="shared" si="90"/>
        <v>0</v>
      </c>
    </row>
    <row r="259" spans="1:12">
      <c r="A259" s="8"/>
      <c r="B259" s="8">
        <v>4</v>
      </c>
      <c r="C259" s="8" t="s">
        <v>98</v>
      </c>
      <c r="D259" s="10" t="s">
        <v>8</v>
      </c>
      <c r="E259" s="483">
        <f>'per SKPD'!E2632</f>
        <v>0</v>
      </c>
      <c r="F259" s="316">
        <f>'Rekap SKPD'!O259</f>
        <v>1712600</v>
      </c>
      <c r="G259" s="316">
        <f>'Rekap SKPD'!X259</f>
        <v>0</v>
      </c>
      <c r="H259" s="447">
        <f t="shared" si="108"/>
        <v>1712600</v>
      </c>
      <c r="I259" s="447"/>
      <c r="K259" s="453">
        <v>1712600</v>
      </c>
      <c r="L259" s="479">
        <f t="shared" si="90"/>
        <v>0</v>
      </c>
    </row>
    <row r="260" spans="1:12">
      <c r="A260" s="8"/>
      <c r="B260" s="8">
        <v>5</v>
      </c>
      <c r="C260" s="8" t="s">
        <v>99</v>
      </c>
      <c r="D260" s="10" t="s">
        <v>14</v>
      </c>
      <c r="E260" s="483">
        <f>'per SKPD'!E2634</f>
        <v>8191500</v>
      </c>
      <c r="F260" s="316">
        <f>'Rekap SKPD'!O260</f>
        <v>9500000</v>
      </c>
      <c r="G260" s="316">
        <f>'Rekap SKPD'!X260</f>
        <v>675000</v>
      </c>
      <c r="H260" s="447">
        <f t="shared" si="108"/>
        <v>17016500</v>
      </c>
      <c r="I260" s="447"/>
      <c r="K260" s="453">
        <v>17016500</v>
      </c>
      <c r="L260" s="479">
        <f t="shared" si="90"/>
        <v>0</v>
      </c>
    </row>
    <row r="261" spans="1:12">
      <c r="A261" s="8"/>
      <c r="B261" s="8">
        <v>6</v>
      </c>
      <c r="C261" s="8" t="s">
        <v>100</v>
      </c>
      <c r="D261" s="10" t="s">
        <v>10</v>
      </c>
      <c r="E261" s="483">
        <f>'per SKPD'!E2638</f>
        <v>0</v>
      </c>
      <c r="F261" s="316">
        <f>'Rekap SKPD'!O261</f>
        <v>0</v>
      </c>
      <c r="G261" s="316">
        <f>'Rekap SKPD'!X261</f>
        <v>0</v>
      </c>
      <c r="H261" s="447">
        <f t="shared" si="108"/>
        <v>0</v>
      </c>
      <c r="I261" s="447"/>
      <c r="K261" s="453">
        <v>0</v>
      </c>
      <c r="L261" s="479">
        <f t="shared" si="90"/>
        <v>0</v>
      </c>
    </row>
    <row r="262" spans="1:12" s="24" customFormat="1">
      <c r="A262" s="23"/>
      <c r="B262" s="23">
        <v>7</v>
      </c>
      <c r="C262" s="23"/>
      <c r="D262" s="21" t="s">
        <v>11</v>
      </c>
      <c r="E262" s="483">
        <f>'per SKPD'!E2639</f>
        <v>0</v>
      </c>
      <c r="F262" s="316">
        <f>'Rekap SKPD'!O262</f>
        <v>19373500</v>
      </c>
      <c r="G262" s="316">
        <f>'Rekap SKPD'!X262</f>
        <v>19373500</v>
      </c>
      <c r="H262" s="447">
        <f t="shared" si="108"/>
        <v>0</v>
      </c>
      <c r="I262" s="480"/>
      <c r="J262" s="481"/>
      <c r="K262" s="482">
        <v>0</v>
      </c>
      <c r="L262" s="479">
        <f t="shared" si="90"/>
        <v>0</v>
      </c>
    </row>
    <row r="263" spans="1:12">
      <c r="A263" s="7"/>
      <c r="B263" s="7"/>
      <c r="C263" s="7"/>
      <c r="D263" s="22"/>
      <c r="E263" s="447"/>
      <c r="F263" s="390"/>
      <c r="G263" s="390"/>
      <c r="H263" s="475"/>
      <c r="I263" s="475"/>
      <c r="L263" s="479">
        <f t="shared" si="90"/>
        <v>0</v>
      </c>
    </row>
    <row r="264" spans="1:12" s="5" customFormat="1">
      <c r="A264" s="67">
        <v>29</v>
      </c>
      <c r="B264" s="671" t="s">
        <v>48</v>
      </c>
      <c r="C264" s="672"/>
      <c r="D264" s="673"/>
      <c r="E264" s="476">
        <f t="shared" ref="E264" si="109">SUM(E265:E271)</f>
        <v>2529439950</v>
      </c>
      <c r="F264" s="476">
        <f>SUM(F265:F271)</f>
        <v>39815000</v>
      </c>
      <c r="G264" s="476">
        <f t="shared" ref="G264:H264" si="110">SUM(G265:G271)</f>
        <v>49200000</v>
      </c>
      <c r="H264" s="476">
        <f t="shared" si="110"/>
        <v>2520054950</v>
      </c>
      <c r="I264" s="477"/>
      <c r="J264" s="478"/>
      <c r="K264" s="476">
        <f t="shared" ref="K264" si="111">SUM(K265:K271)</f>
        <v>2520054950</v>
      </c>
      <c r="L264" s="479">
        <f t="shared" si="90"/>
        <v>0</v>
      </c>
    </row>
    <row r="265" spans="1:12">
      <c r="A265" s="8"/>
      <c r="B265" s="8">
        <v>1</v>
      </c>
      <c r="C265" s="8" t="s">
        <v>95</v>
      </c>
      <c r="D265" s="10" t="s">
        <v>9</v>
      </c>
      <c r="E265" s="483">
        <f>'per SKPD'!E2670</f>
        <v>1746400000</v>
      </c>
      <c r="F265" s="316">
        <f>'Rekap SKPD'!O265</f>
        <v>0</v>
      </c>
      <c r="G265" s="316">
        <f>'Rekap SKPD'!X265</f>
        <v>48000000</v>
      </c>
      <c r="H265" s="447">
        <f>E265+F265-G265</f>
        <v>1698400000</v>
      </c>
      <c r="I265" s="447"/>
      <c r="K265" s="453">
        <v>1698400000</v>
      </c>
      <c r="L265" s="479">
        <f t="shared" si="90"/>
        <v>0</v>
      </c>
    </row>
    <row r="266" spans="1:12">
      <c r="A266" s="8"/>
      <c r="B266" s="8">
        <v>2</v>
      </c>
      <c r="C266" s="8" t="s">
        <v>96</v>
      </c>
      <c r="D266" s="10" t="s">
        <v>12</v>
      </c>
      <c r="E266" s="483">
        <f>'per SKPD'!E2672</f>
        <v>426863450</v>
      </c>
      <c r="F266" s="316">
        <f>'Rekap SKPD'!O266</f>
        <v>37500000</v>
      </c>
      <c r="G266" s="316">
        <f>'Rekap SKPD'!X266</f>
        <v>600000</v>
      </c>
      <c r="H266" s="447">
        <f t="shared" ref="H266:H271" si="112">E266+F266-G266</f>
        <v>463763450</v>
      </c>
      <c r="I266" s="447"/>
      <c r="K266" s="453">
        <v>463763450</v>
      </c>
      <c r="L266" s="479">
        <f t="shared" si="90"/>
        <v>0</v>
      </c>
    </row>
    <row r="267" spans="1:12">
      <c r="A267" s="8"/>
      <c r="B267" s="8">
        <v>3</v>
      </c>
      <c r="C267" s="8" t="s">
        <v>97</v>
      </c>
      <c r="D267" s="10" t="s">
        <v>13</v>
      </c>
      <c r="E267" s="483">
        <f>'per SKPD'!E2685</f>
        <v>353360000</v>
      </c>
      <c r="F267" s="316">
        <f>'Rekap SKPD'!O267</f>
        <v>0</v>
      </c>
      <c r="G267" s="316">
        <f>'Rekap SKPD'!X267</f>
        <v>0</v>
      </c>
      <c r="H267" s="447">
        <f t="shared" si="112"/>
        <v>353360000</v>
      </c>
      <c r="I267" s="447"/>
      <c r="K267" s="453">
        <v>353360000</v>
      </c>
      <c r="L267" s="479">
        <f t="shared" si="90"/>
        <v>0</v>
      </c>
    </row>
    <row r="268" spans="1:12">
      <c r="A268" s="8"/>
      <c r="B268" s="8">
        <v>4</v>
      </c>
      <c r="C268" s="8" t="s">
        <v>98</v>
      </c>
      <c r="D268" s="10" t="s">
        <v>8</v>
      </c>
      <c r="E268" s="483">
        <f>'per SKPD'!E2686</f>
        <v>0</v>
      </c>
      <c r="F268" s="316">
        <f>'Rekap SKPD'!O268</f>
        <v>1715000</v>
      </c>
      <c r="G268" s="316">
        <f>'Rekap SKPD'!X268</f>
        <v>0</v>
      </c>
      <c r="H268" s="447">
        <f t="shared" si="112"/>
        <v>1715000</v>
      </c>
      <c r="I268" s="447"/>
      <c r="K268" s="453">
        <v>1715000</v>
      </c>
      <c r="L268" s="479">
        <f t="shared" si="90"/>
        <v>0</v>
      </c>
    </row>
    <row r="269" spans="1:12">
      <c r="A269" s="8"/>
      <c r="B269" s="8">
        <v>5</v>
      </c>
      <c r="C269" s="8" t="s">
        <v>99</v>
      </c>
      <c r="D269" s="10" t="s">
        <v>14</v>
      </c>
      <c r="E269" s="483">
        <f>'per SKPD'!E2688</f>
        <v>2816500</v>
      </c>
      <c r="F269" s="316">
        <f>'Rekap SKPD'!O269</f>
        <v>0</v>
      </c>
      <c r="G269" s="316">
        <f>'Rekap SKPD'!X269</f>
        <v>0</v>
      </c>
      <c r="H269" s="447">
        <f t="shared" si="112"/>
        <v>2816500</v>
      </c>
      <c r="I269" s="447"/>
      <c r="K269" s="453">
        <v>2816500</v>
      </c>
      <c r="L269" s="479">
        <f t="shared" si="90"/>
        <v>0</v>
      </c>
    </row>
    <row r="270" spans="1:12">
      <c r="A270" s="8"/>
      <c r="B270" s="8">
        <v>6</v>
      </c>
      <c r="C270" s="8" t="s">
        <v>100</v>
      </c>
      <c r="D270" s="10" t="s">
        <v>10</v>
      </c>
      <c r="E270" s="483">
        <f>'per SKPD'!E2689</f>
        <v>0</v>
      </c>
      <c r="F270" s="316">
        <f>'Rekap SKPD'!O270</f>
        <v>0</v>
      </c>
      <c r="G270" s="316">
        <f>'Rekap SKPD'!X270</f>
        <v>0</v>
      </c>
      <c r="H270" s="447">
        <f t="shared" si="112"/>
        <v>0</v>
      </c>
      <c r="I270" s="447"/>
      <c r="K270" s="453">
        <v>0</v>
      </c>
      <c r="L270" s="479">
        <f t="shared" si="90"/>
        <v>0</v>
      </c>
    </row>
    <row r="271" spans="1:12" s="24" customFormat="1">
      <c r="A271" s="23"/>
      <c r="B271" s="23">
        <v>7</v>
      </c>
      <c r="C271" s="23"/>
      <c r="D271" s="21" t="s">
        <v>11</v>
      </c>
      <c r="E271" s="483">
        <f>'per SKPD'!E2690</f>
        <v>0</v>
      </c>
      <c r="F271" s="316">
        <f>'Rekap SKPD'!O271</f>
        <v>600000</v>
      </c>
      <c r="G271" s="316">
        <f>'Rekap SKPD'!X271</f>
        <v>600000</v>
      </c>
      <c r="H271" s="447">
        <f t="shared" si="112"/>
        <v>0</v>
      </c>
      <c r="I271" s="480"/>
      <c r="J271" s="481"/>
      <c r="K271" s="482">
        <v>0</v>
      </c>
      <c r="L271" s="479">
        <f t="shared" si="90"/>
        <v>0</v>
      </c>
    </row>
    <row r="272" spans="1:12">
      <c r="A272" s="7"/>
      <c r="B272" s="7"/>
      <c r="C272" s="7"/>
      <c r="D272" s="22"/>
      <c r="E272" s="447"/>
      <c r="F272" s="390"/>
      <c r="G272" s="390"/>
      <c r="H272" s="475"/>
      <c r="I272" s="475"/>
      <c r="L272" s="479">
        <f t="shared" si="90"/>
        <v>0</v>
      </c>
    </row>
    <row r="273" spans="1:12" s="5" customFormat="1">
      <c r="A273" s="67">
        <v>30</v>
      </c>
      <c r="B273" s="671" t="s">
        <v>49</v>
      </c>
      <c r="C273" s="672"/>
      <c r="D273" s="673"/>
      <c r="E273" s="476">
        <f t="shared" ref="E273" si="113">SUM(E274:E280)</f>
        <v>551034375</v>
      </c>
      <c r="F273" s="476">
        <f>SUM(F274:F280)</f>
        <v>48392600</v>
      </c>
      <c r="G273" s="476">
        <f t="shared" ref="G273" si="114">SUM(G274:G280)</f>
        <v>38000000</v>
      </c>
      <c r="H273" s="476">
        <f>SUM(H274:H280)</f>
        <v>561426975</v>
      </c>
      <c r="I273" s="477"/>
      <c r="J273" s="478"/>
      <c r="K273" s="476">
        <f t="shared" ref="K273" si="115">SUM(K274:K280)</f>
        <v>561426975</v>
      </c>
      <c r="L273" s="479">
        <f t="shared" si="90"/>
        <v>0</v>
      </c>
    </row>
    <row r="274" spans="1:12">
      <c r="A274" s="8"/>
      <c r="B274" s="8">
        <v>1</v>
      </c>
      <c r="C274" s="8" t="s">
        <v>95</v>
      </c>
      <c r="D274" s="10" t="s">
        <v>9</v>
      </c>
      <c r="E274" s="483">
        <f>'per SKPD'!E2694</f>
        <v>0</v>
      </c>
      <c r="F274" s="316">
        <f>'Rekap SKPD'!O274</f>
        <v>0</v>
      </c>
      <c r="G274" s="316">
        <f>'Rekap SKPD'!X274</f>
        <v>0</v>
      </c>
      <c r="H274" s="447">
        <f>E274+F274-G274</f>
        <v>0</v>
      </c>
      <c r="I274" s="447"/>
      <c r="K274" s="453">
        <v>0</v>
      </c>
      <c r="L274" s="479">
        <f t="shared" si="90"/>
        <v>0</v>
      </c>
    </row>
    <row r="275" spans="1:12">
      <c r="A275" s="8"/>
      <c r="B275" s="8">
        <v>2</v>
      </c>
      <c r="C275" s="8" t="s">
        <v>96</v>
      </c>
      <c r="D275" s="10" t="s">
        <v>12</v>
      </c>
      <c r="E275" s="483">
        <f>'per SKPD'!E2695</f>
        <v>520832875</v>
      </c>
      <c r="F275" s="316">
        <f>'Rekap SKPD'!O275</f>
        <v>25400000</v>
      </c>
      <c r="G275" s="316">
        <f>'Rekap SKPD'!X275</f>
        <v>19000000</v>
      </c>
      <c r="H275" s="447">
        <f t="shared" ref="H275:H280" si="116">E275+F275-G275</f>
        <v>527232875</v>
      </c>
      <c r="I275" s="447"/>
      <c r="K275" s="453">
        <v>527232875</v>
      </c>
      <c r="L275" s="479">
        <f t="shared" si="90"/>
        <v>0</v>
      </c>
    </row>
    <row r="276" spans="1:12">
      <c r="A276" s="8"/>
      <c r="B276" s="8">
        <v>3</v>
      </c>
      <c r="C276" s="8" t="s">
        <v>97</v>
      </c>
      <c r="D276" s="10" t="s">
        <v>13</v>
      </c>
      <c r="E276" s="483">
        <f>'per SKPD'!E2705</f>
        <v>27135000</v>
      </c>
      <c r="F276" s="316">
        <f>'Rekap SKPD'!O276</f>
        <v>2280000</v>
      </c>
      <c r="G276" s="316">
        <f>'Rekap SKPD'!X276</f>
        <v>0</v>
      </c>
      <c r="H276" s="447">
        <f t="shared" si="116"/>
        <v>29415000</v>
      </c>
      <c r="I276" s="447"/>
      <c r="K276" s="453">
        <v>29415000</v>
      </c>
      <c r="L276" s="479">
        <f t="shared" si="90"/>
        <v>0</v>
      </c>
    </row>
    <row r="277" spans="1:12">
      <c r="A277" s="8"/>
      <c r="B277" s="8">
        <v>4</v>
      </c>
      <c r="C277" s="8" t="s">
        <v>98</v>
      </c>
      <c r="D277" s="10" t="s">
        <v>8</v>
      </c>
      <c r="E277" s="483">
        <f>'per SKPD'!E2707</f>
        <v>0</v>
      </c>
      <c r="F277" s="316">
        <f>'Rekap SKPD'!O277</f>
        <v>1712600</v>
      </c>
      <c r="G277" s="316">
        <f>'Rekap SKPD'!X277</f>
        <v>0</v>
      </c>
      <c r="H277" s="447">
        <f t="shared" si="116"/>
        <v>1712600</v>
      </c>
      <c r="I277" s="447"/>
      <c r="K277" s="453">
        <v>1712600</v>
      </c>
      <c r="L277" s="479">
        <f t="shared" si="90"/>
        <v>0</v>
      </c>
    </row>
    <row r="278" spans="1:12">
      <c r="A278" s="8"/>
      <c r="B278" s="8">
        <v>5</v>
      </c>
      <c r="C278" s="8" t="s">
        <v>99</v>
      </c>
      <c r="D278" s="10" t="s">
        <v>14</v>
      </c>
      <c r="E278" s="483">
        <f>'per SKPD'!E2709</f>
        <v>3066500</v>
      </c>
      <c r="F278" s="316">
        <f>'Rekap SKPD'!O278</f>
        <v>0</v>
      </c>
      <c r="G278" s="316">
        <f>'Rekap SKPD'!X278</f>
        <v>0</v>
      </c>
      <c r="H278" s="447">
        <f t="shared" si="116"/>
        <v>3066500</v>
      </c>
      <c r="I278" s="447"/>
      <c r="K278" s="453">
        <v>3066500</v>
      </c>
      <c r="L278" s="479">
        <f t="shared" si="90"/>
        <v>0</v>
      </c>
    </row>
    <row r="279" spans="1:12">
      <c r="A279" s="8"/>
      <c r="B279" s="8">
        <v>6</v>
      </c>
      <c r="C279" s="8" t="s">
        <v>100</v>
      </c>
      <c r="D279" s="10" t="s">
        <v>10</v>
      </c>
      <c r="E279" s="483">
        <f>'per SKPD'!E2710</f>
        <v>0</v>
      </c>
      <c r="F279" s="316">
        <f>'Rekap SKPD'!O279</f>
        <v>0</v>
      </c>
      <c r="G279" s="316">
        <f>'Rekap SKPD'!X279</f>
        <v>0</v>
      </c>
      <c r="H279" s="447">
        <f t="shared" si="116"/>
        <v>0</v>
      </c>
      <c r="I279" s="447"/>
      <c r="K279" s="453">
        <v>0</v>
      </c>
      <c r="L279" s="479">
        <f t="shared" si="90"/>
        <v>0</v>
      </c>
    </row>
    <row r="280" spans="1:12" s="24" customFormat="1">
      <c r="A280" s="23"/>
      <c r="B280" s="23">
        <v>7</v>
      </c>
      <c r="C280" s="23"/>
      <c r="D280" s="21" t="s">
        <v>11</v>
      </c>
      <c r="E280" s="483">
        <f>'per SKPD'!E2711</f>
        <v>0</v>
      </c>
      <c r="F280" s="316">
        <f>'Rekap SKPD'!O280</f>
        <v>19000000</v>
      </c>
      <c r="G280" s="316">
        <f>'Rekap SKPD'!X280</f>
        <v>19000000</v>
      </c>
      <c r="H280" s="447">
        <f t="shared" si="116"/>
        <v>0</v>
      </c>
      <c r="I280" s="480"/>
      <c r="J280" s="481"/>
      <c r="K280" s="482">
        <v>0</v>
      </c>
      <c r="L280" s="479">
        <f t="shared" ref="L280:L343" si="117">H280-K280</f>
        <v>0</v>
      </c>
    </row>
    <row r="281" spans="1:12">
      <c r="A281" s="7"/>
      <c r="B281" s="7"/>
      <c r="C281" s="7"/>
      <c r="D281" s="14"/>
      <c r="E281" s="447"/>
      <c r="F281" s="390"/>
      <c r="G281" s="390"/>
      <c r="H281" s="475"/>
      <c r="I281" s="475"/>
      <c r="L281" s="479">
        <f t="shared" si="117"/>
        <v>0</v>
      </c>
    </row>
    <row r="282" spans="1:12" s="5" customFormat="1">
      <c r="A282" s="67">
        <v>31</v>
      </c>
      <c r="B282" s="671" t="s">
        <v>50</v>
      </c>
      <c r="C282" s="672"/>
      <c r="D282" s="673"/>
      <c r="E282" s="476">
        <f t="shared" ref="E282:H282" si="118">SUM(E283:E289)</f>
        <v>1311659950</v>
      </c>
      <c r="F282" s="476">
        <f t="shared" si="118"/>
        <v>35062600</v>
      </c>
      <c r="G282" s="476">
        <f t="shared" si="118"/>
        <v>20620000</v>
      </c>
      <c r="H282" s="476">
        <f t="shared" si="118"/>
        <v>1326102550</v>
      </c>
      <c r="I282" s="477"/>
      <c r="J282" s="478"/>
      <c r="K282" s="476">
        <f t="shared" ref="K282" si="119">SUM(K283:K289)</f>
        <v>1326102550</v>
      </c>
      <c r="L282" s="479">
        <f t="shared" si="117"/>
        <v>0</v>
      </c>
    </row>
    <row r="283" spans="1:12">
      <c r="A283" s="8"/>
      <c r="B283" s="8">
        <v>1</v>
      </c>
      <c r="C283" s="8" t="s">
        <v>95</v>
      </c>
      <c r="D283" s="10" t="s">
        <v>9</v>
      </c>
      <c r="E283" s="483">
        <f>'per SKPD'!E2716</f>
        <v>375000000</v>
      </c>
      <c r="F283" s="316">
        <f>'Rekap SKPD'!O283</f>
        <v>0</v>
      </c>
      <c r="G283" s="316">
        <f>'Rekap SKPD'!X283</f>
        <v>0</v>
      </c>
      <c r="H283" s="447">
        <f>E283+F283-G283</f>
        <v>375000000</v>
      </c>
      <c r="I283" s="447"/>
      <c r="K283" s="453">
        <v>375000000</v>
      </c>
      <c r="L283" s="479">
        <f t="shared" si="117"/>
        <v>0</v>
      </c>
    </row>
    <row r="284" spans="1:12">
      <c r="A284" s="8"/>
      <c r="B284" s="8">
        <v>2</v>
      </c>
      <c r="C284" s="8" t="s">
        <v>96</v>
      </c>
      <c r="D284" s="10" t="s">
        <v>12</v>
      </c>
      <c r="E284" s="483">
        <f>'per SKPD'!E2717</f>
        <v>303003450</v>
      </c>
      <c r="F284" s="316">
        <f>'Rekap SKPD'!O284</f>
        <v>27350000</v>
      </c>
      <c r="G284" s="316">
        <f>'Rekap SKPD'!X284</f>
        <v>0</v>
      </c>
      <c r="H284" s="447">
        <f t="shared" ref="H284:H289" si="120">E284+F284-G284</f>
        <v>330353450</v>
      </c>
      <c r="I284" s="447"/>
      <c r="K284" s="453">
        <v>330353450</v>
      </c>
      <c r="L284" s="479">
        <f t="shared" si="117"/>
        <v>0</v>
      </c>
    </row>
    <row r="285" spans="1:12">
      <c r="A285" s="8"/>
      <c r="B285" s="8">
        <v>3</v>
      </c>
      <c r="C285" s="8" t="s">
        <v>97</v>
      </c>
      <c r="D285" s="10" t="s">
        <v>13</v>
      </c>
      <c r="E285" s="483">
        <f>'per SKPD'!E2729</f>
        <v>608220000</v>
      </c>
      <c r="F285" s="316">
        <f>'Rekap SKPD'!O285</f>
        <v>6000000</v>
      </c>
      <c r="G285" s="316">
        <f>'Rekap SKPD'!X285</f>
        <v>0</v>
      </c>
      <c r="H285" s="447">
        <f t="shared" si="120"/>
        <v>614220000</v>
      </c>
      <c r="I285" s="447"/>
      <c r="K285" s="453">
        <v>614220000</v>
      </c>
      <c r="L285" s="479">
        <f t="shared" si="117"/>
        <v>0</v>
      </c>
    </row>
    <row r="286" spans="1:12">
      <c r="A286" s="8"/>
      <c r="B286" s="8">
        <v>4</v>
      </c>
      <c r="C286" s="8" t="s">
        <v>98</v>
      </c>
      <c r="D286" s="10" t="s">
        <v>8</v>
      </c>
      <c r="E286" s="483">
        <f>'per SKPD'!E2731</f>
        <v>0</v>
      </c>
      <c r="F286" s="316">
        <f>'Rekap SKPD'!O286</f>
        <v>1712600</v>
      </c>
      <c r="G286" s="316">
        <f>'Rekap SKPD'!X286</f>
        <v>0</v>
      </c>
      <c r="H286" s="447">
        <f t="shared" si="120"/>
        <v>1712600</v>
      </c>
      <c r="I286" s="447"/>
      <c r="K286" s="453">
        <v>1712600</v>
      </c>
      <c r="L286" s="479">
        <f t="shared" si="117"/>
        <v>0</v>
      </c>
    </row>
    <row r="287" spans="1:12">
      <c r="A287" s="8"/>
      <c r="B287" s="8">
        <v>5</v>
      </c>
      <c r="C287" s="8" t="s">
        <v>99</v>
      </c>
      <c r="D287" s="10" t="s">
        <v>14</v>
      </c>
      <c r="E287" s="483">
        <f>'per SKPD'!E2733</f>
        <v>4816500</v>
      </c>
      <c r="F287" s="316">
        <f>'Rekap SKPD'!O287</f>
        <v>0</v>
      </c>
      <c r="G287" s="316">
        <f>'Rekap SKPD'!X287</f>
        <v>0</v>
      </c>
      <c r="H287" s="447">
        <f t="shared" si="120"/>
        <v>4816500</v>
      </c>
      <c r="I287" s="447"/>
      <c r="K287" s="453">
        <v>4816500</v>
      </c>
      <c r="L287" s="479">
        <f t="shared" si="117"/>
        <v>0</v>
      </c>
    </row>
    <row r="288" spans="1:12">
      <c r="A288" s="8"/>
      <c r="B288" s="8">
        <v>6</v>
      </c>
      <c r="C288" s="8" t="s">
        <v>100</v>
      </c>
      <c r="D288" s="10" t="s">
        <v>10</v>
      </c>
      <c r="E288" s="483">
        <f>'per SKPD'!E2734</f>
        <v>0</v>
      </c>
      <c r="F288" s="316">
        <f>'Rekap SKPD'!O288</f>
        <v>0</v>
      </c>
      <c r="G288" s="316">
        <f>'Rekap SKPD'!X288</f>
        <v>0</v>
      </c>
      <c r="H288" s="447">
        <f t="shared" si="120"/>
        <v>0</v>
      </c>
      <c r="I288" s="447"/>
      <c r="K288" s="453">
        <v>0</v>
      </c>
      <c r="L288" s="479">
        <f t="shared" si="117"/>
        <v>0</v>
      </c>
    </row>
    <row r="289" spans="1:12" s="24" customFormat="1">
      <c r="A289" s="23"/>
      <c r="B289" s="23">
        <v>7</v>
      </c>
      <c r="C289" s="23"/>
      <c r="D289" s="21" t="s">
        <v>11</v>
      </c>
      <c r="E289" s="483">
        <f>'per SKPD'!E2735</f>
        <v>20620000</v>
      </c>
      <c r="F289" s="316">
        <f>'Rekap SKPD'!O289</f>
        <v>0</v>
      </c>
      <c r="G289" s="316">
        <f>'Rekap SKPD'!X289</f>
        <v>20620000</v>
      </c>
      <c r="H289" s="447">
        <f t="shared" si="120"/>
        <v>0</v>
      </c>
      <c r="I289" s="480"/>
      <c r="J289" s="481"/>
      <c r="K289" s="482">
        <v>0</v>
      </c>
      <c r="L289" s="479">
        <f t="shared" si="117"/>
        <v>0</v>
      </c>
    </row>
    <row r="290" spans="1:12">
      <c r="A290" s="7"/>
      <c r="B290" s="7"/>
      <c r="C290" s="7"/>
      <c r="D290" s="22"/>
      <c r="E290" s="447"/>
      <c r="F290" s="390"/>
      <c r="G290" s="390"/>
      <c r="H290" s="475"/>
      <c r="I290" s="475"/>
      <c r="L290" s="479">
        <f t="shared" si="117"/>
        <v>0</v>
      </c>
    </row>
    <row r="291" spans="1:12" s="5" customFormat="1">
      <c r="A291" s="67">
        <v>32</v>
      </c>
      <c r="B291" s="671" t="s">
        <v>51</v>
      </c>
      <c r="C291" s="672"/>
      <c r="D291" s="673"/>
      <c r="E291" s="476">
        <f t="shared" ref="E291" si="121">SUM(E292:E298)</f>
        <v>970764413</v>
      </c>
      <c r="F291" s="476">
        <f>SUM(F292:F298)</f>
        <v>54684700</v>
      </c>
      <c r="G291" s="476">
        <f t="shared" ref="G291" si="122">SUM(G292:G298)</f>
        <v>58325050</v>
      </c>
      <c r="H291" s="476">
        <f>SUM(H292:H298)</f>
        <v>967124063</v>
      </c>
      <c r="I291" s="477" t="s">
        <v>118</v>
      </c>
      <c r="J291" s="478"/>
      <c r="K291" s="476">
        <f t="shared" ref="K291" si="123">SUM(K292:K298)</f>
        <v>967124063</v>
      </c>
      <c r="L291" s="479">
        <f t="shared" si="117"/>
        <v>0</v>
      </c>
    </row>
    <row r="292" spans="1:12">
      <c r="A292" s="8"/>
      <c r="B292" s="8">
        <v>1</v>
      </c>
      <c r="C292" s="8" t="s">
        <v>95</v>
      </c>
      <c r="D292" s="10" t="s">
        <v>9</v>
      </c>
      <c r="E292" s="483">
        <f>'per SKPD'!E2756</f>
        <v>274200000</v>
      </c>
      <c r="F292" s="316">
        <f>'Rekap SKPD'!O292</f>
        <v>0</v>
      </c>
      <c r="G292" s="316">
        <f>'Rekap SKPD'!X292</f>
        <v>37615050</v>
      </c>
      <c r="H292" s="447">
        <f>E292+F292-G292</f>
        <v>236584950</v>
      </c>
      <c r="I292" s="447"/>
      <c r="K292" s="453">
        <v>236584950</v>
      </c>
      <c r="L292" s="479">
        <f t="shared" si="117"/>
        <v>0</v>
      </c>
    </row>
    <row r="293" spans="1:12">
      <c r="A293" s="8"/>
      <c r="B293" s="8">
        <v>2</v>
      </c>
      <c r="C293" s="8" t="s">
        <v>96</v>
      </c>
      <c r="D293" s="10" t="s">
        <v>12</v>
      </c>
      <c r="E293" s="483">
        <f>'per SKPD'!E2758</f>
        <v>286616450</v>
      </c>
      <c r="F293" s="316">
        <f>'Rekap SKPD'!O293</f>
        <v>33867700</v>
      </c>
      <c r="G293" s="316">
        <f>'Rekap SKPD'!X293</f>
        <v>10355000</v>
      </c>
      <c r="H293" s="447">
        <f t="shared" ref="H293:H298" si="124">E293+F293-G293</f>
        <v>310129150</v>
      </c>
      <c r="I293" s="447"/>
      <c r="K293" s="453">
        <v>310129150</v>
      </c>
      <c r="L293" s="479">
        <f t="shared" si="117"/>
        <v>0</v>
      </c>
    </row>
    <row r="294" spans="1:12">
      <c r="A294" s="8"/>
      <c r="B294" s="8">
        <v>3</v>
      </c>
      <c r="C294" s="8" t="s">
        <v>97</v>
      </c>
      <c r="D294" s="10" t="s">
        <v>13</v>
      </c>
      <c r="E294" s="483">
        <f>'per SKPD'!E2784</f>
        <v>405791463</v>
      </c>
      <c r="F294" s="316">
        <f>'Rekap SKPD'!O294</f>
        <v>8750000</v>
      </c>
      <c r="G294" s="316">
        <f>'Rekap SKPD'!X294</f>
        <v>0</v>
      </c>
      <c r="H294" s="447">
        <f t="shared" si="124"/>
        <v>414541463</v>
      </c>
      <c r="I294" s="447"/>
      <c r="K294" s="453">
        <v>414541463</v>
      </c>
      <c r="L294" s="479">
        <f t="shared" si="117"/>
        <v>0</v>
      </c>
    </row>
    <row r="295" spans="1:12">
      <c r="A295" s="8"/>
      <c r="B295" s="8">
        <v>4</v>
      </c>
      <c r="C295" s="8" t="s">
        <v>98</v>
      </c>
      <c r="D295" s="10" t="s">
        <v>8</v>
      </c>
      <c r="E295" s="483">
        <f>'per SKPD'!E2786</f>
        <v>0</v>
      </c>
      <c r="F295" s="316">
        <f>'Rekap SKPD'!O295</f>
        <v>1712000</v>
      </c>
      <c r="G295" s="316">
        <f>'Rekap SKPD'!X295</f>
        <v>0</v>
      </c>
      <c r="H295" s="447">
        <f t="shared" si="124"/>
        <v>1712000</v>
      </c>
      <c r="I295" s="447"/>
      <c r="K295" s="453">
        <v>1712000</v>
      </c>
      <c r="L295" s="479">
        <f t="shared" si="117"/>
        <v>0</v>
      </c>
    </row>
    <row r="296" spans="1:12">
      <c r="A296" s="8"/>
      <c r="B296" s="8">
        <v>5</v>
      </c>
      <c r="C296" s="8" t="s">
        <v>99</v>
      </c>
      <c r="D296" s="10" t="s">
        <v>14</v>
      </c>
      <c r="E296" s="483">
        <f>'per SKPD'!E2788</f>
        <v>4156500</v>
      </c>
      <c r="F296" s="316">
        <f>'Rekap SKPD'!O296</f>
        <v>0</v>
      </c>
      <c r="G296" s="316">
        <f>'Rekap SKPD'!X296</f>
        <v>0</v>
      </c>
      <c r="H296" s="447">
        <f t="shared" si="124"/>
        <v>4156500</v>
      </c>
      <c r="I296" s="447"/>
      <c r="K296" s="453">
        <v>4156500</v>
      </c>
      <c r="L296" s="479">
        <f t="shared" si="117"/>
        <v>0</v>
      </c>
    </row>
    <row r="297" spans="1:12">
      <c r="A297" s="8"/>
      <c r="B297" s="8">
        <v>6</v>
      </c>
      <c r="C297" s="8" t="s">
        <v>100</v>
      </c>
      <c r="D297" s="10" t="s">
        <v>10</v>
      </c>
      <c r="E297" s="483">
        <f>'per SKPD'!E2789</f>
        <v>0</v>
      </c>
      <c r="F297" s="316">
        <f>'Rekap SKPD'!O297</f>
        <v>0</v>
      </c>
      <c r="G297" s="316">
        <f>'Rekap SKPD'!X297</f>
        <v>0</v>
      </c>
      <c r="H297" s="447">
        <f t="shared" si="124"/>
        <v>0</v>
      </c>
      <c r="I297" s="447"/>
      <c r="K297" s="453">
        <v>0</v>
      </c>
      <c r="L297" s="479">
        <f t="shared" si="117"/>
        <v>0</v>
      </c>
    </row>
    <row r="298" spans="1:12" s="24" customFormat="1">
      <c r="A298" s="23"/>
      <c r="B298" s="23">
        <v>7</v>
      </c>
      <c r="C298" s="23"/>
      <c r="D298" s="21" t="s">
        <v>11</v>
      </c>
      <c r="E298" s="483">
        <f>'per SKPD'!E2790</f>
        <v>0</v>
      </c>
      <c r="F298" s="316">
        <f>'Rekap SKPD'!O298</f>
        <v>10355000</v>
      </c>
      <c r="G298" s="316">
        <f>'Rekap SKPD'!X298</f>
        <v>10355000</v>
      </c>
      <c r="H298" s="447">
        <f t="shared" si="124"/>
        <v>0</v>
      </c>
      <c r="I298" s="480"/>
      <c r="J298" s="481"/>
      <c r="K298" s="482">
        <v>0</v>
      </c>
      <c r="L298" s="479">
        <f t="shared" si="117"/>
        <v>0</v>
      </c>
    </row>
    <row r="299" spans="1:12">
      <c r="A299" s="7"/>
      <c r="B299" s="7"/>
      <c r="C299" s="7"/>
      <c r="D299" s="22"/>
      <c r="E299" s="447"/>
      <c r="F299" s="390"/>
      <c r="G299" s="390"/>
      <c r="H299" s="475"/>
      <c r="I299" s="475"/>
      <c r="L299" s="479">
        <f t="shared" si="117"/>
        <v>0</v>
      </c>
    </row>
    <row r="300" spans="1:12" s="5" customFormat="1">
      <c r="A300" s="67">
        <v>33</v>
      </c>
      <c r="B300" s="671" t="s">
        <v>52</v>
      </c>
      <c r="C300" s="672"/>
      <c r="D300" s="673"/>
      <c r="E300" s="476">
        <f t="shared" ref="E300" si="125">SUM(E301:E307)</f>
        <v>1070850060</v>
      </c>
      <c r="F300" s="476">
        <f>SUM(F301:F307)</f>
        <v>171284500</v>
      </c>
      <c r="G300" s="476">
        <f t="shared" ref="G300:H300" si="126">SUM(G301:G307)</f>
        <v>195347000</v>
      </c>
      <c r="H300" s="476">
        <f t="shared" si="126"/>
        <v>1046787560</v>
      </c>
      <c r="I300" s="477" t="s">
        <v>118</v>
      </c>
      <c r="J300" s="478"/>
      <c r="K300" s="476">
        <f t="shared" ref="K300" si="127">SUM(K301:K307)</f>
        <v>1046787560</v>
      </c>
      <c r="L300" s="479">
        <f t="shared" si="117"/>
        <v>0</v>
      </c>
    </row>
    <row r="301" spans="1:12">
      <c r="A301" s="8"/>
      <c r="B301" s="8">
        <v>1</v>
      </c>
      <c r="C301" s="8" t="s">
        <v>95</v>
      </c>
      <c r="D301" s="10" t="s">
        <v>9</v>
      </c>
      <c r="E301" s="483">
        <f>'per SKPD'!E2806</f>
        <v>308000000</v>
      </c>
      <c r="F301" s="316">
        <f>'Rekap SKPD'!O301</f>
        <v>0</v>
      </c>
      <c r="G301" s="316">
        <f>'Rekap SKPD'!X301</f>
        <v>0</v>
      </c>
      <c r="H301" s="447">
        <f>E301+F301-G301</f>
        <v>308000000</v>
      </c>
      <c r="I301" s="447"/>
      <c r="K301" s="453">
        <v>308000000</v>
      </c>
      <c r="L301" s="479">
        <f t="shared" si="117"/>
        <v>0</v>
      </c>
    </row>
    <row r="302" spans="1:12">
      <c r="A302" s="8"/>
      <c r="B302" s="8">
        <v>2</v>
      </c>
      <c r="C302" s="8" t="s">
        <v>96</v>
      </c>
      <c r="D302" s="10" t="s">
        <v>12</v>
      </c>
      <c r="E302" s="483">
        <f>'per SKPD'!E2807</f>
        <v>345743575</v>
      </c>
      <c r="F302" s="316">
        <f>'Rekap SKPD'!O302</f>
        <v>91900000</v>
      </c>
      <c r="G302" s="316">
        <f>'Rekap SKPD'!X302</f>
        <v>117673500</v>
      </c>
      <c r="H302" s="447">
        <f t="shared" ref="H302:H307" si="128">E302+F302-G302</f>
        <v>319970075</v>
      </c>
      <c r="I302" s="447"/>
      <c r="K302" s="453">
        <v>319970075</v>
      </c>
      <c r="L302" s="479">
        <f t="shared" si="117"/>
        <v>0</v>
      </c>
    </row>
    <row r="303" spans="1:12">
      <c r="A303" s="8"/>
      <c r="B303" s="8">
        <v>3</v>
      </c>
      <c r="C303" s="8" t="s">
        <v>97</v>
      </c>
      <c r="D303" s="10" t="s">
        <v>13</v>
      </c>
      <c r="E303" s="483">
        <f>'per SKPD'!E2856</f>
        <v>415452985</v>
      </c>
      <c r="F303" s="316">
        <f>'Rekap SKPD'!O303</f>
        <v>0</v>
      </c>
      <c r="G303" s="316">
        <f>'Rekap SKPD'!X303</f>
        <v>0</v>
      </c>
      <c r="H303" s="447">
        <f t="shared" si="128"/>
        <v>415452985</v>
      </c>
      <c r="I303" s="447"/>
      <c r="K303" s="453">
        <v>415452985</v>
      </c>
      <c r="L303" s="479">
        <f t="shared" si="117"/>
        <v>0</v>
      </c>
    </row>
    <row r="304" spans="1:12">
      <c r="A304" s="8"/>
      <c r="B304" s="8">
        <v>4</v>
      </c>
      <c r="C304" s="8" t="s">
        <v>98</v>
      </c>
      <c r="D304" s="10" t="s">
        <v>8</v>
      </c>
      <c r="E304" s="483">
        <f>'per SKPD'!E2857</f>
        <v>177000</v>
      </c>
      <c r="F304" s="316">
        <f>'Rekap SKPD'!O304</f>
        <v>1711000</v>
      </c>
      <c r="G304" s="316">
        <f>'Rekap SKPD'!X304</f>
        <v>0</v>
      </c>
      <c r="H304" s="447">
        <f t="shared" si="128"/>
        <v>1888000</v>
      </c>
      <c r="I304" s="447"/>
      <c r="K304" s="453">
        <v>1888000</v>
      </c>
      <c r="L304" s="479">
        <f t="shared" si="117"/>
        <v>0</v>
      </c>
    </row>
    <row r="305" spans="1:12">
      <c r="A305" s="8"/>
      <c r="B305" s="8">
        <v>5</v>
      </c>
      <c r="C305" s="8" t="s">
        <v>99</v>
      </c>
      <c r="D305" s="10" t="s">
        <v>14</v>
      </c>
      <c r="E305" s="483">
        <f>'per SKPD'!E2859</f>
        <v>1476500</v>
      </c>
      <c r="F305" s="316">
        <f>'Rekap SKPD'!O305</f>
        <v>0</v>
      </c>
      <c r="G305" s="316">
        <f>'Rekap SKPD'!X305</f>
        <v>0</v>
      </c>
      <c r="H305" s="447">
        <f t="shared" si="128"/>
        <v>1476500</v>
      </c>
      <c r="I305" s="447"/>
      <c r="K305" s="453">
        <v>1476500</v>
      </c>
      <c r="L305" s="479">
        <f t="shared" si="117"/>
        <v>0</v>
      </c>
    </row>
    <row r="306" spans="1:12">
      <c r="A306" s="8"/>
      <c r="B306" s="8">
        <v>6</v>
      </c>
      <c r="C306" s="8" t="s">
        <v>100</v>
      </c>
      <c r="D306" s="10" t="s">
        <v>10</v>
      </c>
      <c r="E306" s="483">
        <f>'per SKPD'!E2860</f>
        <v>0</v>
      </c>
      <c r="F306" s="316">
        <f>'Rekap SKPD'!O306</f>
        <v>0</v>
      </c>
      <c r="G306" s="316">
        <f>'Rekap SKPD'!X306</f>
        <v>0</v>
      </c>
      <c r="H306" s="447">
        <f t="shared" si="128"/>
        <v>0</v>
      </c>
      <c r="I306" s="447"/>
      <c r="K306" s="453">
        <v>0</v>
      </c>
      <c r="L306" s="479">
        <f t="shared" si="117"/>
        <v>0</v>
      </c>
    </row>
    <row r="307" spans="1:12" s="24" customFormat="1">
      <c r="A307" s="23"/>
      <c r="B307" s="23">
        <v>7</v>
      </c>
      <c r="C307" s="23"/>
      <c r="D307" s="21" t="s">
        <v>11</v>
      </c>
      <c r="E307" s="483">
        <f>'per SKPD'!E2861</f>
        <v>0</v>
      </c>
      <c r="F307" s="316">
        <f>'Rekap SKPD'!O307</f>
        <v>77673500</v>
      </c>
      <c r="G307" s="316">
        <f>'Rekap SKPD'!X307</f>
        <v>77673500</v>
      </c>
      <c r="H307" s="447">
        <f t="shared" si="128"/>
        <v>0</v>
      </c>
      <c r="I307" s="480"/>
      <c r="J307" s="481"/>
      <c r="K307" s="482">
        <v>0</v>
      </c>
      <c r="L307" s="479">
        <f t="shared" si="117"/>
        <v>0</v>
      </c>
    </row>
    <row r="308" spans="1:12">
      <c r="A308" s="7"/>
      <c r="B308" s="7"/>
      <c r="C308" s="7"/>
      <c r="D308" s="22"/>
      <c r="E308" s="447"/>
      <c r="F308" s="390"/>
      <c r="G308" s="390"/>
      <c r="H308" s="475"/>
      <c r="I308" s="475"/>
      <c r="L308" s="479">
        <f t="shared" si="117"/>
        <v>0</v>
      </c>
    </row>
    <row r="309" spans="1:12" s="5" customFormat="1">
      <c r="A309" s="67">
        <v>34</v>
      </c>
      <c r="B309" s="671" t="s">
        <v>53</v>
      </c>
      <c r="C309" s="672"/>
      <c r="D309" s="673"/>
      <c r="E309" s="476">
        <f t="shared" ref="E309:G309" si="129">SUM(E310:E316)</f>
        <v>1446036207</v>
      </c>
      <c r="F309" s="476">
        <f t="shared" si="129"/>
        <v>253683346</v>
      </c>
      <c r="G309" s="476">
        <f t="shared" si="129"/>
        <v>246853043</v>
      </c>
      <c r="H309" s="476">
        <f>SUM(H310:H316)</f>
        <v>1452866510</v>
      </c>
      <c r="I309" s="477"/>
      <c r="J309" s="478"/>
      <c r="K309" s="476">
        <f t="shared" ref="K309" si="130">SUM(K310:K316)</f>
        <v>1452866510</v>
      </c>
      <c r="L309" s="479">
        <f t="shared" si="117"/>
        <v>0</v>
      </c>
    </row>
    <row r="310" spans="1:12">
      <c r="A310" s="8"/>
      <c r="B310" s="8">
        <v>1</v>
      </c>
      <c r="C310" s="8" t="s">
        <v>95</v>
      </c>
      <c r="D310" s="10" t="s">
        <v>9</v>
      </c>
      <c r="E310" s="483">
        <f>'per SKPD'!E2902</f>
        <v>235000000</v>
      </c>
      <c r="F310" s="316">
        <f>'Rekap SKPD'!O310</f>
        <v>0</v>
      </c>
      <c r="G310" s="316">
        <f>'Rekap SKPD'!X310</f>
        <v>0</v>
      </c>
      <c r="H310" s="447">
        <f>E310+F310-G310</f>
        <v>235000000</v>
      </c>
      <c r="I310" s="447"/>
      <c r="K310" s="453">
        <v>235000000</v>
      </c>
      <c r="L310" s="479">
        <f t="shared" si="117"/>
        <v>0</v>
      </c>
    </row>
    <row r="311" spans="1:12">
      <c r="A311" s="8"/>
      <c r="B311" s="8">
        <v>2</v>
      </c>
      <c r="C311" s="8" t="s">
        <v>96</v>
      </c>
      <c r="D311" s="10" t="s">
        <v>12</v>
      </c>
      <c r="E311" s="483">
        <f>'per SKPD'!E2903</f>
        <v>373848747</v>
      </c>
      <c r="F311" s="316">
        <f>'Rekap SKPD'!O311</f>
        <v>26900000</v>
      </c>
      <c r="G311" s="316">
        <f>'Rekap SKPD'!X311</f>
        <v>21782297</v>
      </c>
      <c r="H311" s="447">
        <f t="shared" ref="H311:H316" si="131">E311+F311-G311</f>
        <v>378966450</v>
      </c>
      <c r="I311" s="447"/>
      <c r="K311" s="453">
        <v>378966450</v>
      </c>
      <c r="L311" s="479">
        <f t="shared" si="117"/>
        <v>0</v>
      </c>
    </row>
    <row r="312" spans="1:12">
      <c r="A312" s="8"/>
      <c r="B312" s="8">
        <v>3</v>
      </c>
      <c r="C312" s="8" t="s">
        <v>97</v>
      </c>
      <c r="D312" s="10" t="s">
        <v>13</v>
      </c>
      <c r="E312" s="483">
        <f>'per SKPD'!E2916</f>
        <v>828120960</v>
      </c>
      <c r="F312" s="316">
        <f>'Rekap SKPD'!O312</f>
        <v>0</v>
      </c>
      <c r="G312" s="316">
        <f>'Rekap SKPD'!X312</f>
        <v>203288449</v>
      </c>
      <c r="H312" s="447">
        <f t="shared" si="131"/>
        <v>624832511</v>
      </c>
      <c r="I312" s="447"/>
      <c r="K312" s="453">
        <v>624832511</v>
      </c>
      <c r="L312" s="479">
        <f t="shared" si="117"/>
        <v>0</v>
      </c>
    </row>
    <row r="313" spans="1:12">
      <c r="A313" s="8"/>
      <c r="B313" s="8">
        <v>4</v>
      </c>
      <c r="C313" s="8" t="s">
        <v>98</v>
      </c>
      <c r="D313" s="10" t="s">
        <v>8</v>
      </c>
      <c r="E313" s="483">
        <f>'per SKPD'!E2921</f>
        <v>0</v>
      </c>
      <c r="F313" s="316">
        <f>'Rekap SKPD'!O313</f>
        <v>1712600</v>
      </c>
      <c r="G313" s="316">
        <f>'Rekap SKPD'!X313</f>
        <v>0</v>
      </c>
      <c r="H313" s="447">
        <f t="shared" si="131"/>
        <v>1712600</v>
      </c>
      <c r="I313" s="447"/>
      <c r="K313" s="453">
        <v>1712600</v>
      </c>
      <c r="L313" s="479">
        <f t="shared" si="117"/>
        <v>0</v>
      </c>
    </row>
    <row r="314" spans="1:12">
      <c r="A314" s="8"/>
      <c r="B314" s="8">
        <v>5</v>
      </c>
      <c r="C314" s="8" t="s">
        <v>99</v>
      </c>
      <c r="D314" s="10" t="s">
        <v>14</v>
      </c>
      <c r="E314" s="483">
        <f>'per SKPD'!E2924</f>
        <v>9066500</v>
      </c>
      <c r="F314" s="316">
        <f>'Rekap SKPD'!O314</f>
        <v>0</v>
      </c>
      <c r="G314" s="316">
        <f>'Rekap SKPD'!X314</f>
        <v>0</v>
      </c>
      <c r="H314" s="447">
        <f t="shared" si="131"/>
        <v>9066500</v>
      </c>
      <c r="I314" s="447"/>
      <c r="K314" s="453">
        <v>9066500</v>
      </c>
      <c r="L314" s="479">
        <f t="shared" si="117"/>
        <v>0</v>
      </c>
    </row>
    <row r="315" spans="1:12">
      <c r="A315" s="8"/>
      <c r="B315" s="8">
        <v>6</v>
      </c>
      <c r="C315" s="8" t="s">
        <v>100</v>
      </c>
      <c r="D315" s="10" t="s">
        <v>10</v>
      </c>
      <c r="E315" s="483">
        <f>'per SKPD'!E2925</f>
        <v>0</v>
      </c>
      <c r="F315" s="316">
        <f>'Rekap SKPD'!O315</f>
        <v>0</v>
      </c>
      <c r="G315" s="316">
        <f>'Rekap SKPD'!X315</f>
        <v>0</v>
      </c>
      <c r="H315" s="447">
        <f t="shared" si="131"/>
        <v>0</v>
      </c>
      <c r="I315" s="447"/>
      <c r="K315" s="453">
        <v>0</v>
      </c>
      <c r="L315" s="479">
        <f t="shared" si="117"/>
        <v>0</v>
      </c>
    </row>
    <row r="316" spans="1:12" s="24" customFormat="1">
      <c r="A316" s="23"/>
      <c r="B316" s="23">
        <v>7</v>
      </c>
      <c r="C316" s="23"/>
      <c r="D316" s="21" t="s">
        <v>11</v>
      </c>
      <c r="E316" s="483">
        <f>'per SKPD'!E2926</f>
        <v>0</v>
      </c>
      <c r="F316" s="316">
        <f>'Rekap SKPD'!O316</f>
        <v>225070746</v>
      </c>
      <c r="G316" s="316">
        <f>'Rekap SKPD'!X316</f>
        <v>21782297</v>
      </c>
      <c r="H316" s="447">
        <f t="shared" si="131"/>
        <v>203288449</v>
      </c>
      <c r="I316" s="480"/>
      <c r="J316" s="481"/>
      <c r="K316" s="482">
        <v>203288449</v>
      </c>
      <c r="L316" s="479">
        <f t="shared" si="117"/>
        <v>0</v>
      </c>
    </row>
    <row r="317" spans="1:12">
      <c r="A317" s="7"/>
      <c r="B317" s="7"/>
      <c r="C317" s="7"/>
      <c r="D317" s="14"/>
      <c r="E317" s="447"/>
      <c r="F317" s="390"/>
      <c r="G317" s="390"/>
      <c r="H317" s="475"/>
      <c r="I317" s="475"/>
      <c r="L317" s="479">
        <f t="shared" si="117"/>
        <v>0</v>
      </c>
    </row>
    <row r="318" spans="1:12" s="5" customFormat="1">
      <c r="A318" s="67">
        <v>35</v>
      </c>
      <c r="B318" s="671" t="s">
        <v>54</v>
      </c>
      <c r="C318" s="672"/>
      <c r="D318" s="673"/>
      <c r="E318" s="476">
        <f t="shared" ref="E318" si="132">SUM(E319:E325)</f>
        <v>1065035700</v>
      </c>
      <c r="F318" s="476">
        <f>SUM(F319:F325)</f>
        <v>28212600</v>
      </c>
      <c r="G318" s="476">
        <f t="shared" ref="G318:H318" si="133">SUM(G319:G325)</f>
        <v>1195000</v>
      </c>
      <c r="H318" s="476">
        <f t="shared" si="133"/>
        <v>1092053300</v>
      </c>
      <c r="I318" s="477"/>
      <c r="J318" s="478"/>
      <c r="K318" s="476">
        <f t="shared" ref="K318" si="134">SUM(K319:K325)</f>
        <v>1092053300</v>
      </c>
      <c r="L318" s="479">
        <f t="shared" si="117"/>
        <v>0</v>
      </c>
    </row>
    <row r="319" spans="1:12">
      <c r="A319" s="8"/>
      <c r="B319" s="8">
        <v>1</v>
      </c>
      <c r="C319" s="8" t="s">
        <v>95</v>
      </c>
      <c r="D319" s="10" t="s">
        <v>9</v>
      </c>
      <c r="E319" s="483">
        <f>'per SKPD'!E2938</f>
        <v>262500000</v>
      </c>
      <c r="F319" s="316">
        <f>'Rekap SKPD'!O319</f>
        <v>0</v>
      </c>
      <c r="G319" s="316">
        <f>'Rekap SKPD'!X319</f>
        <v>0</v>
      </c>
      <c r="H319" s="447">
        <f>E319+F319-G319</f>
        <v>262500000</v>
      </c>
      <c r="I319" s="447"/>
      <c r="K319" s="453">
        <v>262500000</v>
      </c>
      <c r="L319" s="479">
        <f t="shared" si="117"/>
        <v>0</v>
      </c>
    </row>
    <row r="320" spans="1:12">
      <c r="A320" s="8"/>
      <c r="B320" s="8">
        <v>2</v>
      </c>
      <c r="C320" s="8" t="s">
        <v>96</v>
      </c>
      <c r="D320" s="10" t="s">
        <v>12</v>
      </c>
      <c r="E320" s="483">
        <f>'per SKPD'!E2939</f>
        <v>356506947</v>
      </c>
      <c r="F320" s="316">
        <f>'Rekap SKPD'!O320</f>
        <v>26400000</v>
      </c>
      <c r="G320" s="316">
        <f>'Rekap SKPD'!X320</f>
        <v>0</v>
      </c>
      <c r="H320" s="447">
        <f t="shared" ref="H320:H325" si="135">E320+F320-G320</f>
        <v>382906947</v>
      </c>
      <c r="I320" s="447"/>
      <c r="K320" s="453">
        <v>382906947</v>
      </c>
      <c r="L320" s="479">
        <f t="shared" si="117"/>
        <v>0</v>
      </c>
    </row>
    <row r="321" spans="1:12">
      <c r="A321" s="8"/>
      <c r="B321" s="8">
        <v>3</v>
      </c>
      <c r="C321" s="8" t="s">
        <v>97</v>
      </c>
      <c r="D321" s="10" t="s">
        <v>13</v>
      </c>
      <c r="E321" s="483">
        <f>'per SKPD'!E2949</f>
        <v>444747253</v>
      </c>
      <c r="F321" s="316">
        <f>'Rekap SKPD'!O321</f>
        <v>0</v>
      </c>
      <c r="G321" s="316">
        <f>'Rekap SKPD'!X321</f>
        <v>0</v>
      </c>
      <c r="H321" s="447">
        <f t="shared" si="135"/>
        <v>444747253</v>
      </c>
      <c r="I321" s="447"/>
      <c r="K321" s="453">
        <v>444747253</v>
      </c>
      <c r="L321" s="479">
        <f t="shared" si="117"/>
        <v>0</v>
      </c>
    </row>
    <row r="322" spans="1:12">
      <c r="A322" s="8"/>
      <c r="B322" s="8">
        <v>4</v>
      </c>
      <c r="C322" s="8" t="s">
        <v>98</v>
      </c>
      <c r="D322" s="10" t="s">
        <v>8</v>
      </c>
      <c r="E322" s="483">
        <f>'per SKPD'!E2950</f>
        <v>0</v>
      </c>
      <c r="F322" s="316">
        <f>'Rekap SKPD'!O322</f>
        <v>1812600</v>
      </c>
      <c r="G322" s="316">
        <f>'Rekap SKPD'!X322</f>
        <v>0</v>
      </c>
      <c r="H322" s="447">
        <f t="shared" si="135"/>
        <v>1812600</v>
      </c>
      <c r="I322" s="447"/>
      <c r="K322" s="453">
        <v>1812600</v>
      </c>
      <c r="L322" s="479">
        <f t="shared" si="117"/>
        <v>0</v>
      </c>
    </row>
    <row r="323" spans="1:12">
      <c r="A323" s="8"/>
      <c r="B323" s="8">
        <v>5</v>
      </c>
      <c r="C323" s="8" t="s">
        <v>99</v>
      </c>
      <c r="D323" s="10" t="s">
        <v>14</v>
      </c>
      <c r="E323" s="483">
        <f>'per SKPD'!E2952</f>
        <v>86500</v>
      </c>
      <c r="F323" s="316">
        <f>'Rekap SKPD'!O323</f>
        <v>0</v>
      </c>
      <c r="G323" s="316">
        <f>'Rekap SKPD'!X323</f>
        <v>0</v>
      </c>
      <c r="H323" s="447">
        <f t="shared" si="135"/>
        <v>86500</v>
      </c>
      <c r="I323" s="447"/>
      <c r="K323" s="453">
        <v>86500</v>
      </c>
      <c r="L323" s="479">
        <f t="shared" si="117"/>
        <v>0</v>
      </c>
    </row>
    <row r="324" spans="1:12">
      <c r="A324" s="8"/>
      <c r="B324" s="8">
        <v>6</v>
      </c>
      <c r="C324" s="8" t="s">
        <v>100</v>
      </c>
      <c r="D324" s="10" t="s">
        <v>10</v>
      </c>
      <c r="E324" s="483">
        <f>'per SKPD'!E2953</f>
        <v>0</v>
      </c>
      <c r="F324" s="316">
        <f>'Rekap SKPD'!O324</f>
        <v>0</v>
      </c>
      <c r="G324" s="316">
        <f>'Rekap SKPD'!X324</f>
        <v>0</v>
      </c>
      <c r="H324" s="447">
        <f t="shared" si="135"/>
        <v>0</v>
      </c>
      <c r="I324" s="447"/>
      <c r="K324" s="453">
        <v>0</v>
      </c>
      <c r="L324" s="479">
        <f t="shared" si="117"/>
        <v>0</v>
      </c>
    </row>
    <row r="325" spans="1:12" s="24" customFormat="1">
      <c r="A325" s="23"/>
      <c r="B325" s="23">
        <v>7</v>
      </c>
      <c r="C325" s="23"/>
      <c r="D325" s="21" t="s">
        <v>11</v>
      </c>
      <c r="E325" s="483">
        <f>'per SKPD'!E2954</f>
        <v>1195000</v>
      </c>
      <c r="F325" s="316">
        <f>'Rekap SKPD'!O325</f>
        <v>0</v>
      </c>
      <c r="G325" s="316">
        <f>'Rekap SKPD'!X325</f>
        <v>1195000</v>
      </c>
      <c r="H325" s="447">
        <f t="shared" si="135"/>
        <v>0</v>
      </c>
      <c r="I325" s="480"/>
      <c r="J325" s="481"/>
      <c r="K325" s="482">
        <v>0</v>
      </c>
      <c r="L325" s="479">
        <f t="shared" si="117"/>
        <v>0</v>
      </c>
    </row>
    <row r="326" spans="1:12">
      <c r="A326" s="7"/>
      <c r="B326" s="7"/>
      <c r="C326" s="7"/>
      <c r="D326" s="22"/>
      <c r="E326" s="447"/>
      <c r="F326" s="390"/>
      <c r="G326" s="390"/>
      <c r="H326" s="475"/>
      <c r="I326" s="475"/>
      <c r="L326" s="479">
        <f t="shared" si="117"/>
        <v>0</v>
      </c>
    </row>
    <row r="327" spans="1:12" s="5" customFormat="1">
      <c r="A327" s="67">
        <v>36</v>
      </c>
      <c r="B327" s="671" t="s">
        <v>55</v>
      </c>
      <c r="C327" s="672"/>
      <c r="D327" s="673"/>
      <c r="E327" s="476">
        <f t="shared" ref="E327" si="136">SUM(E328:E334)</f>
        <v>1241485350</v>
      </c>
      <c r="F327" s="476">
        <f>SUM(F328:F334)</f>
        <v>84679600</v>
      </c>
      <c r="G327" s="476">
        <f t="shared" ref="G327" si="137">SUM(G328:G334)</f>
        <v>13000000</v>
      </c>
      <c r="H327" s="476">
        <f>SUM(H328:H334)</f>
        <v>1313164950</v>
      </c>
      <c r="I327" s="477"/>
      <c r="J327" s="478"/>
      <c r="K327" s="476">
        <f t="shared" ref="K327" si="138">SUM(K328:K334)</f>
        <v>1313164950</v>
      </c>
      <c r="L327" s="479">
        <f t="shared" si="117"/>
        <v>0</v>
      </c>
    </row>
    <row r="328" spans="1:12">
      <c r="A328" s="8"/>
      <c r="B328" s="8">
        <v>1</v>
      </c>
      <c r="C328" s="8" t="s">
        <v>95</v>
      </c>
      <c r="D328" s="10" t="s">
        <v>9</v>
      </c>
      <c r="E328" s="483">
        <f>'per SKPD'!E2960</f>
        <v>140000000</v>
      </c>
      <c r="F328" s="316">
        <f>'Rekap SKPD'!O328</f>
        <v>0</v>
      </c>
      <c r="G328" s="316">
        <f>'Rekap SKPD'!X328</f>
        <v>0</v>
      </c>
      <c r="H328" s="447">
        <f>E328+F328-G328</f>
        <v>140000000</v>
      </c>
      <c r="I328" s="447"/>
      <c r="K328" s="453">
        <v>140000000</v>
      </c>
      <c r="L328" s="479">
        <f t="shared" si="117"/>
        <v>0</v>
      </c>
    </row>
    <row r="329" spans="1:12">
      <c r="A329" s="8"/>
      <c r="B329" s="8">
        <v>2</v>
      </c>
      <c r="C329" s="8" t="s">
        <v>96</v>
      </c>
      <c r="D329" s="10" t="s">
        <v>12</v>
      </c>
      <c r="E329" s="483">
        <f>'per SKPD'!E2961</f>
        <v>416010850</v>
      </c>
      <c r="F329" s="316">
        <f>'Rekap SKPD'!O329</f>
        <v>26467000</v>
      </c>
      <c r="G329" s="316">
        <f>'Rekap SKPD'!X329</f>
        <v>6500000</v>
      </c>
      <c r="H329" s="447">
        <f t="shared" ref="H329:H334" si="139">E329+F329-G329</f>
        <v>435977850</v>
      </c>
      <c r="I329" s="447"/>
      <c r="K329" s="453">
        <v>435977850</v>
      </c>
      <c r="L329" s="479">
        <f t="shared" si="117"/>
        <v>0</v>
      </c>
    </row>
    <row r="330" spans="1:12">
      <c r="A330" s="8"/>
      <c r="B330" s="8">
        <v>3</v>
      </c>
      <c r="C330" s="8" t="s">
        <v>97</v>
      </c>
      <c r="D330" s="10" t="s">
        <v>13</v>
      </c>
      <c r="E330" s="483">
        <f>'per SKPD'!E2971</f>
        <v>675780000</v>
      </c>
      <c r="F330" s="316">
        <f>'Rekap SKPD'!O330</f>
        <v>50000000</v>
      </c>
      <c r="G330" s="316">
        <f>'Rekap SKPD'!X330</f>
        <v>0</v>
      </c>
      <c r="H330" s="447">
        <f t="shared" si="139"/>
        <v>725780000</v>
      </c>
      <c r="I330" s="447"/>
      <c r="K330" s="453">
        <v>725780000</v>
      </c>
      <c r="L330" s="479">
        <f t="shared" si="117"/>
        <v>0</v>
      </c>
    </row>
    <row r="331" spans="1:12">
      <c r="A331" s="8"/>
      <c r="B331" s="8">
        <v>4</v>
      </c>
      <c r="C331" s="8" t="s">
        <v>98</v>
      </c>
      <c r="D331" s="10" t="s">
        <v>8</v>
      </c>
      <c r="E331" s="483">
        <f>'per SKPD'!E2973</f>
        <v>0</v>
      </c>
      <c r="F331" s="316">
        <f>'Rekap SKPD'!O331</f>
        <v>1712600</v>
      </c>
      <c r="G331" s="316">
        <f>'Rekap SKPD'!X331</f>
        <v>0</v>
      </c>
      <c r="H331" s="447">
        <f t="shared" si="139"/>
        <v>1712600</v>
      </c>
      <c r="I331" s="447"/>
      <c r="K331" s="453">
        <v>1712600</v>
      </c>
      <c r="L331" s="479">
        <f t="shared" si="117"/>
        <v>0</v>
      </c>
    </row>
    <row r="332" spans="1:12">
      <c r="A332" s="8"/>
      <c r="B332" s="8">
        <v>5</v>
      </c>
      <c r="C332" s="8" t="s">
        <v>99</v>
      </c>
      <c r="D332" s="10" t="s">
        <v>14</v>
      </c>
      <c r="E332" s="483">
        <f>'per SKPD'!E2975</f>
        <v>9694500</v>
      </c>
      <c r="F332" s="316">
        <f>'Rekap SKPD'!O332</f>
        <v>0</v>
      </c>
      <c r="G332" s="316">
        <f>'Rekap SKPD'!X332</f>
        <v>0</v>
      </c>
      <c r="H332" s="447">
        <f t="shared" si="139"/>
        <v>9694500</v>
      </c>
      <c r="I332" s="447"/>
      <c r="K332" s="453">
        <v>9694500</v>
      </c>
      <c r="L332" s="479">
        <f t="shared" si="117"/>
        <v>0</v>
      </c>
    </row>
    <row r="333" spans="1:12">
      <c r="A333" s="8"/>
      <c r="B333" s="8">
        <v>6</v>
      </c>
      <c r="C333" s="8" t="s">
        <v>100</v>
      </c>
      <c r="D333" s="10" t="s">
        <v>10</v>
      </c>
      <c r="E333" s="483">
        <f>'per SKPD'!E2976</f>
        <v>0</v>
      </c>
      <c r="F333" s="316">
        <f>'Rekap SKPD'!O333</f>
        <v>0</v>
      </c>
      <c r="G333" s="316">
        <f>'Rekap SKPD'!X333</f>
        <v>0</v>
      </c>
      <c r="H333" s="447">
        <f t="shared" si="139"/>
        <v>0</v>
      </c>
      <c r="I333" s="447"/>
      <c r="K333" s="453">
        <v>0</v>
      </c>
      <c r="L333" s="479">
        <f t="shared" si="117"/>
        <v>0</v>
      </c>
    </row>
    <row r="334" spans="1:12" s="24" customFormat="1">
      <c r="A334" s="23"/>
      <c r="B334" s="23">
        <v>7</v>
      </c>
      <c r="C334" s="23"/>
      <c r="D334" s="21" t="s">
        <v>11</v>
      </c>
      <c r="E334" s="483">
        <f>'per SKPD'!E2977</f>
        <v>0</v>
      </c>
      <c r="F334" s="316">
        <f>'Rekap SKPD'!O334</f>
        <v>6500000</v>
      </c>
      <c r="G334" s="316">
        <f>'Rekap SKPD'!X334</f>
        <v>6500000</v>
      </c>
      <c r="H334" s="447">
        <f t="shared" si="139"/>
        <v>0</v>
      </c>
      <c r="I334" s="480"/>
      <c r="J334" s="481"/>
      <c r="K334" s="482">
        <v>0</v>
      </c>
      <c r="L334" s="479">
        <f t="shared" si="117"/>
        <v>0</v>
      </c>
    </row>
    <row r="335" spans="1:12">
      <c r="A335" s="7"/>
      <c r="B335" s="7"/>
      <c r="C335" s="7"/>
      <c r="D335" s="22"/>
      <c r="E335" s="447"/>
      <c r="F335" s="390"/>
      <c r="G335" s="390"/>
      <c r="H335" s="475"/>
      <c r="I335" s="475"/>
      <c r="L335" s="479">
        <f t="shared" si="117"/>
        <v>0</v>
      </c>
    </row>
    <row r="336" spans="1:12" s="5" customFormat="1">
      <c r="A336" s="67">
        <v>37</v>
      </c>
      <c r="B336" s="671" t="s">
        <v>56</v>
      </c>
      <c r="C336" s="672"/>
      <c r="D336" s="673"/>
      <c r="E336" s="476">
        <f t="shared" ref="E336:H336" si="140">SUM(E337:E343)</f>
        <v>1240452450</v>
      </c>
      <c r="F336" s="476">
        <f t="shared" si="140"/>
        <v>30737600</v>
      </c>
      <c r="G336" s="476">
        <f t="shared" si="140"/>
        <v>11000000</v>
      </c>
      <c r="H336" s="476">
        <f t="shared" si="140"/>
        <v>1260190050</v>
      </c>
      <c r="I336" s="477"/>
      <c r="J336" s="478"/>
      <c r="K336" s="476">
        <f t="shared" ref="K336" si="141">SUM(K337:K343)</f>
        <v>1260190050</v>
      </c>
      <c r="L336" s="479">
        <f t="shared" si="117"/>
        <v>0</v>
      </c>
    </row>
    <row r="337" spans="1:12">
      <c r="A337" s="8"/>
      <c r="B337" s="8">
        <v>1</v>
      </c>
      <c r="C337" s="8" t="s">
        <v>95</v>
      </c>
      <c r="D337" s="10" t="s">
        <v>9</v>
      </c>
      <c r="E337" s="483">
        <f>'per SKPD'!E2981</f>
        <v>125000000</v>
      </c>
      <c r="F337" s="316">
        <f>'Rekap SKPD'!O337</f>
        <v>0</v>
      </c>
      <c r="G337" s="316">
        <f>'Rekap SKPD'!X337</f>
        <v>0</v>
      </c>
      <c r="H337" s="447">
        <f>E337+F337-G337</f>
        <v>125000000</v>
      </c>
      <c r="I337" s="447"/>
      <c r="K337" s="453">
        <v>125000000</v>
      </c>
      <c r="L337" s="479">
        <f t="shared" si="117"/>
        <v>0</v>
      </c>
    </row>
    <row r="338" spans="1:12">
      <c r="A338" s="8"/>
      <c r="B338" s="8">
        <v>2</v>
      </c>
      <c r="C338" s="8" t="s">
        <v>96</v>
      </c>
      <c r="D338" s="10" t="s">
        <v>12</v>
      </c>
      <c r="E338" s="483">
        <f>'per SKPD'!E2982</f>
        <v>327393950</v>
      </c>
      <c r="F338" s="316">
        <f>'Rekap SKPD'!O338</f>
        <v>26900000</v>
      </c>
      <c r="G338" s="316">
        <f>'Rekap SKPD'!X338</f>
        <v>625000</v>
      </c>
      <c r="H338" s="447">
        <f t="shared" ref="H338:H343" si="142">E338+F338-G338</f>
        <v>353668950</v>
      </c>
      <c r="I338" s="447"/>
      <c r="K338" s="453">
        <v>353668950</v>
      </c>
      <c r="L338" s="479">
        <f t="shared" si="117"/>
        <v>0</v>
      </c>
    </row>
    <row r="339" spans="1:12">
      <c r="A339" s="8"/>
      <c r="B339" s="8">
        <v>3</v>
      </c>
      <c r="C339" s="8" t="s">
        <v>97</v>
      </c>
      <c r="D339" s="10" t="s">
        <v>13</v>
      </c>
      <c r="E339" s="483">
        <f>'per SKPD'!E2994</f>
        <v>775000000</v>
      </c>
      <c r="F339" s="316">
        <f>'Rekap SKPD'!O339</f>
        <v>0</v>
      </c>
      <c r="G339" s="316">
        <f>'Rekap SKPD'!X339</f>
        <v>0</v>
      </c>
      <c r="H339" s="447">
        <f t="shared" si="142"/>
        <v>775000000</v>
      </c>
      <c r="I339" s="447"/>
      <c r="K339" s="453">
        <v>775000000</v>
      </c>
      <c r="L339" s="479">
        <f t="shared" si="117"/>
        <v>0</v>
      </c>
    </row>
    <row r="340" spans="1:12">
      <c r="A340" s="8"/>
      <c r="B340" s="8">
        <v>4</v>
      </c>
      <c r="C340" s="8" t="s">
        <v>98</v>
      </c>
      <c r="D340" s="10" t="s">
        <v>8</v>
      </c>
      <c r="E340" s="483">
        <f>'per SKPD'!E2995</f>
        <v>0</v>
      </c>
      <c r="F340" s="316">
        <f>'Rekap SKPD'!O340</f>
        <v>1712600</v>
      </c>
      <c r="G340" s="316">
        <f>'Rekap SKPD'!X340</f>
        <v>0</v>
      </c>
      <c r="H340" s="447">
        <f t="shared" si="142"/>
        <v>1712600</v>
      </c>
      <c r="I340" s="447"/>
      <c r="K340" s="453">
        <v>1712600</v>
      </c>
      <c r="L340" s="479">
        <f t="shared" si="117"/>
        <v>0</v>
      </c>
    </row>
    <row r="341" spans="1:12">
      <c r="A341" s="8"/>
      <c r="B341" s="8">
        <v>5</v>
      </c>
      <c r="C341" s="8" t="s">
        <v>99</v>
      </c>
      <c r="D341" s="10" t="s">
        <v>14</v>
      </c>
      <c r="E341" s="483">
        <f>'per SKPD'!E2997</f>
        <v>6308500</v>
      </c>
      <c r="F341" s="316">
        <f>'Rekap SKPD'!O341</f>
        <v>0</v>
      </c>
      <c r="G341" s="316">
        <f>'Rekap SKPD'!X341</f>
        <v>1500000</v>
      </c>
      <c r="H341" s="447">
        <f t="shared" si="142"/>
        <v>4808500</v>
      </c>
      <c r="I341" s="447"/>
      <c r="K341" s="453">
        <v>4808500</v>
      </c>
      <c r="L341" s="479">
        <f t="shared" si="117"/>
        <v>0</v>
      </c>
    </row>
    <row r="342" spans="1:12">
      <c r="A342" s="8"/>
      <c r="B342" s="8">
        <v>6</v>
      </c>
      <c r="C342" s="8" t="s">
        <v>100</v>
      </c>
      <c r="D342" s="10" t="s">
        <v>10</v>
      </c>
      <c r="E342" s="483">
        <f>'per SKPD'!E2999</f>
        <v>0</v>
      </c>
      <c r="F342" s="316">
        <f>'Rekap SKPD'!O342</f>
        <v>0</v>
      </c>
      <c r="G342" s="316">
        <f>'Rekap SKPD'!X342</f>
        <v>0</v>
      </c>
      <c r="H342" s="447">
        <f t="shared" si="142"/>
        <v>0</v>
      </c>
      <c r="I342" s="447"/>
      <c r="K342" s="453">
        <v>0</v>
      </c>
      <c r="L342" s="479">
        <f t="shared" si="117"/>
        <v>0</v>
      </c>
    </row>
    <row r="343" spans="1:12" s="24" customFormat="1">
      <c r="A343" s="23"/>
      <c r="B343" s="23">
        <v>7</v>
      </c>
      <c r="C343" s="23"/>
      <c r="D343" s="21" t="s">
        <v>11</v>
      </c>
      <c r="E343" s="483">
        <f>'per SKPD'!E3000</f>
        <v>6750000</v>
      </c>
      <c r="F343" s="316">
        <f>'Rekap SKPD'!O343</f>
        <v>2125000</v>
      </c>
      <c r="G343" s="316">
        <f>'Rekap SKPD'!X343</f>
        <v>8875000</v>
      </c>
      <c r="H343" s="447">
        <f t="shared" si="142"/>
        <v>0</v>
      </c>
      <c r="I343" s="480"/>
      <c r="J343" s="481"/>
      <c r="K343" s="482">
        <v>0</v>
      </c>
      <c r="L343" s="479">
        <f t="shared" si="117"/>
        <v>0</v>
      </c>
    </row>
    <row r="344" spans="1:12">
      <c r="A344" s="7"/>
      <c r="B344" s="7"/>
      <c r="C344" s="7"/>
      <c r="D344" s="22"/>
      <c r="E344" s="447"/>
      <c r="F344" s="390"/>
      <c r="G344" s="390"/>
      <c r="H344" s="475"/>
      <c r="I344" s="475"/>
      <c r="L344" s="479">
        <f t="shared" ref="L344:L407" si="143">H344-K344</f>
        <v>0</v>
      </c>
    </row>
    <row r="345" spans="1:12" s="5" customFormat="1">
      <c r="A345" s="67">
        <v>38</v>
      </c>
      <c r="B345" s="671" t="s">
        <v>57</v>
      </c>
      <c r="C345" s="672"/>
      <c r="D345" s="673"/>
      <c r="E345" s="476">
        <f t="shared" ref="E345" si="144">SUM(E346:E352)</f>
        <v>1073119950</v>
      </c>
      <c r="F345" s="476">
        <f>SUM(F346:F352)</f>
        <v>29415100</v>
      </c>
      <c r="G345" s="476">
        <f t="shared" ref="G345" si="145">SUM(G346:G352)</f>
        <v>0</v>
      </c>
      <c r="H345" s="476">
        <f>SUM(H346:H352)</f>
        <v>1102535050</v>
      </c>
      <c r="I345" s="477"/>
      <c r="J345" s="478"/>
      <c r="K345" s="476">
        <f t="shared" ref="K345" si="146">SUM(K346:K352)</f>
        <v>1102535050</v>
      </c>
      <c r="L345" s="479">
        <f t="shared" si="143"/>
        <v>0</v>
      </c>
    </row>
    <row r="346" spans="1:12">
      <c r="A346" s="8"/>
      <c r="B346" s="8">
        <v>1</v>
      </c>
      <c r="C346" s="8" t="s">
        <v>95</v>
      </c>
      <c r="D346" s="10" t="s">
        <v>9</v>
      </c>
      <c r="E346" s="483">
        <f>'per SKPD'!E3011</f>
        <v>156000000</v>
      </c>
      <c r="F346" s="316">
        <f>'Rekap SKPD'!O346</f>
        <v>0</v>
      </c>
      <c r="G346" s="316">
        <f>'Rekap SKPD'!X346</f>
        <v>0</v>
      </c>
      <c r="H346" s="447">
        <f>E346+F346-G346</f>
        <v>156000000</v>
      </c>
      <c r="I346" s="447"/>
      <c r="K346" s="453">
        <v>156000000</v>
      </c>
      <c r="L346" s="479">
        <f t="shared" si="143"/>
        <v>0</v>
      </c>
    </row>
    <row r="347" spans="1:12">
      <c r="A347" s="8"/>
      <c r="B347" s="8">
        <v>2</v>
      </c>
      <c r="C347" s="8" t="s">
        <v>96</v>
      </c>
      <c r="D347" s="10" t="s">
        <v>12</v>
      </c>
      <c r="E347" s="483">
        <f>'per SKPD'!E3012</f>
        <v>352008450</v>
      </c>
      <c r="F347" s="316">
        <f>'Rekap SKPD'!O347</f>
        <v>24400000</v>
      </c>
      <c r="G347" s="316">
        <f>'Rekap SKPD'!X347</f>
        <v>0</v>
      </c>
      <c r="H347" s="447">
        <f t="shared" ref="H347:H352" si="147">E347+F347-G347</f>
        <v>376408450</v>
      </c>
      <c r="I347" s="447"/>
      <c r="K347" s="453">
        <v>376408450</v>
      </c>
      <c r="L347" s="479">
        <f t="shared" si="143"/>
        <v>0</v>
      </c>
    </row>
    <row r="348" spans="1:12">
      <c r="A348" s="8"/>
      <c r="B348" s="8">
        <v>3</v>
      </c>
      <c r="C348" s="8" t="s">
        <v>97</v>
      </c>
      <c r="D348" s="10" t="s">
        <v>13</v>
      </c>
      <c r="E348" s="483">
        <f>'per SKPD'!E3022</f>
        <v>559400000</v>
      </c>
      <c r="F348" s="316">
        <f>'Rekap SKPD'!O348</f>
        <v>4000000</v>
      </c>
      <c r="G348" s="316">
        <f>'Rekap SKPD'!X348</f>
        <v>0</v>
      </c>
      <c r="H348" s="447">
        <f t="shared" si="147"/>
        <v>563400000</v>
      </c>
      <c r="I348" s="447"/>
      <c r="K348" s="453">
        <v>563400000</v>
      </c>
      <c r="L348" s="479">
        <f t="shared" si="143"/>
        <v>0</v>
      </c>
    </row>
    <row r="349" spans="1:12">
      <c r="A349" s="8"/>
      <c r="B349" s="8">
        <v>4</v>
      </c>
      <c r="C349" s="8" t="s">
        <v>98</v>
      </c>
      <c r="D349" s="10" t="s">
        <v>8</v>
      </c>
      <c r="E349" s="483">
        <f>'per SKPD'!E3024</f>
        <v>0</v>
      </c>
      <c r="F349" s="316">
        <f>'Rekap SKPD'!O349</f>
        <v>1015100</v>
      </c>
      <c r="G349" s="316">
        <f>'Rekap SKPD'!X349</f>
        <v>0</v>
      </c>
      <c r="H349" s="447">
        <f t="shared" si="147"/>
        <v>1015100</v>
      </c>
      <c r="I349" s="447"/>
      <c r="K349" s="453">
        <v>1015100</v>
      </c>
      <c r="L349" s="479">
        <f t="shared" si="143"/>
        <v>0</v>
      </c>
    </row>
    <row r="350" spans="1:12">
      <c r="A350" s="8"/>
      <c r="B350" s="8">
        <v>5</v>
      </c>
      <c r="C350" s="8" t="s">
        <v>99</v>
      </c>
      <c r="D350" s="10" t="s">
        <v>14</v>
      </c>
      <c r="E350" s="483">
        <f>'per SKPD'!E3026</f>
        <v>5711500</v>
      </c>
      <c r="F350" s="316">
        <f>'Rekap SKPD'!O350</f>
        <v>0</v>
      </c>
      <c r="G350" s="316">
        <f>'Rekap SKPD'!X350</f>
        <v>0</v>
      </c>
      <c r="H350" s="447">
        <f t="shared" si="147"/>
        <v>5711500</v>
      </c>
      <c r="I350" s="447"/>
      <c r="K350" s="453">
        <v>5711500</v>
      </c>
      <c r="L350" s="479">
        <f t="shared" si="143"/>
        <v>0</v>
      </c>
    </row>
    <row r="351" spans="1:12">
      <c r="A351" s="8"/>
      <c r="B351" s="8">
        <v>6</v>
      </c>
      <c r="C351" s="8" t="s">
        <v>100</v>
      </c>
      <c r="D351" s="10" t="s">
        <v>10</v>
      </c>
      <c r="E351" s="483">
        <f>'per SKPD'!E3027</f>
        <v>0</v>
      </c>
      <c r="F351" s="316">
        <f>'Rekap SKPD'!O351</f>
        <v>0</v>
      </c>
      <c r="G351" s="316">
        <f>'Rekap SKPD'!X351</f>
        <v>0</v>
      </c>
      <c r="H351" s="447">
        <f t="shared" si="147"/>
        <v>0</v>
      </c>
      <c r="I351" s="447"/>
      <c r="K351" s="453">
        <v>0</v>
      </c>
      <c r="L351" s="479">
        <f t="shared" si="143"/>
        <v>0</v>
      </c>
    </row>
    <row r="352" spans="1:12" s="24" customFormat="1">
      <c r="A352" s="23"/>
      <c r="B352" s="23">
        <v>7</v>
      </c>
      <c r="C352" s="23"/>
      <c r="D352" s="21" t="s">
        <v>11</v>
      </c>
      <c r="E352" s="483">
        <f>'per SKPD'!E3028</f>
        <v>0</v>
      </c>
      <c r="F352" s="316">
        <f>'Rekap SKPD'!O352</f>
        <v>0</v>
      </c>
      <c r="G352" s="316">
        <f>'Rekap SKPD'!X352</f>
        <v>0</v>
      </c>
      <c r="H352" s="447">
        <f t="shared" si="147"/>
        <v>0</v>
      </c>
      <c r="I352" s="480"/>
      <c r="J352" s="481"/>
      <c r="K352" s="482">
        <v>0</v>
      </c>
      <c r="L352" s="479">
        <f t="shared" si="143"/>
        <v>0</v>
      </c>
    </row>
    <row r="353" spans="1:12">
      <c r="A353" s="7"/>
      <c r="B353" s="7"/>
      <c r="C353" s="7"/>
      <c r="D353" s="14"/>
      <c r="E353" s="447"/>
      <c r="F353" s="390"/>
      <c r="G353" s="390"/>
      <c r="H353" s="475"/>
      <c r="I353" s="475"/>
      <c r="L353" s="479">
        <f t="shared" si="143"/>
        <v>0</v>
      </c>
    </row>
    <row r="354" spans="1:12" s="5" customFormat="1">
      <c r="A354" s="67">
        <v>39</v>
      </c>
      <c r="B354" s="671" t="s">
        <v>58</v>
      </c>
      <c r="C354" s="672"/>
      <c r="D354" s="673"/>
      <c r="E354" s="476">
        <f t="shared" ref="E354" si="148">SUM(E355:E361)</f>
        <v>1049746950</v>
      </c>
      <c r="F354" s="476">
        <f>SUM(F355:F361)</f>
        <v>100351000</v>
      </c>
      <c r="G354" s="476">
        <f t="shared" ref="G354:H354" si="149">SUM(G355:G361)</f>
        <v>92652000</v>
      </c>
      <c r="H354" s="476">
        <f t="shared" si="149"/>
        <v>1057445950</v>
      </c>
      <c r="I354" s="477"/>
      <c r="J354" s="478"/>
      <c r="K354" s="476">
        <f t="shared" ref="K354" si="150">SUM(K355:K361)</f>
        <v>1057445950</v>
      </c>
      <c r="L354" s="479">
        <f t="shared" si="143"/>
        <v>0</v>
      </c>
    </row>
    <row r="355" spans="1:12">
      <c r="A355" s="8"/>
      <c r="B355" s="8">
        <v>1</v>
      </c>
      <c r="C355" s="8" t="s">
        <v>95</v>
      </c>
      <c r="D355" s="10" t="s">
        <v>9</v>
      </c>
      <c r="E355" s="483">
        <f>'per SKPD'!E3031</f>
        <v>100000000</v>
      </c>
      <c r="F355" s="316">
        <f>'Rekap SKPD'!O355</f>
        <v>0</v>
      </c>
      <c r="G355" s="316">
        <f>'Rekap SKPD'!X355</f>
        <v>0</v>
      </c>
      <c r="H355" s="447">
        <f>E355+F355-G355</f>
        <v>100000000</v>
      </c>
      <c r="I355" s="447"/>
      <c r="K355" s="453">
        <v>100000000</v>
      </c>
      <c r="L355" s="479">
        <f t="shared" si="143"/>
        <v>0</v>
      </c>
    </row>
    <row r="356" spans="1:12">
      <c r="A356" s="8"/>
      <c r="B356" s="8">
        <v>2</v>
      </c>
      <c r="C356" s="8" t="s">
        <v>96</v>
      </c>
      <c r="D356" s="10" t="s">
        <v>12</v>
      </c>
      <c r="E356" s="483">
        <f>'per SKPD'!E3032</f>
        <v>330762450</v>
      </c>
      <c r="F356" s="316">
        <f>'Rekap SKPD'!O356</f>
        <v>52325000</v>
      </c>
      <c r="G356" s="316">
        <f>'Rekap SKPD'!X356</f>
        <v>46326000</v>
      </c>
      <c r="H356" s="447">
        <f t="shared" ref="H356:H361" si="151">E356+F356-G356</f>
        <v>336761450</v>
      </c>
      <c r="I356" s="447"/>
      <c r="K356" s="453">
        <v>336761450</v>
      </c>
      <c r="L356" s="479">
        <f t="shared" si="143"/>
        <v>0</v>
      </c>
    </row>
    <row r="357" spans="1:12">
      <c r="A357" s="8"/>
      <c r="B357" s="8">
        <v>3</v>
      </c>
      <c r="C357" s="8" t="s">
        <v>97</v>
      </c>
      <c r="D357" s="10" t="s">
        <v>13</v>
      </c>
      <c r="E357" s="483">
        <f>'per SKPD'!E3071</f>
        <v>615000000</v>
      </c>
      <c r="F357" s="316">
        <f>'Rekap SKPD'!O357</f>
        <v>0</v>
      </c>
      <c r="G357" s="316">
        <f>'Rekap SKPD'!X357</f>
        <v>0</v>
      </c>
      <c r="H357" s="447">
        <f t="shared" si="151"/>
        <v>615000000</v>
      </c>
      <c r="I357" s="447"/>
      <c r="K357" s="453">
        <v>615000000</v>
      </c>
      <c r="L357" s="479">
        <f t="shared" si="143"/>
        <v>0</v>
      </c>
    </row>
    <row r="358" spans="1:12">
      <c r="A358" s="8"/>
      <c r="B358" s="8">
        <v>4</v>
      </c>
      <c r="C358" s="8" t="s">
        <v>98</v>
      </c>
      <c r="D358" s="10" t="s">
        <v>8</v>
      </c>
      <c r="E358" s="483">
        <f>'per SKPD'!E3072</f>
        <v>0</v>
      </c>
      <c r="F358" s="316">
        <f>'Rekap SKPD'!O358</f>
        <v>1700000</v>
      </c>
      <c r="G358" s="316">
        <f>'Rekap SKPD'!X358</f>
        <v>0</v>
      </c>
      <c r="H358" s="447">
        <f t="shared" si="151"/>
        <v>1700000</v>
      </c>
      <c r="I358" s="447"/>
      <c r="K358" s="453">
        <v>1700000</v>
      </c>
      <c r="L358" s="479">
        <f t="shared" si="143"/>
        <v>0</v>
      </c>
    </row>
    <row r="359" spans="1:12">
      <c r="A359" s="8"/>
      <c r="B359" s="8">
        <v>5</v>
      </c>
      <c r="C359" s="8" t="s">
        <v>99</v>
      </c>
      <c r="D359" s="10" t="s">
        <v>14</v>
      </c>
      <c r="E359" s="483">
        <f>'per SKPD'!E3074</f>
        <v>3984500</v>
      </c>
      <c r="F359" s="316">
        <f>'Rekap SKPD'!O359</f>
        <v>0</v>
      </c>
      <c r="G359" s="316">
        <f>'Rekap SKPD'!X359</f>
        <v>0</v>
      </c>
      <c r="H359" s="447">
        <f t="shared" si="151"/>
        <v>3984500</v>
      </c>
      <c r="I359" s="447"/>
      <c r="K359" s="453">
        <v>3984500</v>
      </c>
      <c r="L359" s="479">
        <f t="shared" si="143"/>
        <v>0</v>
      </c>
    </row>
    <row r="360" spans="1:12">
      <c r="A360" s="8"/>
      <c r="B360" s="8">
        <v>6</v>
      </c>
      <c r="C360" s="8" t="s">
        <v>100</v>
      </c>
      <c r="D360" s="10" t="s">
        <v>10</v>
      </c>
      <c r="E360" s="483">
        <f>'per SKPD'!E3075</f>
        <v>0</v>
      </c>
      <c r="F360" s="316">
        <f>'Rekap SKPD'!O360</f>
        <v>0</v>
      </c>
      <c r="G360" s="316">
        <f>'Rekap SKPD'!X360</f>
        <v>0</v>
      </c>
      <c r="H360" s="447">
        <f t="shared" si="151"/>
        <v>0</v>
      </c>
      <c r="I360" s="447"/>
      <c r="K360" s="453">
        <v>0</v>
      </c>
      <c r="L360" s="479">
        <f t="shared" si="143"/>
        <v>0</v>
      </c>
    </row>
    <row r="361" spans="1:12" s="24" customFormat="1">
      <c r="A361" s="23"/>
      <c r="B361" s="23">
        <v>7</v>
      </c>
      <c r="C361" s="23"/>
      <c r="D361" s="21" t="s">
        <v>11</v>
      </c>
      <c r="E361" s="483">
        <f>'per SKPD'!E3076</f>
        <v>0</v>
      </c>
      <c r="F361" s="316">
        <f>'Rekap SKPD'!O361</f>
        <v>46326000</v>
      </c>
      <c r="G361" s="316">
        <f>'Rekap SKPD'!X361</f>
        <v>46326000</v>
      </c>
      <c r="H361" s="447">
        <f t="shared" si="151"/>
        <v>0</v>
      </c>
      <c r="I361" s="480"/>
      <c r="J361" s="481"/>
      <c r="K361" s="482">
        <v>0</v>
      </c>
      <c r="L361" s="479">
        <f t="shared" si="143"/>
        <v>0</v>
      </c>
    </row>
    <row r="362" spans="1:12">
      <c r="A362" s="7"/>
      <c r="B362" s="7"/>
      <c r="C362" s="7"/>
      <c r="D362" s="22"/>
      <c r="E362" s="447"/>
      <c r="F362" s="390"/>
      <c r="G362" s="390"/>
      <c r="H362" s="475"/>
      <c r="I362" s="475"/>
      <c r="L362" s="479">
        <f t="shared" si="143"/>
        <v>0</v>
      </c>
    </row>
    <row r="363" spans="1:12" s="5" customFormat="1">
      <c r="A363" s="67">
        <v>40</v>
      </c>
      <c r="B363" s="671" t="s">
        <v>59</v>
      </c>
      <c r="C363" s="672"/>
      <c r="D363" s="673"/>
      <c r="E363" s="476">
        <f t="shared" ref="E363:G363" si="152">SUM(E364:E370)</f>
        <v>1407779885</v>
      </c>
      <c r="F363" s="476">
        <f t="shared" si="152"/>
        <v>35963500</v>
      </c>
      <c r="G363" s="476">
        <f t="shared" si="152"/>
        <v>10301800</v>
      </c>
      <c r="H363" s="476">
        <f>SUM(H364:H370)</f>
        <v>1433441585</v>
      </c>
      <c r="I363" s="477" t="s">
        <v>118</v>
      </c>
      <c r="J363" s="478"/>
      <c r="K363" s="476">
        <f t="shared" ref="K363" si="153">SUM(K364:K370)</f>
        <v>1433441585</v>
      </c>
      <c r="L363" s="479">
        <f t="shared" si="143"/>
        <v>0</v>
      </c>
    </row>
    <row r="364" spans="1:12">
      <c r="A364" s="8"/>
      <c r="B364" s="8">
        <v>1</v>
      </c>
      <c r="C364" s="8" t="s">
        <v>95</v>
      </c>
      <c r="D364" s="10" t="s">
        <v>9</v>
      </c>
      <c r="E364" s="483">
        <f>'per SKPD'!E3107</f>
        <v>210000000</v>
      </c>
      <c r="F364" s="316">
        <f>'Rekap SKPD'!O364</f>
        <v>0</v>
      </c>
      <c r="G364" s="316">
        <f>'Rekap SKPD'!X364</f>
        <v>0</v>
      </c>
      <c r="H364" s="447">
        <f>E364+F364-G364</f>
        <v>210000000</v>
      </c>
      <c r="I364" s="447"/>
      <c r="K364" s="453">
        <v>210000000</v>
      </c>
      <c r="L364" s="479">
        <f t="shared" si="143"/>
        <v>0</v>
      </c>
    </row>
    <row r="365" spans="1:12">
      <c r="A365" s="8"/>
      <c r="B365" s="8">
        <v>2</v>
      </c>
      <c r="C365" s="8" t="s">
        <v>96</v>
      </c>
      <c r="D365" s="10" t="s">
        <v>12</v>
      </c>
      <c r="E365" s="483">
        <f>'per SKPD'!E3108</f>
        <v>333478950</v>
      </c>
      <c r="F365" s="316">
        <f>'Rekap SKPD'!O365</f>
        <v>29100000</v>
      </c>
      <c r="G365" s="316">
        <f>'Rekap SKPD'!X365</f>
        <v>5150900</v>
      </c>
      <c r="H365" s="447">
        <f t="shared" ref="H365:H370" si="154">E365+F365-G365</f>
        <v>357428050</v>
      </c>
      <c r="I365" s="447"/>
      <c r="J365" s="493"/>
      <c r="K365" s="453">
        <v>357428050</v>
      </c>
      <c r="L365" s="479">
        <f t="shared" si="143"/>
        <v>0</v>
      </c>
    </row>
    <row r="366" spans="1:12">
      <c r="A366" s="8"/>
      <c r="B366" s="8">
        <v>3</v>
      </c>
      <c r="C366" s="8" t="s">
        <v>97</v>
      </c>
      <c r="D366" s="10" t="s">
        <v>13</v>
      </c>
      <c r="E366" s="483">
        <f>'per SKPD'!E3125</f>
        <v>864234435</v>
      </c>
      <c r="F366" s="316">
        <f>'Rekap SKPD'!O366</f>
        <v>0</v>
      </c>
      <c r="G366" s="316">
        <f>'Rekap SKPD'!X366</f>
        <v>0</v>
      </c>
      <c r="H366" s="447">
        <f t="shared" si="154"/>
        <v>864234435</v>
      </c>
      <c r="I366" s="447"/>
      <c r="J366" s="493"/>
      <c r="K366" s="453">
        <v>864234435</v>
      </c>
      <c r="L366" s="479">
        <f t="shared" si="143"/>
        <v>0</v>
      </c>
    </row>
    <row r="367" spans="1:12">
      <c r="A367" s="8"/>
      <c r="B367" s="8">
        <v>4</v>
      </c>
      <c r="C367" s="8" t="s">
        <v>98</v>
      </c>
      <c r="D367" s="10" t="s">
        <v>8</v>
      </c>
      <c r="E367" s="483">
        <f>'per SKPD'!E3126</f>
        <v>0</v>
      </c>
      <c r="F367" s="316">
        <f>'Rekap SKPD'!O367</f>
        <v>1712600</v>
      </c>
      <c r="G367" s="316">
        <f>'Rekap SKPD'!X367</f>
        <v>0</v>
      </c>
      <c r="H367" s="447">
        <f t="shared" si="154"/>
        <v>1712600</v>
      </c>
      <c r="I367" s="447"/>
      <c r="J367" s="493"/>
      <c r="K367" s="453">
        <v>1712600</v>
      </c>
      <c r="L367" s="479">
        <f t="shared" si="143"/>
        <v>0</v>
      </c>
    </row>
    <row r="368" spans="1:12">
      <c r="A368" s="8"/>
      <c r="B368" s="8">
        <v>5</v>
      </c>
      <c r="C368" s="8" t="s">
        <v>99</v>
      </c>
      <c r="D368" s="10" t="s">
        <v>14</v>
      </c>
      <c r="E368" s="483">
        <f>'per SKPD'!E3128</f>
        <v>66500</v>
      </c>
      <c r="F368" s="316">
        <f>'Rekap SKPD'!O368</f>
        <v>0</v>
      </c>
      <c r="G368" s="316">
        <f>'Rekap SKPD'!X368</f>
        <v>0</v>
      </c>
      <c r="H368" s="447">
        <f t="shared" si="154"/>
        <v>66500</v>
      </c>
      <c r="I368" s="447"/>
      <c r="J368" s="493"/>
      <c r="K368" s="453">
        <v>66500</v>
      </c>
      <c r="L368" s="479">
        <f t="shared" si="143"/>
        <v>0</v>
      </c>
    </row>
    <row r="369" spans="1:12">
      <c r="A369" s="8"/>
      <c r="B369" s="8">
        <v>6</v>
      </c>
      <c r="C369" s="8" t="s">
        <v>100</v>
      </c>
      <c r="D369" s="10" t="s">
        <v>10</v>
      </c>
      <c r="E369" s="483">
        <f>'per SKPD'!E3129</f>
        <v>0</v>
      </c>
      <c r="F369" s="316">
        <f>'Rekap SKPD'!O369</f>
        <v>0</v>
      </c>
      <c r="G369" s="316">
        <f>'Rekap SKPD'!X369</f>
        <v>0</v>
      </c>
      <c r="H369" s="447">
        <f t="shared" si="154"/>
        <v>0</v>
      </c>
      <c r="I369" s="447"/>
      <c r="J369" s="493"/>
      <c r="K369" s="453">
        <v>0</v>
      </c>
      <c r="L369" s="479">
        <f t="shared" si="143"/>
        <v>0</v>
      </c>
    </row>
    <row r="370" spans="1:12" s="24" customFormat="1">
      <c r="A370" s="23"/>
      <c r="B370" s="23">
        <v>7</v>
      </c>
      <c r="C370" s="23"/>
      <c r="D370" s="21" t="s">
        <v>11</v>
      </c>
      <c r="E370" s="483">
        <f>'per SKPD'!E3130</f>
        <v>0</v>
      </c>
      <c r="F370" s="316">
        <f>'Rekap SKPD'!O370</f>
        <v>5150900</v>
      </c>
      <c r="G370" s="316">
        <f>'Rekap SKPD'!X370</f>
        <v>5150900</v>
      </c>
      <c r="H370" s="447">
        <f t="shared" si="154"/>
        <v>0</v>
      </c>
      <c r="I370" s="480"/>
      <c r="J370" s="493"/>
      <c r="K370" s="482">
        <v>0</v>
      </c>
      <c r="L370" s="479">
        <f t="shared" si="143"/>
        <v>0</v>
      </c>
    </row>
    <row r="371" spans="1:12">
      <c r="A371" s="7"/>
      <c r="B371" s="7"/>
      <c r="C371" s="7"/>
      <c r="D371" s="22"/>
      <c r="E371" s="447"/>
      <c r="F371" s="390"/>
      <c r="G371" s="390"/>
      <c r="H371" s="475"/>
      <c r="I371" s="475"/>
      <c r="L371" s="479">
        <f t="shared" si="143"/>
        <v>0</v>
      </c>
    </row>
    <row r="372" spans="1:12" s="5" customFormat="1">
      <c r="A372" s="67">
        <v>41</v>
      </c>
      <c r="B372" s="671" t="s">
        <v>60</v>
      </c>
      <c r="C372" s="672"/>
      <c r="D372" s="673"/>
      <c r="E372" s="476">
        <f t="shared" ref="E372" si="155">SUM(E373:E379)</f>
        <v>1718997000</v>
      </c>
      <c r="F372" s="476">
        <f>SUM(F373:F379)</f>
        <v>4500000</v>
      </c>
      <c r="G372" s="476">
        <f t="shared" ref="G372:H372" si="156">SUM(G373:G379)</f>
        <v>2500000</v>
      </c>
      <c r="H372" s="476">
        <f t="shared" si="156"/>
        <v>1720997000</v>
      </c>
      <c r="I372" s="477"/>
      <c r="J372" s="478"/>
      <c r="K372" s="476">
        <f t="shared" ref="K372" si="157">SUM(K373:K379)</f>
        <v>1720997000</v>
      </c>
      <c r="L372" s="479">
        <f t="shared" si="143"/>
        <v>0</v>
      </c>
    </row>
    <row r="373" spans="1:12">
      <c r="A373" s="8"/>
      <c r="B373" s="8">
        <v>1</v>
      </c>
      <c r="C373" s="8" t="s">
        <v>95</v>
      </c>
      <c r="D373" s="10" t="s">
        <v>9</v>
      </c>
      <c r="E373" s="483">
        <f>'per SKPD'!E3141</f>
        <v>1599000000</v>
      </c>
      <c r="F373" s="316">
        <f>'Rekap SKPD'!O373</f>
        <v>0</v>
      </c>
      <c r="G373" s="316">
        <f>'Rekap SKPD'!X373</f>
        <v>0</v>
      </c>
      <c r="H373" s="447">
        <f>E373+F373-G373</f>
        <v>1599000000</v>
      </c>
      <c r="I373" s="447"/>
      <c r="K373" s="453">
        <v>1599000000</v>
      </c>
      <c r="L373" s="479">
        <f t="shared" si="143"/>
        <v>0</v>
      </c>
    </row>
    <row r="374" spans="1:12">
      <c r="A374" s="8"/>
      <c r="B374" s="8">
        <v>2</v>
      </c>
      <c r="C374" s="8" t="s">
        <v>96</v>
      </c>
      <c r="D374" s="10" t="s">
        <v>12</v>
      </c>
      <c r="E374" s="483">
        <f>'per SKPD'!E3142</f>
        <v>46840500</v>
      </c>
      <c r="F374" s="316">
        <f>'Rekap SKPD'!O374</f>
        <v>4500000</v>
      </c>
      <c r="G374" s="316">
        <f>'Rekap SKPD'!X374</f>
        <v>2500000</v>
      </c>
      <c r="H374" s="447">
        <f t="shared" ref="H374:H379" si="158">E374+F374-G374</f>
        <v>48840500</v>
      </c>
      <c r="I374" s="447"/>
      <c r="K374" s="453">
        <v>48840500</v>
      </c>
      <c r="L374" s="479">
        <f t="shared" si="143"/>
        <v>0</v>
      </c>
    </row>
    <row r="375" spans="1:12">
      <c r="A375" s="8"/>
      <c r="B375" s="8">
        <v>3</v>
      </c>
      <c r="C375" s="8" t="s">
        <v>97</v>
      </c>
      <c r="D375" s="10" t="s">
        <v>13</v>
      </c>
      <c r="E375" s="483">
        <f>'per SKPD'!E3145</f>
        <v>72500000</v>
      </c>
      <c r="F375" s="316">
        <f>'Rekap SKPD'!O375</f>
        <v>0</v>
      </c>
      <c r="G375" s="316">
        <f>'Rekap SKPD'!X375</f>
        <v>0</v>
      </c>
      <c r="H375" s="447">
        <f t="shared" si="158"/>
        <v>72500000</v>
      </c>
      <c r="I375" s="447"/>
      <c r="K375" s="453">
        <v>72500000</v>
      </c>
      <c r="L375" s="479">
        <f t="shared" si="143"/>
        <v>0</v>
      </c>
    </row>
    <row r="376" spans="1:12">
      <c r="A376" s="8"/>
      <c r="B376" s="8">
        <v>4</v>
      </c>
      <c r="C376" s="8" t="s">
        <v>98</v>
      </c>
      <c r="D376" s="10" t="s">
        <v>8</v>
      </c>
      <c r="E376" s="483">
        <f>'per SKPD'!E3146</f>
        <v>0</v>
      </c>
      <c r="F376" s="316">
        <f>'Rekap SKPD'!O376</f>
        <v>0</v>
      </c>
      <c r="G376" s="316">
        <f>'Rekap SKPD'!X376</f>
        <v>0</v>
      </c>
      <c r="H376" s="447">
        <f t="shared" si="158"/>
        <v>0</v>
      </c>
      <c r="I376" s="447"/>
      <c r="K376" s="453">
        <v>0</v>
      </c>
      <c r="L376" s="479">
        <f t="shared" si="143"/>
        <v>0</v>
      </c>
    </row>
    <row r="377" spans="1:12">
      <c r="A377" s="8"/>
      <c r="B377" s="8">
        <v>5</v>
      </c>
      <c r="C377" s="8" t="s">
        <v>99</v>
      </c>
      <c r="D377" s="10" t="s">
        <v>14</v>
      </c>
      <c r="E377" s="483">
        <f>'per SKPD'!E3147</f>
        <v>656500</v>
      </c>
      <c r="F377" s="316">
        <f>'Rekap SKPD'!O377</f>
        <v>0</v>
      </c>
      <c r="G377" s="316">
        <f>'Rekap SKPD'!X377</f>
        <v>0</v>
      </c>
      <c r="H377" s="447">
        <f t="shared" si="158"/>
        <v>656500</v>
      </c>
      <c r="I377" s="447"/>
      <c r="K377" s="453">
        <v>656500</v>
      </c>
      <c r="L377" s="479">
        <f t="shared" si="143"/>
        <v>0</v>
      </c>
    </row>
    <row r="378" spans="1:12">
      <c r="A378" s="8"/>
      <c r="B378" s="8">
        <v>6</v>
      </c>
      <c r="C378" s="8" t="s">
        <v>100</v>
      </c>
      <c r="D378" s="10" t="s">
        <v>10</v>
      </c>
      <c r="E378" s="483">
        <f>'per SKPD'!E3148</f>
        <v>0</v>
      </c>
      <c r="F378" s="316">
        <f>'Rekap SKPD'!O378</f>
        <v>0</v>
      </c>
      <c r="G378" s="316">
        <f>'Rekap SKPD'!X378</f>
        <v>0</v>
      </c>
      <c r="H378" s="447">
        <f t="shared" si="158"/>
        <v>0</v>
      </c>
      <c r="I378" s="447"/>
      <c r="K378" s="453">
        <v>0</v>
      </c>
      <c r="L378" s="479">
        <f t="shared" si="143"/>
        <v>0</v>
      </c>
    </row>
    <row r="379" spans="1:12" s="24" customFormat="1">
      <c r="A379" s="23"/>
      <c r="B379" s="23">
        <v>7</v>
      </c>
      <c r="C379" s="23"/>
      <c r="D379" s="21" t="s">
        <v>11</v>
      </c>
      <c r="E379" s="483">
        <f>'per SKPD'!E3149</f>
        <v>0</v>
      </c>
      <c r="F379" s="316">
        <f>'Rekap SKPD'!O379</f>
        <v>0</v>
      </c>
      <c r="G379" s="316">
        <f>'Rekap SKPD'!X379</f>
        <v>0</v>
      </c>
      <c r="H379" s="447">
        <f t="shared" si="158"/>
        <v>0</v>
      </c>
      <c r="I379" s="480"/>
      <c r="J379" s="481"/>
      <c r="K379" s="482">
        <v>0</v>
      </c>
      <c r="L379" s="479">
        <f t="shared" si="143"/>
        <v>0</v>
      </c>
    </row>
    <row r="380" spans="1:12">
      <c r="A380" s="7"/>
      <c r="B380" s="7"/>
      <c r="C380" s="7"/>
      <c r="D380" s="22"/>
      <c r="E380" s="447"/>
      <c r="F380" s="390"/>
      <c r="G380" s="390"/>
      <c r="H380" s="475"/>
      <c r="I380" s="475"/>
      <c r="L380" s="479">
        <f t="shared" si="143"/>
        <v>0</v>
      </c>
    </row>
    <row r="381" spans="1:12" s="5" customFormat="1">
      <c r="A381" s="67">
        <v>42</v>
      </c>
      <c r="B381" s="671" t="s">
        <v>18</v>
      </c>
      <c r="C381" s="672"/>
      <c r="D381" s="673"/>
      <c r="E381" s="476">
        <f t="shared" ref="E381" si="159">SUM(E382:E388)</f>
        <v>1920852500</v>
      </c>
      <c r="F381" s="476">
        <f>SUM(F382:F388)</f>
        <v>11857500</v>
      </c>
      <c r="G381" s="476">
        <f t="shared" ref="G381" si="160">SUM(G382:G388)</f>
        <v>7250000</v>
      </c>
      <c r="H381" s="476">
        <f>SUM(H382:H388)</f>
        <v>1925460000</v>
      </c>
      <c r="I381" s="477"/>
      <c r="J381" s="478"/>
      <c r="K381" s="476">
        <f t="shared" ref="K381" si="161">SUM(K382:K388)</f>
        <v>1925460000</v>
      </c>
      <c r="L381" s="479">
        <f t="shared" si="143"/>
        <v>0</v>
      </c>
    </row>
    <row r="382" spans="1:12">
      <c r="A382" s="8"/>
      <c r="B382" s="8">
        <v>1</v>
      </c>
      <c r="C382" s="8" t="s">
        <v>95</v>
      </c>
      <c r="D382" s="10" t="s">
        <v>9</v>
      </c>
      <c r="E382" s="483">
        <f>'per SKPD'!E3152</f>
        <v>1725720000</v>
      </c>
      <c r="F382" s="316">
        <f>'Rekap SKPD'!O382</f>
        <v>0</v>
      </c>
      <c r="G382" s="316">
        <f>'Rekap SKPD'!X382</f>
        <v>0</v>
      </c>
      <c r="H382" s="447">
        <f>E382+F382-G382</f>
        <v>1725720000</v>
      </c>
      <c r="I382" s="447"/>
      <c r="K382" s="453">
        <v>1725720000</v>
      </c>
      <c r="L382" s="479">
        <f t="shared" si="143"/>
        <v>0</v>
      </c>
    </row>
    <row r="383" spans="1:12">
      <c r="A383" s="8"/>
      <c r="B383" s="8">
        <v>2</v>
      </c>
      <c r="C383" s="8" t="s">
        <v>96</v>
      </c>
      <c r="D383" s="10" t="s">
        <v>12</v>
      </c>
      <c r="E383" s="483">
        <f>'per SKPD'!E3153</f>
        <v>52766000</v>
      </c>
      <c r="F383" s="316">
        <f>'Rekap SKPD'!O383</f>
        <v>8232500</v>
      </c>
      <c r="G383" s="316">
        <f>'Rekap SKPD'!X383</f>
        <v>3625000</v>
      </c>
      <c r="H383" s="447">
        <f t="shared" ref="H383:H388" si="162">E383+F383-G383</f>
        <v>57373500</v>
      </c>
      <c r="I383" s="447"/>
      <c r="K383" s="453">
        <v>57373500</v>
      </c>
      <c r="L383" s="479">
        <f t="shared" si="143"/>
        <v>0</v>
      </c>
    </row>
    <row r="384" spans="1:12">
      <c r="A384" s="8"/>
      <c r="B384" s="8">
        <v>3</v>
      </c>
      <c r="C384" s="8" t="s">
        <v>97</v>
      </c>
      <c r="D384" s="10" t="s">
        <v>13</v>
      </c>
      <c r="E384" s="483">
        <f>'per SKPD'!E3159</f>
        <v>140000000</v>
      </c>
      <c r="F384" s="316">
        <f>'Rekap SKPD'!O384</f>
        <v>0</v>
      </c>
      <c r="G384" s="316">
        <f>'Rekap SKPD'!X384</f>
        <v>0</v>
      </c>
      <c r="H384" s="447">
        <f t="shared" si="162"/>
        <v>140000000</v>
      </c>
      <c r="I384" s="447"/>
      <c r="K384" s="453">
        <v>140000000</v>
      </c>
      <c r="L384" s="479">
        <f t="shared" si="143"/>
        <v>0</v>
      </c>
    </row>
    <row r="385" spans="1:12">
      <c r="A385" s="8"/>
      <c r="B385" s="8">
        <v>4</v>
      </c>
      <c r="C385" s="8" t="s">
        <v>98</v>
      </c>
      <c r="D385" s="10" t="s">
        <v>8</v>
      </c>
      <c r="E385" s="483">
        <f>'per SKPD'!E3160</f>
        <v>0</v>
      </c>
      <c r="F385" s="316">
        <f>'Rekap SKPD'!O385</f>
        <v>0</v>
      </c>
      <c r="G385" s="316">
        <f>'Rekap SKPD'!X385</f>
        <v>0</v>
      </c>
      <c r="H385" s="447">
        <f t="shared" si="162"/>
        <v>0</v>
      </c>
      <c r="I385" s="447"/>
      <c r="K385" s="453">
        <v>0</v>
      </c>
      <c r="L385" s="479">
        <f t="shared" si="143"/>
        <v>0</v>
      </c>
    </row>
    <row r="386" spans="1:12">
      <c r="A386" s="8"/>
      <c r="B386" s="8">
        <v>5</v>
      </c>
      <c r="C386" s="8" t="s">
        <v>99</v>
      </c>
      <c r="D386" s="10" t="s">
        <v>14</v>
      </c>
      <c r="E386" s="483">
        <f>'per SKPD'!E3161</f>
        <v>2366500</v>
      </c>
      <c r="F386" s="316">
        <f>'Rekap SKPD'!O386</f>
        <v>0</v>
      </c>
      <c r="G386" s="316">
        <f>'Rekap SKPD'!X386</f>
        <v>0</v>
      </c>
      <c r="H386" s="447">
        <f t="shared" si="162"/>
        <v>2366500</v>
      </c>
      <c r="I386" s="447"/>
      <c r="K386" s="453">
        <v>2366500</v>
      </c>
      <c r="L386" s="479">
        <f t="shared" si="143"/>
        <v>0</v>
      </c>
    </row>
    <row r="387" spans="1:12">
      <c r="A387" s="8"/>
      <c r="B387" s="8">
        <v>6</v>
      </c>
      <c r="C387" s="8" t="s">
        <v>100</v>
      </c>
      <c r="D387" s="10" t="s">
        <v>10</v>
      </c>
      <c r="E387" s="483">
        <f>'per SKPD'!E3162</f>
        <v>0</v>
      </c>
      <c r="F387" s="316">
        <f>'Rekap SKPD'!O387</f>
        <v>0</v>
      </c>
      <c r="G387" s="316">
        <f>'Rekap SKPD'!X387</f>
        <v>0</v>
      </c>
      <c r="H387" s="447">
        <f t="shared" si="162"/>
        <v>0</v>
      </c>
      <c r="I387" s="447"/>
      <c r="K387" s="453">
        <v>0</v>
      </c>
      <c r="L387" s="479">
        <f t="shared" si="143"/>
        <v>0</v>
      </c>
    </row>
    <row r="388" spans="1:12" s="24" customFormat="1">
      <c r="A388" s="23"/>
      <c r="B388" s="23">
        <v>7</v>
      </c>
      <c r="C388" s="23"/>
      <c r="D388" s="21" t="s">
        <v>11</v>
      </c>
      <c r="E388" s="483">
        <f>'per SKPD'!E3163</f>
        <v>0</v>
      </c>
      <c r="F388" s="316">
        <f>'Rekap SKPD'!O388</f>
        <v>3625000</v>
      </c>
      <c r="G388" s="316">
        <f>'Rekap SKPD'!X388</f>
        <v>3625000</v>
      </c>
      <c r="H388" s="447">
        <f t="shared" si="162"/>
        <v>0</v>
      </c>
      <c r="I388" s="480"/>
      <c r="J388" s="481"/>
      <c r="K388" s="482">
        <v>0</v>
      </c>
      <c r="L388" s="479">
        <f t="shared" si="143"/>
        <v>0</v>
      </c>
    </row>
    <row r="389" spans="1:12">
      <c r="A389" s="7"/>
      <c r="B389" s="7"/>
      <c r="C389" s="7"/>
      <c r="D389" s="14"/>
      <c r="E389" s="447"/>
      <c r="F389" s="390"/>
      <c r="G389" s="390"/>
      <c r="H389" s="475"/>
      <c r="I389" s="475"/>
      <c r="L389" s="479">
        <f t="shared" si="143"/>
        <v>0</v>
      </c>
    </row>
    <row r="390" spans="1:12" s="5" customFormat="1">
      <c r="A390" s="67">
        <v>43</v>
      </c>
      <c r="B390" s="671" t="s">
        <v>61</v>
      </c>
      <c r="C390" s="672"/>
      <c r="D390" s="673"/>
      <c r="E390" s="476">
        <f t="shared" ref="E390:H390" si="163">SUM(E391:E397)</f>
        <v>642110650</v>
      </c>
      <c r="F390" s="476">
        <f t="shared" si="163"/>
        <v>9900000</v>
      </c>
      <c r="G390" s="476">
        <f t="shared" si="163"/>
        <v>3600000</v>
      </c>
      <c r="H390" s="476">
        <f t="shared" si="163"/>
        <v>648410650</v>
      </c>
      <c r="I390" s="477" t="s">
        <v>117</v>
      </c>
      <c r="J390" s="478"/>
      <c r="K390" s="476">
        <f t="shared" ref="K390" si="164">SUM(K391:K397)</f>
        <v>648410650</v>
      </c>
      <c r="L390" s="479">
        <f t="shared" si="143"/>
        <v>0</v>
      </c>
    </row>
    <row r="391" spans="1:12">
      <c r="A391" s="8"/>
      <c r="B391" s="8">
        <v>1</v>
      </c>
      <c r="C391" s="8" t="s">
        <v>95</v>
      </c>
      <c r="D391" s="10" t="s">
        <v>9</v>
      </c>
      <c r="E391" s="483">
        <f>'per SKPD'!E3168</f>
        <v>309800000</v>
      </c>
      <c r="F391" s="316">
        <f>'Rekap SKPD'!O391</f>
        <v>0</v>
      </c>
      <c r="G391" s="316">
        <f>'Rekap SKPD'!X391</f>
        <v>0</v>
      </c>
      <c r="H391" s="447">
        <f>E391+F391-G391</f>
        <v>309800000</v>
      </c>
      <c r="I391" s="447"/>
      <c r="K391" s="453">
        <v>309800000</v>
      </c>
      <c r="L391" s="479">
        <f t="shared" si="143"/>
        <v>0</v>
      </c>
    </row>
    <row r="392" spans="1:12">
      <c r="A392" s="8"/>
      <c r="B392" s="8">
        <v>2</v>
      </c>
      <c r="C392" s="8" t="s">
        <v>96</v>
      </c>
      <c r="D392" s="10" t="s">
        <v>12</v>
      </c>
      <c r="E392" s="483">
        <f>'per SKPD'!E3169</f>
        <v>55798000</v>
      </c>
      <c r="F392" s="316">
        <f>'Rekap SKPD'!O392</f>
        <v>8100000</v>
      </c>
      <c r="G392" s="316">
        <f>'Rekap SKPD'!X392</f>
        <v>1800000</v>
      </c>
      <c r="H392" s="447">
        <f t="shared" ref="H392:H397" si="165">E392+F392-G392</f>
        <v>62098000</v>
      </c>
      <c r="I392" s="447"/>
      <c r="J392" s="494"/>
      <c r="K392" s="453">
        <v>62098000</v>
      </c>
      <c r="L392" s="479">
        <f t="shared" si="143"/>
        <v>0</v>
      </c>
    </row>
    <row r="393" spans="1:12">
      <c r="A393" s="8"/>
      <c r="B393" s="8">
        <v>3</v>
      </c>
      <c r="C393" s="8" t="s">
        <v>97</v>
      </c>
      <c r="D393" s="10" t="s">
        <v>13</v>
      </c>
      <c r="E393" s="483">
        <f>'per SKPD'!E3174</f>
        <v>268011150</v>
      </c>
      <c r="F393" s="316">
        <f>'Rekap SKPD'!O393</f>
        <v>0</v>
      </c>
      <c r="G393" s="316">
        <f>'Rekap SKPD'!X393</f>
        <v>0</v>
      </c>
      <c r="H393" s="447">
        <f t="shared" si="165"/>
        <v>268011150</v>
      </c>
      <c r="I393" s="447"/>
      <c r="J393" s="494"/>
      <c r="K393" s="453">
        <v>268011150</v>
      </c>
      <c r="L393" s="479">
        <f t="shared" si="143"/>
        <v>0</v>
      </c>
    </row>
    <row r="394" spans="1:12">
      <c r="A394" s="8"/>
      <c r="B394" s="8">
        <v>4</v>
      </c>
      <c r="C394" s="8" t="s">
        <v>98</v>
      </c>
      <c r="D394" s="10" t="s">
        <v>8</v>
      </c>
      <c r="E394" s="483">
        <f>'per SKPD'!E3175</f>
        <v>7745000</v>
      </c>
      <c r="F394" s="316">
        <f>'Rekap SKPD'!O394</f>
        <v>0</v>
      </c>
      <c r="G394" s="316">
        <f>'Rekap SKPD'!X394</f>
        <v>0</v>
      </c>
      <c r="H394" s="447">
        <f t="shared" si="165"/>
        <v>7745000</v>
      </c>
      <c r="I394" s="447"/>
      <c r="J394" s="494"/>
      <c r="K394" s="453">
        <v>7745000</v>
      </c>
      <c r="L394" s="479">
        <f t="shared" si="143"/>
        <v>0</v>
      </c>
    </row>
    <row r="395" spans="1:12">
      <c r="A395" s="8"/>
      <c r="B395" s="8">
        <v>5</v>
      </c>
      <c r="C395" s="8" t="s">
        <v>99</v>
      </c>
      <c r="D395" s="10" t="s">
        <v>14</v>
      </c>
      <c r="E395" s="483">
        <f>'per SKPD'!E3176</f>
        <v>756500</v>
      </c>
      <c r="F395" s="316">
        <f>'Rekap SKPD'!O395</f>
        <v>0</v>
      </c>
      <c r="G395" s="316">
        <f>'Rekap SKPD'!X395</f>
        <v>0</v>
      </c>
      <c r="H395" s="447">
        <f t="shared" si="165"/>
        <v>756500</v>
      </c>
      <c r="I395" s="447"/>
      <c r="J395" s="494"/>
      <c r="K395" s="453">
        <v>756500</v>
      </c>
      <c r="L395" s="479">
        <f t="shared" si="143"/>
        <v>0</v>
      </c>
    </row>
    <row r="396" spans="1:12">
      <c r="A396" s="8"/>
      <c r="B396" s="8">
        <v>6</v>
      </c>
      <c r="C396" s="8" t="s">
        <v>100</v>
      </c>
      <c r="D396" s="10" t="s">
        <v>10</v>
      </c>
      <c r="E396" s="483">
        <f>'per SKPD'!E3177</f>
        <v>0</v>
      </c>
      <c r="F396" s="316">
        <f>'Rekap SKPD'!O396</f>
        <v>0</v>
      </c>
      <c r="G396" s="316">
        <f>'Rekap SKPD'!X396</f>
        <v>0</v>
      </c>
      <c r="H396" s="447">
        <f t="shared" si="165"/>
        <v>0</v>
      </c>
      <c r="I396" s="447"/>
      <c r="J396" s="494"/>
      <c r="K396" s="453">
        <v>0</v>
      </c>
      <c r="L396" s="479">
        <f t="shared" si="143"/>
        <v>0</v>
      </c>
    </row>
    <row r="397" spans="1:12" s="24" customFormat="1">
      <c r="A397" s="23"/>
      <c r="B397" s="23">
        <v>7</v>
      </c>
      <c r="C397" s="23"/>
      <c r="D397" s="21" t="s">
        <v>11</v>
      </c>
      <c r="E397" s="483">
        <f>'per SKPD'!E3178</f>
        <v>0</v>
      </c>
      <c r="F397" s="316">
        <f>'Rekap SKPD'!O397</f>
        <v>1800000</v>
      </c>
      <c r="G397" s="316">
        <f>'Rekap SKPD'!X397</f>
        <v>1800000</v>
      </c>
      <c r="H397" s="447">
        <f t="shared" si="165"/>
        <v>0</v>
      </c>
      <c r="I397" s="480"/>
      <c r="J397" s="494"/>
      <c r="K397" s="482">
        <v>0</v>
      </c>
      <c r="L397" s="479">
        <f t="shared" si="143"/>
        <v>0</v>
      </c>
    </row>
    <row r="398" spans="1:12">
      <c r="A398" s="7"/>
      <c r="B398" s="7"/>
      <c r="C398" s="7"/>
      <c r="D398" s="22"/>
      <c r="E398" s="447"/>
      <c r="F398" s="390"/>
      <c r="G398" s="390"/>
      <c r="H398" s="475"/>
      <c r="I398" s="475"/>
      <c r="J398" s="494"/>
      <c r="L398" s="479">
        <f t="shared" si="143"/>
        <v>0</v>
      </c>
    </row>
    <row r="399" spans="1:12" s="5" customFormat="1">
      <c r="A399" s="67">
        <v>44</v>
      </c>
      <c r="B399" s="671" t="s">
        <v>62</v>
      </c>
      <c r="C399" s="672"/>
      <c r="D399" s="673"/>
      <c r="E399" s="476">
        <f t="shared" ref="E399" si="166">SUM(E400:E406)</f>
        <v>5457850040</v>
      </c>
      <c r="F399" s="476">
        <f>SUM(F400:F406)</f>
        <v>214063048</v>
      </c>
      <c r="G399" s="476">
        <f t="shared" ref="G399" si="167">SUM(G400:G406)</f>
        <v>5125000</v>
      </c>
      <c r="H399" s="476">
        <f>SUM(H400:H406)</f>
        <v>5666788088</v>
      </c>
      <c r="I399" s="477"/>
      <c r="J399" s="478"/>
      <c r="K399" s="476">
        <f t="shared" ref="K399" si="168">SUM(K400:K406)</f>
        <v>5666788088</v>
      </c>
      <c r="L399" s="479">
        <f t="shared" si="143"/>
        <v>0</v>
      </c>
    </row>
    <row r="400" spans="1:12">
      <c r="A400" s="8"/>
      <c r="B400" s="8">
        <v>1</v>
      </c>
      <c r="C400" s="8" t="s">
        <v>95</v>
      </c>
      <c r="D400" s="10" t="s">
        <v>9</v>
      </c>
      <c r="E400" s="483">
        <f>'per SKPD'!E3183</f>
        <v>4768345300</v>
      </c>
      <c r="F400" s="316">
        <f>'Rekap SKPD'!O400</f>
        <v>81705048</v>
      </c>
      <c r="G400" s="316">
        <f>'Rekap SKPD'!X400</f>
        <v>0</v>
      </c>
      <c r="H400" s="447">
        <f>E400+F400-G400</f>
        <v>4850050348</v>
      </c>
      <c r="I400" s="447"/>
      <c r="K400" s="453">
        <v>4850050348</v>
      </c>
      <c r="L400" s="479">
        <f t="shared" si="143"/>
        <v>0</v>
      </c>
    </row>
    <row r="401" spans="1:12">
      <c r="A401" s="8"/>
      <c r="B401" s="8">
        <v>2</v>
      </c>
      <c r="C401" s="8" t="s">
        <v>96</v>
      </c>
      <c r="D401" s="10" t="s">
        <v>12</v>
      </c>
      <c r="E401" s="483">
        <f>'per SKPD'!E3187</f>
        <v>51546000</v>
      </c>
      <c r="F401" s="316">
        <f>'Rekap SKPD'!O401</f>
        <v>6000000</v>
      </c>
      <c r="G401" s="316">
        <f>'Rekap SKPD'!X401</f>
        <v>5125000</v>
      </c>
      <c r="H401" s="447">
        <f t="shared" ref="H401:H406" si="169">E401+F401-G401</f>
        <v>52421000</v>
      </c>
      <c r="I401" s="447"/>
      <c r="K401" s="453">
        <v>52421000</v>
      </c>
      <c r="L401" s="479">
        <f t="shared" si="143"/>
        <v>0</v>
      </c>
    </row>
    <row r="402" spans="1:12">
      <c r="A402" s="8"/>
      <c r="B402" s="8">
        <v>3</v>
      </c>
      <c r="C402" s="8" t="s">
        <v>97</v>
      </c>
      <c r="D402" s="10" t="s">
        <v>13</v>
      </c>
      <c r="E402" s="483">
        <f>'per SKPD'!E3190</f>
        <v>637392240</v>
      </c>
      <c r="F402" s="316">
        <f>'Rekap SKPD'!O402</f>
        <v>0</v>
      </c>
      <c r="G402" s="316">
        <f>'Rekap SKPD'!X402</f>
        <v>0</v>
      </c>
      <c r="H402" s="447">
        <f t="shared" si="169"/>
        <v>637392240</v>
      </c>
      <c r="I402" s="447"/>
      <c r="K402" s="453">
        <v>637392240</v>
      </c>
      <c r="L402" s="479">
        <f t="shared" si="143"/>
        <v>0</v>
      </c>
    </row>
    <row r="403" spans="1:12">
      <c r="A403" s="8"/>
      <c r="B403" s="8">
        <v>4</v>
      </c>
      <c r="C403" s="8" t="s">
        <v>98</v>
      </c>
      <c r="D403" s="10" t="s">
        <v>8</v>
      </c>
      <c r="E403" s="483">
        <f>'per SKPD'!E3191</f>
        <v>0</v>
      </c>
      <c r="F403" s="316">
        <f>'Rekap SKPD'!O403</f>
        <v>126358000</v>
      </c>
      <c r="G403" s="316">
        <f>'Rekap SKPD'!X403</f>
        <v>0</v>
      </c>
      <c r="H403" s="447">
        <f t="shared" si="169"/>
        <v>126358000</v>
      </c>
      <c r="I403" s="447"/>
      <c r="K403" s="453">
        <v>126358000</v>
      </c>
      <c r="L403" s="479">
        <f t="shared" si="143"/>
        <v>0</v>
      </c>
    </row>
    <row r="404" spans="1:12">
      <c r="A404" s="8"/>
      <c r="B404" s="8">
        <v>5</v>
      </c>
      <c r="C404" s="8" t="s">
        <v>99</v>
      </c>
      <c r="D404" s="10" t="s">
        <v>14</v>
      </c>
      <c r="E404" s="483">
        <f>'per SKPD'!E3193</f>
        <v>566500</v>
      </c>
      <c r="F404" s="316">
        <f>'Rekap SKPD'!O404</f>
        <v>0</v>
      </c>
      <c r="G404" s="316">
        <f>'Rekap SKPD'!X404</f>
        <v>0</v>
      </c>
      <c r="H404" s="447">
        <f t="shared" si="169"/>
        <v>566500</v>
      </c>
      <c r="I404" s="447"/>
      <c r="K404" s="453">
        <v>566500</v>
      </c>
      <c r="L404" s="479">
        <f t="shared" si="143"/>
        <v>0</v>
      </c>
    </row>
    <row r="405" spans="1:12">
      <c r="A405" s="8"/>
      <c r="B405" s="8">
        <v>6</v>
      </c>
      <c r="C405" s="8" t="s">
        <v>100</v>
      </c>
      <c r="D405" s="10" t="s">
        <v>10</v>
      </c>
      <c r="E405" s="483">
        <f>'per SKPD'!E3194</f>
        <v>0</v>
      </c>
      <c r="F405" s="316">
        <f>'Rekap SKPD'!O405</f>
        <v>0</v>
      </c>
      <c r="G405" s="316">
        <f>'Rekap SKPD'!X405</f>
        <v>0</v>
      </c>
      <c r="H405" s="447">
        <f t="shared" si="169"/>
        <v>0</v>
      </c>
      <c r="I405" s="447"/>
      <c r="K405" s="453">
        <v>0</v>
      </c>
      <c r="L405" s="479">
        <f t="shared" si="143"/>
        <v>0</v>
      </c>
    </row>
    <row r="406" spans="1:12" s="24" customFormat="1">
      <c r="A406" s="23"/>
      <c r="B406" s="23">
        <v>7</v>
      </c>
      <c r="C406" s="23"/>
      <c r="D406" s="21" t="s">
        <v>11</v>
      </c>
      <c r="E406" s="483">
        <f>'per SKPD'!E3195</f>
        <v>0</v>
      </c>
      <c r="F406" s="316">
        <f>'Rekap SKPD'!O406</f>
        <v>0</v>
      </c>
      <c r="G406" s="316">
        <f>'Rekap SKPD'!X406</f>
        <v>0</v>
      </c>
      <c r="H406" s="447">
        <f t="shared" si="169"/>
        <v>0</v>
      </c>
      <c r="I406" s="480"/>
      <c r="J406" s="481"/>
      <c r="K406" s="482">
        <v>0</v>
      </c>
      <c r="L406" s="479">
        <f t="shared" si="143"/>
        <v>0</v>
      </c>
    </row>
    <row r="407" spans="1:12">
      <c r="A407" s="7"/>
      <c r="B407" s="7"/>
      <c r="C407" s="7"/>
      <c r="D407" s="22"/>
      <c r="E407" s="447"/>
      <c r="F407" s="390"/>
      <c r="G407" s="390"/>
      <c r="H407" s="475"/>
      <c r="I407" s="475"/>
      <c r="L407" s="479">
        <f t="shared" si="143"/>
        <v>0</v>
      </c>
    </row>
    <row r="408" spans="1:12" s="5" customFormat="1">
      <c r="A408" s="67">
        <v>45</v>
      </c>
      <c r="B408" s="671" t="s">
        <v>63</v>
      </c>
      <c r="C408" s="672"/>
      <c r="D408" s="673"/>
      <c r="E408" s="476">
        <f t="shared" ref="E408" si="170">SUM(E409:E415)</f>
        <v>6776593904</v>
      </c>
      <c r="F408" s="476">
        <f>SUM(F409:F415)</f>
        <v>7547616</v>
      </c>
      <c r="G408" s="476">
        <f t="shared" ref="G408:H408" si="171">SUM(G409:G415)</f>
        <v>0</v>
      </c>
      <c r="H408" s="476">
        <f t="shared" si="171"/>
        <v>6784141520</v>
      </c>
      <c r="I408" s="477"/>
      <c r="J408" s="478"/>
      <c r="K408" s="476">
        <f t="shared" ref="K408" si="172">SUM(K409:K415)</f>
        <v>6784141520</v>
      </c>
      <c r="L408" s="479">
        <f t="shared" ref="L408:L471" si="173">H408-K408</f>
        <v>0</v>
      </c>
    </row>
    <row r="409" spans="1:12">
      <c r="A409" s="8"/>
      <c r="B409" s="8">
        <v>1</v>
      </c>
      <c r="C409" s="8" t="s">
        <v>95</v>
      </c>
      <c r="D409" s="10" t="s">
        <v>9</v>
      </c>
      <c r="E409" s="483">
        <f>'per SKPD'!E3198</f>
        <v>5971137000</v>
      </c>
      <c r="F409" s="316">
        <f>'Rekap SKPD'!O409</f>
        <v>2547616</v>
      </c>
      <c r="G409" s="316">
        <f>'Rekap SKPD'!X409</f>
        <v>0</v>
      </c>
      <c r="H409" s="447">
        <f>E409+F409-G409</f>
        <v>5973684616</v>
      </c>
      <c r="I409" s="447"/>
      <c r="K409" s="453">
        <v>5973684616</v>
      </c>
      <c r="L409" s="479">
        <f t="shared" si="173"/>
        <v>0</v>
      </c>
    </row>
    <row r="410" spans="1:12">
      <c r="A410" s="8"/>
      <c r="B410" s="8">
        <v>2</v>
      </c>
      <c r="C410" s="8" t="s">
        <v>96</v>
      </c>
      <c r="D410" s="10" t="s">
        <v>12</v>
      </c>
      <c r="E410" s="483">
        <f>'per SKPD'!E3200</f>
        <v>74082000</v>
      </c>
      <c r="F410" s="316">
        <f>'Rekap SKPD'!O410</f>
        <v>5000000</v>
      </c>
      <c r="G410" s="316">
        <f>'Rekap SKPD'!X410</f>
        <v>0</v>
      </c>
      <c r="H410" s="447">
        <f t="shared" ref="H410:H415" si="174">E410+F410-G410</f>
        <v>79082000</v>
      </c>
      <c r="I410" s="447"/>
      <c r="K410" s="453">
        <v>79082000</v>
      </c>
      <c r="L410" s="479">
        <f t="shared" si="173"/>
        <v>0</v>
      </c>
    </row>
    <row r="411" spans="1:12">
      <c r="A411" s="8"/>
      <c r="B411" s="8">
        <v>3</v>
      </c>
      <c r="C411" s="8" t="s">
        <v>97</v>
      </c>
      <c r="D411" s="10" t="s">
        <v>13</v>
      </c>
      <c r="E411" s="483">
        <f>'per SKPD'!E3202</f>
        <v>731308404</v>
      </c>
      <c r="F411" s="316">
        <f>'Rekap SKPD'!O411</f>
        <v>0</v>
      </c>
      <c r="G411" s="316">
        <f>'Rekap SKPD'!X411</f>
        <v>0</v>
      </c>
      <c r="H411" s="447">
        <f t="shared" si="174"/>
        <v>731308404</v>
      </c>
      <c r="I411" s="447"/>
      <c r="K411" s="453">
        <v>731308404</v>
      </c>
      <c r="L411" s="479">
        <f t="shared" si="173"/>
        <v>0</v>
      </c>
    </row>
    <row r="412" spans="1:12">
      <c r="A412" s="8"/>
      <c r="B412" s="8">
        <v>4</v>
      </c>
      <c r="C412" s="8" t="s">
        <v>98</v>
      </c>
      <c r="D412" s="10" t="s">
        <v>8</v>
      </c>
      <c r="E412" s="483">
        <f>'per SKPD'!E3203</f>
        <v>0</v>
      </c>
      <c r="F412" s="316">
        <f>'Rekap SKPD'!O412</f>
        <v>0</v>
      </c>
      <c r="G412" s="316">
        <f>'Rekap SKPD'!X412</f>
        <v>0</v>
      </c>
      <c r="H412" s="447">
        <f t="shared" si="174"/>
        <v>0</v>
      </c>
      <c r="I412" s="447"/>
      <c r="K412" s="453">
        <v>0</v>
      </c>
      <c r="L412" s="479">
        <f t="shared" si="173"/>
        <v>0</v>
      </c>
    </row>
    <row r="413" spans="1:12">
      <c r="A413" s="8"/>
      <c r="B413" s="8">
        <v>5</v>
      </c>
      <c r="C413" s="8" t="s">
        <v>99</v>
      </c>
      <c r="D413" s="10" t="s">
        <v>14</v>
      </c>
      <c r="E413" s="483">
        <f>'per SKPD'!E3204</f>
        <v>66500</v>
      </c>
      <c r="F413" s="316">
        <f>'Rekap SKPD'!O413</f>
        <v>0</v>
      </c>
      <c r="G413" s="316">
        <f>'Rekap SKPD'!X413</f>
        <v>0</v>
      </c>
      <c r="H413" s="447">
        <f t="shared" si="174"/>
        <v>66500</v>
      </c>
      <c r="I413" s="447"/>
      <c r="K413" s="453">
        <v>66500</v>
      </c>
      <c r="L413" s="479">
        <f t="shared" si="173"/>
        <v>0</v>
      </c>
    </row>
    <row r="414" spans="1:12">
      <c r="A414" s="8"/>
      <c r="B414" s="8">
        <v>6</v>
      </c>
      <c r="C414" s="8" t="s">
        <v>100</v>
      </c>
      <c r="D414" s="10" t="s">
        <v>10</v>
      </c>
      <c r="E414" s="483">
        <f>'per SKPD'!E3205</f>
        <v>0</v>
      </c>
      <c r="F414" s="316">
        <f>'Rekap SKPD'!O414</f>
        <v>0</v>
      </c>
      <c r="G414" s="316">
        <f>'Rekap SKPD'!X414</f>
        <v>0</v>
      </c>
      <c r="H414" s="447">
        <f t="shared" si="174"/>
        <v>0</v>
      </c>
      <c r="I414" s="447"/>
      <c r="K414" s="453">
        <v>0</v>
      </c>
      <c r="L414" s="479">
        <f t="shared" si="173"/>
        <v>0</v>
      </c>
    </row>
    <row r="415" spans="1:12" s="24" customFormat="1">
      <c r="A415" s="23"/>
      <c r="B415" s="23">
        <v>7</v>
      </c>
      <c r="C415" s="23"/>
      <c r="D415" s="21" t="s">
        <v>11</v>
      </c>
      <c r="E415" s="483">
        <f>'per SKPD'!E3206</f>
        <v>0</v>
      </c>
      <c r="F415" s="316">
        <f>'Rekap SKPD'!O415</f>
        <v>0</v>
      </c>
      <c r="G415" s="316">
        <f>'Rekap SKPD'!X415</f>
        <v>0</v>
      </c>
      <c r="H415" s="447">
        <f t="shared" si="174"/>
        <v>0</v>
      </c>
      <c r="I415" s="480"/>
      <c r="J415" s="481"/>
      <c r="K415" s="482">
        <v>0</v>
      </c>
      <c r="L415" s="479">
        <f t="shared" si="173"/>
        <v>0</v>
      </c>
    </row>
    <row r="416" spans="1:12">
      <c r="A416" s="7"/>
      <c r="B416" s="7"/>
      <c r="C416" s="7"/>
      <c r="D416" s="22"/>
      <c r="E416" s="447"/>
      <c r="F416" s="390"/>
      <c r="G416" s="390"/>
      <c r="H416" s="475"/>
      <c r="I416" s="475"/>
      <c r="L416" s="479">
        <f t="shared" si="173"/>
        <v>0</v>
      </c>
    </row>
    <row r="417" spans="1:12" s="5" customFormat="1">
      <c r="A417" s="67">
        <v>46</v>
      </c>
      <c r="B417" s="671" t="s">
        <v>64</v>
      </c>
      <c r="C417" s="672"/>
      <c r="D417" s="673"/>
      <c r="E417" s="476">
        <f t="shared" ref="E417:G417" si="175">SUM(E418:E424)</f>
        <v>2664987500</v>
      </c>
      <c r="F417" s="476">
        <f t="shared" si="175"/>
        <v>7000000</v>
      </c>
      <c r="G417" s="476">
        <f t="shared" si="175"/>
        <v>0</v>
      </c>
      <c r="H417" s="476">
        <f>SUM(H418:H424)</f>
        <v>2671987500</v>
      </c>
      <c r="I417" s="477"/>
      <c r="J417" s="478"/>
      <c r="K417" s="476">
        <f t="shared" ref="K417" si="176">SUM(K418:K424)</f>
        <v>2671987500</v>
      </c>
      <c r="L417" s="479">
        <f t="shared" si="173"/>
        <v>0</v>
      </c>
    </row>
    <row r="418" spans="1:12">
      <c r="A418" s="8"/>
      <c r="B418" s="8">
        <v>1</v>
      </c>
      <c r="C418" s="8" t="s">
        <v>95</v>
      </c>
      <c r="D418" s="10" t="s">
        <v>9</v>
      </c>
      <c r="E418" s="483">
        <f>'per SKPD'!E3209</f>
        <v>2317000000</v>
      </c>
      <c r="F418" s="316">
        <f>'Rekap SKPD'!O418</f>
        <v>0</v>
      </c>
      <c r="G418" s="316">
        <f>'Rekap SKPD'!X418</f>
        <v>0</v>
      </c>
      <c r="H418" s="447">
        <f>E418+F418-G418</f>
        <v>2317000000</v>
      </c>
      <c r="I418" s="447"/>
      <c r="K418" s="453">
        <v>2317000000</v>
      </c>
      <c r="L418" s="479">
        <f t="shared" si="173"/>
        <v>0</v>
      </c>
    </row>
    <row r="419" spans="1:12">
      <c r="A419" s="8"/>
      <c r="B419" s="8">
        <v>2</v>
      </c>
      <c r="C419" s="8" t="s">
        <v>96</v>
      </c>
      <c r="D419" s="10" t="s">
        <v>12</v>
      </c>
      <c r="E419" s="483">
        <f>'per SKPD'!E3210</f>
        <v>38671000</v>
      </c>
      <c r="F419" s="316">
        <f>'Rekap SKPD'!O419</f>
        <v>7000000</v>
      </c>
      <c r="G419" s="316">
        <f>'Rekap SKPD'!X419</f>
        <v>0</v>
      </c>
      <c r="H419" s="447">
        <f t="shared" ref="H419:H424" si="177">E419+F419-G419</f>
        <v>45671000</v>
      </c>
      <c r="I419" s="447"/>
      <c r="K419" s="453">
        <v>45671000</v>
      </c>
      <c r="L419" s="479">
        <f t="shared" si="173"/>
        <v>0</v>
      </c>
    </row>
    <row r="420" spans="1:12">
      <c r="A420" s="8"/>
      <c r="B420" s="8">
        <v>3</v>
      </c>
      <c r="C420" s="8" t="s">
        <v>97</v>
      </c>
      <c r="D420" s="10" t="s">
        <v>13</v>
      </c>
      <c r="E420" s="483">
        <f>'per SKPD'!E3212</f>
        <v>309250000</v>
      </c>
      <c r="F420" s="316">
        <f>'Rekap SKPD'!O420</f>
        <v>0</v>
      </c>
      <c r="G420" s="316">
        <f>'Rekap SKPD'!X420</f>
        <v>0</v>
      </c>
      <c r="H420" s="447">
        <f t="shared" si="177"/>
        <v>309250000</v>
      </c>
      <c r="I420" s="447"/>
      <c r="K420" s="453">
        <v>309250000</v>
      </c>
      <c r="L420" s="479">
        <f t="shared" si="173"/>
        <v>0</v>
      </c>
    </row>
    <row r="421" spans="1:12">
      <c r="A421" s="8"/>
      <c r="B421" s="8">
        <v>4</v>
      </c>
      <c r="C421" s="8" t="s">
        <v>98</v>
      </c>
      <c r="D421" s="10" t="s">
        <v>8</v>
      </c>
      <c r="E421" s="483">
        <f>'per SKPD'!E3213</f>
        <v>0</v>
      </c>
      <c r="F421" s="316">
        <f>'Rekap SKPD'!O421</f>
        <v>0</v>
      </c>
      <c r="G421" s="316">
        <f>'Rekap SKPD'!X421</f>
        <v>0</v>
      </c>
      <c r="H421" s="447">
        <f t="shared" si="177"/>
        <v>0</v>
      </c>
      <c r="I421" s="447"/>
      <c r="K421" s="453">
        <v>0</v>
      </c>
      <c r="L421" s="479">
        <f t="shared" si="173"/>
        <v>0</v>
      </c>
    </row>
    <row r="422" spans="1:12">
      <c r="A422" s="8"/>
      <c r="B422" s="8">
        <v>5</v>
      </c>
      <c r="C422" s="8" t="s">
        <v>99</v>
      </c>
      <c r="D422" s="10" t="s">
        <v>14</v>
      </c>
      <c r="E422" s="483">
        <f>'per SKPD'!E3214</f>
        <v>66500</v>
      </c>
      <c r="F422" s="316">
        <f>'Rekap SKPD'!O422</f>
        <v>0</v>
      </c>
      <c r="G422" s="316">
        <f>'Rekap SKPD'!X422</f>
        <v>0</v>
      </c>
      <c r="H422" s="447">
        <f t="shared" si="177"/>
        <v>66500</v>
      </c>
      <c r="I422" s="447"/>
      <c r="K422" s="453">
        <v>66500</v>
      </c>
      <c r="L422" s="479">
        <f t="shared" si="173"/>
        <v>0</v>
      </c>
    </row>
    <row r="423" spans="1:12">
      <c r="A423" s="8"/>
      <c r="B423" s="8">
        <v>6</v>
      </c>
      <c r="C423" s="8" t="s">
        <v>100</v>
      </c>
      <c r="D423" s="10" t="s">
        <v>10</v>
      </c>
      <c r="E423" s="483">
        <f>'per SKPD'!E3215</f>
        <v>0</v>
      </c>
      <c r="F423" s="316">
        <f>'Rekap SKPD'!O423</f>
        <v>0</v>
      </c>
      <c r="G423" s="316">
        <f>'Rekap SKPD'!X423</f>
        <v>0</v>
      </c>
      <c r="H423" s="447">
        <f t="shared" si="177"/>
        <v>0</v>
      </c>
      <c r="I423" s="447"/>
      <c r="K423" s="453">
        <v>0</v>
      </c>
      <c r="L423" s="479">
        <f t="shared" si="173"/>
        <v>0</v>
      </c>
    </row>
    <row r="424" spans="1:12" s="24" customFormat="1">
      <c r="A424" s="23"/>
      <c r="B424" s="23">
        <v>7</v>
      </c>
      <c r="C424" s="23"/>
      <c r="D424" s="21" t="s">
        <v>11</v>
      </c>
      <c r="E424" s="483">
        <f>'per SKPD'!E3216</f>
        <v>0</v>
      </c>
      <c r="F424" s="316">
        <f>'Rekap SKPD'!O424</f>
        <v>0</v>
      </c>
      <c r="G424" s="316">
        <f>'Rekap SKPD'!X424</f>
        <v>0</v>
      </c>
      <c r="H424" s="447">
        <f t="shared" si="177"/>
        <v>0</v>
      </c>
      <c r="I424" s="480"/>
      <c r="J424" s="481"/>
      <c r="K424" s="482">
        <v>0</v>
      </c>
      <c r="L424" s="479">
        <f t="shared" si="173"/>
        <v>0</v>
      </c>
    </row>
    <row r="425" spans="1:12">
      <c r="A425" s="7"/>
      <c r="B425" s="7"/>
      <c r="C425" s="7"/>
      <c r="D425" s="14"/>
      <c r="E425" s="447"/>
      <c r="F425" s="390"/>
      <c r="G425" s="390"/>
      <c r="H425" s="475"/>
      <c r="I425" s="475"/>
      <c r="L425" s="479">
        <f t="shared" si="173"/>
        <v>0</v>
      </c>
    </row>
    <row r="426" spans="1:12" s="5" customFormat="1">
      <c r="A426" s="67">
        <v>47</v>
      </c>
      <c r="B426" s="671" t="s">
        <v>65</v>
      </c>
      <c r="C426" s="672"/>
      <c r="D426" s="673"/>
      <c r="E426" s="476">
        <f t="shared" ref="E426" si="178">SUM(E427:E433)</f>
        <v>703668000</v>
      </c>
      <c r="F426" s="476">
        <f>SUM(F427:F433)</f>
        <v>14750000</v>
      </c>
      <c r="G426" s="476">
        <f t="shared" ref="G426:H426" si="179">SUM(G427:G433)</f>
        <v>1500000</v>
      </c>
      <c r="H426" s="476">
        <f t="shared" si="179"/>
        <v>716918000</v>
      </c>
      <c r="I426" s="477"/>
      <c r="J426" s="478"/>
      <c r="K426" s="476">
        <f t="shared" ref="K426" si="180">SUM(K427:K433)</f>
        <v>716918000</v>
      </c>
      <c r="L426" s="479">
        <f t="shared" si="173"/>
        <v>0</v>
      </c>
    </row>
    <row r="427" spans="1:12">
      <c r="A427" s="8"/>
      <c r="B427" s="8">
        <v>1</v>
      </c>
      <c r="C427" s="8" t="s">
        <v>95</v>
      </c>
      <c r="D427" s="10" t="s">
        <v>9</v>
      </c>
      <c r="E427" s="483">
        <f>'per SKPD'!E3219</f>
        <v>551500000</v>
      </c>
      <c r="F427" s="316">
        <f>'Rekap SKPD'!O427</f>
        <v>0</v>
      </c>
      <c r="G427" s="316">
        <f>'Rekap SKPD'!X427</f>
        <v>0</v>
      </c>
      <c r="H427" s="447">
        <f>E427+F427-G427</f>
        <v>551500000</v>
      </c>
      <c r="I427" s="447"/>
      <c r="K427" s="453">
        <v>551500000</v>
      </c>
      <c r="L427" s="479">
        <f t="shared" si="173"/>
        <v>0</v>
      </c>
    </row>
    <row r="428" spans="1:12">
      <c r="A428" s="8"/>
      <c r="B428" s="8">
        <v>2</v>
      </c>
      <c r="C428" s="8" t="s">
        <v>96</v>
      </c>
      <c r="D428" s="10" t="s">
        <v>12</v>
      </c>
      <c r="E428" s="483">
        <f>'per SKPD'!E3220</f>
        <v>38601500</v>
      </c>
      <c r="F428" s="316">
        <f>'Rekap SKPD'!O428</f>
        <v>14000000</v>
      </c>
      <c r="G428" s="316">
        <f>'Rekap SKPD'!X428</f>
        <v>750000</v>
      </c>
      <c r="H428" s="447">
        <f t="shared" ref="H428:H433" si="181">E428+F428-G428</f>
        <v>51851500</v>
      </c>
      <c r="I428" s="447"/>
      <c r="K428" s="453">
        <v>51851500</v>
      </c>
      <c r="L428" s="479">
        <f t="shared" si="173"/>
        <v>0</v>
      </c>
    </row>
    <row r="429" spans="1:12">
      <c r="A429" s="8"/>
      <c r="B429" s="8">
        <v>3</v>
      </c>
      <c r="C429" s="8" t="s">
        <v>97</v>
      </c>
      <c r="D429" s="10" t="s">
        <v>13</v>
      </c>
      <c r="E429" s="483">
        <f>'per SKPD'!E3227</f>
        <v>112500000</v>
      </c>
      <c r="F429" s="316">
        <f>'Rekap SKPD'!O429</f>
        <v>0</v>
      </c>
      <c r="G429" s="316">
        <f>'Rekap SKPD'!X429</f>
        <v>0</v>
      </c>
      <c r="H429" s="447">
        <f t="shared" si="181"/>
        <v>112500000</v>
      </c>
      <c r="I429" s="447"/>
      <c r="K429" s="453">
        <v>112500000</v>
      </c>
      <c r="L429" s="479">
        <f t="shared" si="173"/>
        <v>0</v>
      </c>
    </row>
    <row r="430" spans="1:12">
      <c r="A430" s="8"/>
      <c r="B430" s="8">
        <v>4</v>
      </c>
      <c r="C430" s="8" t="s">
        <v>98</v>
      </c>
      <c r="D430" s="10" t="s">
        <v>8</v>
      </c>
      <c r="E430" s="483">
        <f>'per SKPD'!E3228</f>
        <v>0</v>
      </c>
      <c r="F430" s="316">
        <f>'Rekap SKPD'!O430</f>
        <v>0</v>
      </c>
      <c r="G430" s="316">
        <f>'Rekap SKPD'!X430</f>
        <v>0</v>
      </c>
      <c r="H430" s="447">
        <f t="shared" si="181"/>
        <v>0</v>
      </c>
      <c r="I430" s="447"/>
      <c r="K430" s="453">
        <v>0</v>
      </c>
      <c r="L430" s="479">
        <f t="shared" si="173"/>
        <v>0</v>
      </c>
    </row>
    <row r="431" spans="1:12">
      <c r="A431" s="8"/>
      <c r="B431" s="8">
        <v>5</v>
      </c>
      <c r="C431" s="8" t="s">
        <v>99</v>
      </c>
      <c r="D431" s="10" t="s">
        <v>14</v>
      </c>
      <c r="E431" s="483">
        <f>'per SKPD'!E3229</f>
        <v>1066500</v>
      </c>
      <c r="F431" s="316">
        <f>'Rekap SKPD'!O431</f>
        <v>0</v>
      </c>
      <c r="G431" s="316">
        <f>'Rekap SKPD'!X431</f>
        <v>0</v>
      </c>
      <c r="H431" s="447">
        <f t="shared" si="181"/>
        <v>1066500</v>
      </c>
      <c r="I431" s="447"/>
      <c r="K431" s="453">
        <v>1066500</v>
      </c>
      <c r="L431" s="479">
        <f t="shared" si="173"/>
        <v>0</v>
      </c>
    </row>
    <row r="432" spans="1:12">
      <c r="A432" s="8"/>
      <c r="B432" s="8">
        <v>6</v>
      </c>
      <c r="C432" s="8" t="s">
        <v>100</v>
      </c>
      <c r="D432" s="10" t="s">
        <v>10</v>
      </c>
      <c r="E432" s="483">
        <f>'per SKPD'!E3230</f>
        <v>0</v>
      </c>
      <c r="F432" s="316">
        <f>'Rekap SKPD'!O432</f>
        <v>0</v>
      </c>
      <c r="G432" s="316">
        <f>'Rekap SKPD'!X432</f>
        <v>0</v>
      </c>
      <c r="H432" s="447">
        <f t="shared" si="181"/>
        <v>0</v>
      </c>
      <c r="I432" s="447"/>
      <c r="K432" s="453">
        <v>0</v>
      </c>
      <c r="L432" s="479">
        <f t="shared" si="173"/>
        <v>0</v>
      </c>
    </row>
    <row r="433" spans="1:13" s="24" customFormat="1">
      <c r="A433" s="23"/>
      <c r="B433" s="23">
        <v>7</v>
      </c>
      <c r="C433" s="23"/>
      <c r="D433" s="21" t="s">
        <v>11</v>
      </c>
      <c r="E433" s="483">
        <f>'per SKPD'!E3231</f>
        <v>0</v>
      </c>
      <c r="F433" s="316">
        <f>'Rekap SKPD'!O433</f>
        <v>750000</v>
      </c>
      <c r="G433" s="316">
        <f>'Rekap SKPD'!X433</f>
        <v>750000</v>
      </c>
      <c r="H433" s="447">
        <f t="shared" si="181"/>
        <v>0</v>
      </c>
      <c r="I433" s="480"/>
      <c r="J433" s="481"/>
      <c r="K433" s="482">
        <v>0</v>
      </c>
      <c r="L433" s="479">
        <f t="shared" si="173"/>
        <v>0</v>
      </c>
    </row>
    <row r="434" spans="1:13">
      <c r="A434" s="7"/>
      <c r="B434" s="7"/>
      <c r="C434" s="7"/>
      <c r="D434" s="22"/>
      <c r="E434" s="447"/>
      <c r="F434" s="390"/>
      <c r="G434" s="390"/>
      <c r="H434" s="475"/>
      <c r="I434" s="475"/>
      <c r="L434" s="479">
        <f t="shared" si="173"/>
        <v>0</v>
      </c>
    </row>
    <row r="435" spans="1:13" s="5" customFormat="1">
      <c r="A435" s="67">
        <v>48</v>
      </c>
      <c r="B435" s="671" t="s">
        <v>66</v>
      </c>
      <c r="C435" s="672"/>
      <c r="D435" s="673"/>
      <c r="E435" s="476">
        <f t="shared" ref="E435" si="182">SUM(E436:E442)</f>
        <v>738120385</v>
      </c>
      <c r="F435" s="476">
        <f>SUM(F436:F442)</f>
        <v>18075848</v>
      </c>
      <c r="G435" s="476">
        <f t="shared" ref="G435" si="183">SUM(G436:G442)</f>
        <v>7900000</v>
      </c>
      <c r="H435" s="476">
        <f>SUM(H436:H442)</f>
        <v>748296233</v>
      </c>
      <c r="I435" s="477"/>
      <c r="J435" s="478"/>
      <c r="K435" s="476">
        <f t="shared" ref="K435" si="184">SUM(K436:K442)</f>
        <v>748296233</v>
      </c>
      <c r="L435" s="479">
        <f t="shared" si="173"/>
        <v>0</v>
      </c>
    </row>
    <row r="436" spans="1:13">
      <c r="A436" s="8"/>
      <c r="B436" s="8">
        <v>1</v>
      </c>
      <c r="C436" s="8" t="s">
        <v>95</v>
      </c>
      <c r="D436" s="10" t="s">
        <v>9</v>
      </c>
      <c r="E436" s="483">
        <f>'per SKPD'!E3236</f>
        <v>643178000</v>
      </c>
      <c r="F436" s="316">
        <f>'Rekap SKPD'!O436</f>
        <v>9175848</v>
      </c>
      <c r="G436" s="316">
        <f>'Rekap SKPD'!X436</f>
        <v>0</v>
      </c>
      <c r="H436" s="447">
        <f>E436+F436-G436</f>
        <v>652353848</v>
      </c>
      <c r="I436" s="447"/>
      <c r="K436" s="453">
        <v>652353848</v>
      </c>
      <c r="L436" s="479">
        <f t="shared" si="173"/>
        <v>0</v>
      </c>
    </row>
    <row r="437" spans="1:13">
      <c r="A437" s="8"/>
      <c r="B437" s="8">
        <v>2</v>
      </c>
      <c r="C437" s="8" t="s">
        <v>96</v>
      </c>
      <c r="D437" s="10" t="s">
        <v>12</v>
      </c>
      <c r="E437" s="483">
        <f>'per SKPD'!E3243</f>
        <v>50550885</v>
      </c>
      <c r="F437" s="316">
        <f>'Rekap SKPD'!O437</f>
        <v>8000000</v>
      </c>
      <c r="G437" s="316">
        <f>'Rekap SKPD'!X437</f>
        <v>900000</v>
      </c>
      <c r="H437" s="447">
        <f t="shared" ref="H437:H442" si="185">E437+F437-G437</f>
        <v>57650885</v>
      </c>
      <c r="I437" s="447"/>
      <c r="K437" s="453">
        <v>57650885</v>
      </c>
      <c r="L437" s="479">
        <f t="shared" si="173"/>
        <v>0</v>
      </c>
    </row>
    <row r="438" spans="1:13">
      <c r="A438" s="8"/>
      <c r="B438" s="8">
        <v>3</v>
      </c>
      <c r="C438" s="8" t="s">
        <v>97</v>
      </c>
      <c r="D438" s="10" t="s">
        <v>13</v>
      </c>
      <c r="E438" s="483">
        <f>'per SKPD'!E3255</f>
        <v>44300000</v>
      </c>
      <c r="F438" s="316">
        <f>'Rekap SKPD'!O438</f>
        <v>0</v>
      </c>
      <c r="G438" s="316">
        <f>'Rekap SKPD'!X438</f>
        <v>7000000</v>
      </c>
      <c r="H438" s="447">
        <f t="shared" si="185"/>
        <v>37300000</v>
      </c>
      <c r="I438" s="447"/>
      <c r="K438" s="453">
        <v>37300000</v>
      </c>
      <c r="L438" s="479">
        <f t="shared" si="173"/>
        <v>0</v>
      </c>
    </row>
    <row r="439" spans="1:13">
      <c r="A439" s="8"/>
      <c r="B439" s="8">
        <v>4</v>
      </c>
      <c r="C439" s="8" t="s">
        <v>98</v>
      </c>
      <c r="D439" s="10" t="s">
        <v>8</v>
      </c>
      <c r="E439" s="483">
        <f>'per SKPD'!E3257</f>
        <v>0</v>
      </c>
      <c r="F439" s="316">
        <f>'Rekap SKPD'!O439</f>
        <v>0</v>
      </c>
      <c r="G439" s="316">
        <f>'Rekap SKPD'!X439</f>
        <v>0</v>
      </c>
      <c r="H439" s="447">
        <f t="shared" si="185"/>
        <v>0</v>
      </c>
      <c r="I439" s="447"/>
      <c r="K439" s="453">
        <v>0</v>
      </c>
      <c r="L439" s="479">
        <f t="shared" si="173"/>
        <v>0</v>
      </c>
    </row>
    <row r="440" spans="1:13">
      <c r="A440" s="8"/>
      <c r="B440" s="8">
        <v>5</v>
      </c>
      <c r="C440" s="8" t="s">
        <v>99</v>
      </c>
      <c r="D440" s="10" t="s">
        <v>14</v>
      </c>
      <c r="E440" s="483">
        <f>'per SKPD'!E3258</f>
        <v>91500</v>
      </c>
      <c r="F440" s="316">
        <f>'Rekap SKPD'!O440</f>
        <v>0</v>
      </c>
      <c r="G440" s="316">
        <f>'Rekap SKPD'!X440</f>
        <v>0</v>
      </c>
      <c r="H440" s="447">
        <f t="shared" si="185"/>
        <v>91500</v>
      </c>
      <c r="I440" s="447"/>
      <c r="K440" s="453">
        <v>91500</v>
      </c>
      <c r="L440" s="479">
        <f t="shared" si="173"/>
        <v>0</v>
      </c>
    </row>
    <row r="441" spans="1:13">
      <c r="A441" s="8"/>
      <c r="B441" s="8">
        <v>6</v>
      </c>
      <c r="C441" s="8" t="s">
        <v>100</v>
      </c>
      <c r="D441" s="10" t="s">
        <v>10</v>
      </c>
      <c r="E441" s="483">
        <f>'per SKPD'!E3259</f>
        <v>0</v>
      </c>
      <c r="F441" s="316">
        <f>'Rekap SKPD'!O441</f>
        <v>0</v>
      </c>
      <c r="G441" s="316">
        <f>'Rekap SKPD'!X441</f>
        <v>0</v>
      </c>
      <c r="H441" s="447">
        <f t="shared" si="185"/>
        <v>0</v>
      </c>
      <c r="I441" s="447"/>
      <c r="K441" s="453">
        <v>0</v>
      </c>
      <c r="L441" s="479">
        <f t="shared" si="173"/>
        <v>0</v>
      </c>
    </row>
    <row r="442" spans="1:13" s="24" customFormat="1">
      <c r="A442" s="23"/>
      <c r="B442" s="23">
        <v>7</v>
      </c>
      <c r="C442" s="23"/>
      <c r="D442" s="21" t="s">
        <v>11</v>
      </c>
      <c r="E442" s="483">
        <f>'per SKPD'!E3260</f>
        <v>0</v>
      </c>
      <c r="F442" s="316">
        <f>'Rekap SKPD'!O442</f>
        <v>900000</v>
      </c>
      <c r="G442" s="316">
        <f>'Rekap SKPD'!X442</f>
        <v>0</v>
      </c>
      <c r="H442" s="447">
        <f t="shared" si="185"/>
        <v>900000</v>
      </c>
      <c r="I442" s="480"/>
      <c r="J442" s="481"/>
      <c r="K442" s="482">
        <v>900000</v>
      </c>
      <c r="L442" s="479">
        <f t="shared" si="173"/>
        <v>0</v>
      </c>
    </row>
    <row r="443" spans="1:13">
      <c r="A443" s="7"/>
      <c r="B443" s="7"/>
      <c r="C443" s="7"/>
      <c r="D443" s="22"/>
      <c r="E443" s="447"/>
      <c r="F443" s="390"/>
      <c r="G443" s="390"/>
      <c r="H443" s="475"/>
      <c r="I443" s="475"/>
      <c r="L443" s="479">
        <f t="shared" si="173"/>
        <v>0</v>
      </c>
    </row>
    <row r="444" spans="1:13" s="5" customFormat="1">
      <c r="A444" s="67">
        <v>49</v>
      </c>
      <c r="B444" s="671" t="s">
        <v>67</v>
      </c>
      <c r="C444" s="672"/>
      <c r="D444" s="673"/>
      <c r="E444" s="476">
        <f t="shared" ref="E444:H444" si="186">SUM(E445:E451)</f>
        <v>1916876000</v>
      </c>
      <c r="F444" s="476">
        <f t="shared" si="186"/>
        <v>47698108</v>
      </c>
      <c r="G444" s="476">
        <f t="shared" si="186"/>
        <v>0</v>
      </c>
      <c r="H444" s="476">
        <f t="shared" si="186"/>
        <v>1964574108</v>
      </c>
      <c r="I444" s="477"/>
      <c r="J444" s="478"/>
      <c r="K444" s="476">
        <f t="shared" ref="K444" si="187">SUM(K445:K451)</f>
        <v>1964574108</v>
      </c>
      <c r="L444" s="479">
        <f t="shared" si="173"/>
        <v>0</v>
      </c>
    </row>
    <row r="445" spans="1:13">
      <c r="A445" s="8"/>
      <c r="B445" s="8">
        <v>1</v>
      </c>
      <c r="C445" s="8" t="s">
        <v>95</v>
      </c>
      <c r="D445" s="10" t="s">
        <v>9</v>
      </c>
      <c r="E445" s="483">
        <f>'per SKPD'!E3271</f>
        <v>1838788000</v>
      </c>
      <c r="F445" s="316">
        <f>'Rekap SKPD'!O445</f>
        <v>39856008</v>
      </c>
      <c r="G445" s="316">
        <f>'Rekap SKPD'!X445</f>
        <v>0</v>
      </c>
      <c r="H445" s="447">
        <f>E445+F445-G445</f>
        <v>1878644008</v>
      </c>
      <c r="I445" s="447"/>
      <c r="K445" s="453">
        <v>1878644008</v>
      </c>
      <c r="L445" s="479">
        <f t="shared" si="173"/>
        <v>0</v>
      </c>
      <c r="M445" s="85"/>
    </row>
    <row r="446" spans="1:13">
      <c r="A446" s="8"/>
      <c r="B446" s="8">
        <v>2</v>
      </c>
      <c r="C446" s="8" t="s">
        <v>96</v>
      </c>
      <c r="D446" s="10" t="s">
        <v>12</v>
      </c>
      <c r="E446" s="483">
        <f>'per SKPD'!E3273</f>
        <v>51021500</v>
      </c>
      <c r="F446" s="316">
        <f>'Rekap SKPD'!O446</f>
        <v>7500000</v>
      </c>
      <c r="G446" s="316">
        <f>'Rekap SKPD'!X446</f>
        <v>0</v>
      </c>
      <c r="H446" s="447">
        <f t="shared" ref="H446:H451" si="188">E446+F446-G446</f>
        <v>58521500</v>
      </c>
      <c r="I446" s="447"/>
      <c r="K446" s="453">
        <v>58521500</v>
      </c>
      <c r="L446" s="479">
        <f t="shared" si="173"/>
        <v>0</v>
      </c>
    </row>
    <row r="447" spans="1:13">
      <c r="A447" s="8"/>
      <c r="B447" s="8">
        <v>3</v>
      </c>
      <c r="C447" s="8" t="s">
        <v>97</v>
      </c>
      <c r="D447" s="10" t="s">
        <v>13</v>
      </c>
      <c r="E447" s="483">
        <f>'per SKPD'!E3276</f>
        <v>27000000</v>
      </c>
      <c r="F447" s="316">
        <f>'Rekap SKPD'!O447</f>
        <v>0</v>
      </c>
      <c r="G447" s="316">
        <f>'Rekap SKPD'!X447</f>
        <v>0</v>
      </c>
      <c r="H447" s="447">
        <f t="shared" si="188"/>
        <v>27000000</v>
      </c>
      <c r="I447" s="447"/>
      <c r="K447" s="453">
        <v>27000000</v>
      </c>
      <c r="L447" s="479">
        <f t="shared" si="173"/>
        <v>0</v>
      </c>
    </row>
    <row r="448" spans="1:13">
      <c r="A448" s="8"/>
      <c r="B448" s="8">
        <v>4</v>
      </c>
      <c r="C448" s="8" t="s">
        <v>98</v>
      </c>
      <c r="D448" s="10" t="s">
        <v>8</v>
      </c>
      <c r="E448" s="483">
        <f>'per SKPD'!E3277</f>
        <v>0</v>
      </c>
      <c r="F448" s="316">
        <f>'Rekap SKPD'!O448</f>
        <v>342100</v>
      </c>
      <c r="G448" s="316">
        <f>'Rekap SKPD'!X448</f>
        <v>0</v>
      </c>
      <c r="H448" s="447">
        <f t="shared" si="188"/>
        <v>342100</v>
      </c>
      <c r="I448" s="447"/>
      <c r="K448" s="453">
        <v>342100</v>
      </c>
      <c r="L448" s="479">
        <f t="shared" si="173"/>
        <v>0</v>
      </c>
    </row>
    <row r="449" spans="1:12">
      <c r="A449" s="8"/>
      <c r="B449" s="8">
        <v>5</v>
      </c>
      <c r="C449" s="8" t="s">
        <v>99</v>
      </c>
      <c r="D449" s="10" t="s">
        <v>14</v>
      </c>
      <c r="E449" s="483">
        <f>'per SKPD'!E3279</f>
        <v>66500</v>
      </c>
      <c r="F449" s="316">
        <f>'Rekap SKPD'!O449</f>
        <v>0</v>
      </c>
      <c r="G449" s="316">
        <f>'Rekap SKPD'!X449</f>
        <v>0</v>
      </c>
      <c r="H449" s="447">
        <f t="shared" si="188"/>
        <v>66500</v>
      </c>
      <c r="I449" s="447"/>
      <c r="K449" s="453">
        <v>66500</v>
      </c>
      <c r="L449" s="479">
        <f t="shared" si="173"/>
        <v>0</v>
      </c>
    </row>
    <row r="450" spans="1:12">
      <c r="A450" s="8"/>
      <c r="B450" s="8">
        <v>6</v>
      </c>
      <c r="C450" s="8" t="s">
        <v>100</v>
      </c>
      <c r="D450" s="10" t="s">
        <v>10</v>
      </c>
      <c r="E450" s="483">
        <f>'per SKPD'!E3280</f>
        <v>0</v>
      </c>
      <c r="F450" s="316">
        <f>'Rekap SKPD'!O450</f>
        <v>0</v>
      </c>
      <c r="G450" s="316">
        <f>'Rekap SKPD'!X450</f>
        <v>0</v>
      </c>
      <c r="H450" s="447">
        <f t="shared" si="188"/>
        <v>0</v>
      </c>
      <c r="I450" s="447"/>
      <c r="K450" s="453">
        <v>0</v>
      </c>
      <c r="L450" s="479">
        <f t="shared" si="173"/>
        <v>0</v>
      </c>
    </row>
    <row r="451" spans="1:12" s="24" customFormat="1">
      <c r="A451" s="23"/>
      <c r="B451" s="23">
        <v>7</v>
      </c>
      <c r="C451" s="23"/>
      <c r="D451" s="21" t="s">
        <v>11</v>
      </c>
      <c r="E451" s="483">
        <f>'per SKPD'!E3281</f>
        <v>0</v>
      </c>
      <c r="F451" s="316">
        <f>'Rekap SKPD'!O451</f>
        <v>0</v>
      </c>
      <c r="G451" s="316">
        <f>'Rekap SKPD'!X451</f>
        <v>0</v>
      </c>
      <c r="H451" s="447">
        <f t="shared" si="188"/>
        <v>0</v>
      </c>
      <c r="I451" s="480"/>
      <c r="J451" s="481"/>
      <c r="K451" s="482">
        <v>0</v>
      </c>
      <c r="L451" s="479">
        <f t="shared" si="173"/>
        <v>0</v>
      </c>
    </row>
    <row r="452" spans="1:12">
      <c r="A452" s="7"/>
      <c r="B452" s="7"/>
      <c r="C452" s="7"/>
      <c r="D452" s="22"/>
      <c r="E452" s="447"/>
      <c r="F452" s="390"/>
      <c r="G452" s="390"/>
      <c r="H452" s="475"/>
      <c r="I452" s="475"/>
      <c r="L452" s="479">
        <f t="shared" si="173"/>
        <v>0</v>
      </c>
    </row>
    <row r="453" spans="1:12" s="5" customFormat="1">
      <c r="A453" s="67">
        <v>50</v>
      </c>
      <c r="B453" s="671" t="s">
        <v>68</v>
      </c>
      <c r="C453" s="672"/>
      <c r="D453" s="673"/>
      <c r="E453" s="476">
        <f t="shared" ref="E453" si="189">SUM(E454:E460)</f>
        <v>2488493250</v>
      </c>
      <c r="F453" s="476">
        <f>SUM(F454:F460)</f>
        <v>76307149</v>
      </c>
      <c r="G453" s="476">
        <f t="shared" ref="G453" si="190">SUM(G454:G460)</f>
        <v>2280000</v>
      </c>
      <c r="H453" s="476">
        <f>SUM(H454:H460)</f>
        <v>2562520399</v>
      </c>
      <c r="I453" s="477"/>
      <c r="J453" s="478"/>
      <c r="K453" s="476">
        <f t="shared" ref="K453" si="191">SUM(K454:K460)</f>
        <v>2562520399</v>
      </c>
      <c r="L453" s="479">
        <f t="shared" si="173"/>
        <v>0</v>
      </c>
    </row>
    <row r="454" spans="1:12">
      <c r="A454" s="8"/>
      <c r="B454" s="8">
        <v>1</v>
      </c>
      <c r="C454" s="8" t="s">
        <v>95</v>
      </c>
      <c r="D454" s="10" t="s">
        <v>9</v>
      </c>
      <c r="E454" s="483">
        <f>'per SKPD'!E3284</f>
        <v>2338020000</v>
      </c>
      <c r="F454" s="316">
        <f>'Rekap SKPD'!O454</f>
        <v>69307149</v>
      </c>
      <c r="G454" s="316">
        <f>'Rekap SKPD'!X454</f>
        <v>0</v>
      </c>
      <c r="H454" s="447">
        <f>E454+F454-G454</f>
        <v>2407327149</v>
      </c>
      <c r="I454" s="447"/>
      <c r="K454" s="453">
        <v>2407327149</v>
      </c>
      <c r="L454" s="479">
        <f t="shared" si="173"/>
        <v>0</v>
      </c>
    </row>
    <row r="455" spans="1:12">
      <c r="A455" s="8"/>
      <c r="B455" s="8">
        <v>2</v>
      </c>
      <c r="C455" s="8" t="s">
        <v>96</v>
      </c>
      <c r="D455" s="10" t="s">
        <v>12</v>
      </c>
      <c r="E455" s="483">
        <f>'per SKPD'!E3286</f>
        <v>40101000</v>
      </c>
      <c r="F455" s="316">
        <f>'Rekap SKPD'!O455</f>
        <v>7000000</v>
      </c>
      <c r="G455" s="316">
        <f>'Rekap SKPD'!X455</f>
        <v>2280000</v>
      </c>
      <c r="H455" s="447">
        <f t="shared" ref="H455:H460" si="192">E455+F455-G455</f>
        <v>44821000</v>
      </c>
      <c r="I455" s="447"/>
      <c r="K455" s="453">
        <v>44821000</v>
      </c>
      <c r="L455" s="479">
        <f t="shared" si="173"/>
        <v>0</v>
      </c>
    </row>
    <row r="456" spans="1:12">
      <c r="A456" s="8"/>
      <c r="B456" s="8">
        <v>3</v>
      </c>
      <c r="C456" s="8" t="s">
        <v>97</v>
      </c>
      <c r="D456" s="10" t="s">
        <v>13</v>
      </c>
      <c r="E456" s="483">
        <f>'per SKPD'!E3292</f>
        <v>110155750</v>
      </c>
      <c r="F456" s="316">
        <f>'Rekap SKPD'!O456</f>
        <v>0</v>
      </c>
      <c r="G456" s="316">
        <f>'Rekap SKPD'!X456</f>
        <v>0</v>
      </c>
      <c r="H456" s="447">
        <f t="shared" si="192"/>
        <v>110155750</v>
      </c>
      <c r="I456" s="447"/>
      <c r="K456" s="453">
        <v>110155750</v>
      </c>
      <c r="L456" s="479">
        <f t="shared" si="173"/>
        <v>0</v>
      </c>
    </row>
    <row r="457" spans="1:12">
      <c r="A457" s="8"/>
      <c r="B457" s="8">
        <v>4</v>
      </c>
      <c r="C457" s="8" t="s">
        <v>98</v>
      </c>
      <c r="D457" s="10" t="s">
        <v>8</v>
      </c>
      <c r="E457" s="483">
        <f>'per SKPD'!E3293</f>
        <v>0</v>
      </c>
      <c r="F457" s="316">
        <f>'Rekap SKPD'!O457</f>
        <v>0</v>
      </c>
      <c r="G457" s="316">
        <f>'Rekap SKPD'!X457</f>
        <v>0</v>
      </c>
      <c r="H457" s="447">
        <f t="shared" si="192"/>
        <v>0</v>
      </c>
      <c r="I457" s="447"/>
      <c r="K457" s="453">
        <v>0</v>
      </c>
      <c r="L457" s="479">
        <f t="shared" si="173"/>
        <v>0</v>
      </c>
    </row>
    <row r="458" spans="1:12">
      <c r="A458" s="8"/>
      <c r="B458" s="8">
        <v>5</v>
      </c>
      <c r="C458" s="8" t="s">
        <v>99</v>
      </c>
      <c r="D458" s="10" t="s">
        <v>14</v>
      </c>
      <c r="E458" s="483">
        <f>'per SKPD'!E3294</f>
        <v>216500</v>
      </c>
      <c r="F458" s="316">
        <f>'Rekap SKPD'!O458</f>
        <v>0</v>
      </c>
      <c r="G458" s="316">
        <f>'Rekap SKPD'!X458</f>
        <v>0</v>
      </c>
      <c r="H458" s="447">
        <f t="shared" si="192"/>
        <v>216500</v>
      </c>
      <c r="I458" s="447"/>
      <c r="K458" s="453">
        <v>216500</v>
      </c>
      <c r="L458" s="479">
        <f t="shared" si="173"/>
        <v>0</v>
      </c>
    </row>
    <row r="459" spans="1:12">
      <c r="A459" s="8"/>
      <c r="B459" s="8">
        <v>6</v>
      </c>
      <c r="C459" s="8" t="s">
        <v>100</v>
      </c>
      <c r="D459" s="10" t="s">
        <v>10</v>
      </c>
      <c r="E459" s="483">
        <f>'per SKPD'!E3295</f>
        <v>0</v>
      </c>
      <c r="F459" s="316">
        <f>'Rekap SKPD'!O459</f>
        <v>0</v>
      </c>
      <c r="G459" s="316">
        <f>'Rekap SKPD'!X459</f>
        <v>0</v>
      </c>
      <c r="H459" s="447">
        <f t="shared" si="192"/>
        <v>0</v>
      </c>
      <c r="I459" s="447"/>
      <c r="K459" s="453">
        <v>0</v>
      </c>
      <c r="L459" s="479">
        <f t="shared" si="173"/>
        <v>0</v>
      </c>
    </row>
    <row r="460" spans="1:12" s="24" customFormat="1">
      <c r="A460" s="23"/>
      <c r="B460" s="23">
        <v>7</v>
      </c>
      <c r="C460" s="23"/>
      <c r="D460" s="21" t="s">
        <v>11</v>
      </c>
      <c r="E460" s="483">
        <f>'per SKPD'!E3296</f>
        <v>0</v>
      </c>
      <c r="F460" s="316">
        <f>'Rekap SKPD'!O460</f>
        <v>0</v>
      </c>
      <c r="G460" s="316">
        <f>'Rekap SKPD'!X460</f>
        <v>0</v>
      </c>
      <c r="H460" s="447">
        <f t="shared" si="192"/>
        <v>0</v>
      </c>
      <c r="I460" s="480"/>
      <c r="J460" s="481"/>
      <c r="K460" s="482">
        <v>0</v>
      </c>
      <c r="L460" s="479">
        <f t="shared" si="173"/>
        <v>0</v>
      </c>
    </row>
    <row r="461" spans="1:12">
      <c r="A461" s="7"/>
      <c r="B461" s="7"/>
      <c r="C461" s="7"/>
      <c r="D461" s="14"/>
      <c r="E461" s="447"/>
      <c r="F461" s="390"/>
      <c r="G461" s="390"/>
      <c r="H461" s="475"/>
      <c r="I461" s="475"/>
      <c r="L461" s="479">
        <f t="shared" si="173"/>
        <v>0</v>
      </c>
    </row>
    <row r="462" spans="1:12" s="5" customFormat="1">
      <c r="A462" s="67">
        <v>51</v>
      </c>
      <c r="B462" s="671" t="s">
        <v>69</v>
      </c>
      <c r="C462" s="672"/>
      <c r="D462" s="673"/>
      <c r="E462" s="476">
        <f t="shared" ref="E462" si="193">SUM(E463:E469)</f>
        <v>10935637500</v>
      </c>
      <c r="F462" s="476">
        <f>SUM(F463:F469)</f>
        <v>25800132</v>
      </c>
      <c r="G462" s="476">
        <f t="shared" ref="G462:H462" si="194">SUM(G463:G469)</f>
        <v>7600000</v>
      </c>
      <c r="H462" s="476">
        <f t="shared" si="194"/>
        <v>10953837632</v>
      </c>
      <c r="I462" s="477" t="s">
        <v>117</v>
      </c>
      <c r="J462" s="478"/>
      <c r="K462" s="476">
        <f t="shared" ref="K462" si="195">SUM(K463:K469)</f>
        <v>10953837632</v>
      </c>
      <c r="L462" s="479">
        <f t="shared" si="173"/>
        <v>0</v>
      </c>
    </row>
    <row r="463" spans="1:12">
      <c r="A463" s="8"/>
      <c r="B463" s="8">
        <v>1</v>
      </c>
      <c r="C463" s="8" t="s">
        <v>95</v>
      </c>
      <c r="D463" s="10" t="s">
        <v>9</v>
      </c>
      <c r="E463" s="483">
        <f>'per SKPD'!E3299</f>
        <v>10127990000</v>
      </c>
      <c r="F463" s="316">
        <f>'Rekap SKPD'!O463</f>
        <v>4285432</v>
      </c>
      <c r="G463" s="316">
        <f>'Rekap SKPD'!X463</f>
        <v>0</v>
      </c>
      <c r="H463" s="447">
        <f>E463+F463-G463</f>
        <v>10132275432</v>
      </c>
      <c r="I463" s="447"/>
      <c r="K463" s="453">
        <v>10132275432</v>
      </c>
      <c r="L463" s="479">
        <f t="shared" si="173"/>
        <v>0</v>
      </c>
    </row>
    <row r="464" spans="1:12">
      <c r="A464" s="8"/>
      <c r="B464" s="8">
        <v>2</v>
      </c>
      <c r="C464" s="8" t="s">
        <v>96</v>
      </c>
      <c r="D464" s="10" t="s">
        <v>12</v>
      </c>
      <c r="E464" s="483">
        <f>'per SKPD'!E3301</f>
        <v>65371000</v>
      </c>
      <c r="F464" s="316">
        <f>'Rekap SKPD'!O464</f>
        <v>10950000</v>
      </c>
      <c r="G464" s="316">
        <f>'Rekap SKPD'!X464</f>
        <v>3800000</v>
      </c>
      <c r="H464" s="447">
        <f t="shared" ref="H464:H469" si="196">E464+F464-G464</f>
        <v>72521000</v>
      </c>
      <c r="I464" s="447"/>
      <c r="K464" s="453">
        <v>72521000</v>
      </c>
      <c r="L464" s="479">
        <f t="shared" si="173"/>
        <v>0</v>
      </c>
    </row>
    <row r="465" spans="1:12">
      <c r="A465" s="8"/>
      <c r="B465" s="8">
        <v>3</v>
      </c>
      <c r="C465" s="8" t="s">
        <v>97</v>
      </c>
      <c r="D465" s="10" t="s">
        <v>13</v>
      </c>
      <c r="E465" s="483">
        <f>'per SKPD'!E3313</f>
        <v>742000000</v>
      </c>
      <c r="F465" s="316">
        <f>'Rekap SKPD'!O465</f>
        <v>0</v>
      </c>
      <c r="G465" s="316">
        <f>'Rekap SKPD'!X465</f>
        <v>0</v>
      </c>
      <c r="H465" s="447">
        <f t="shared" si="196"/>
        <v>742000000</v>
      </c>
      <c r="I465" s="447"/>
      <c r="K465" s="453">
        <v>742000000</v>
      </c>
      <c r="L465" s="479">
        <f t="shared" si="173"/>
        <v>0</v>
      </c>
    </row>
    <row r="466" spans="1:12">
      <c r="A466" s="8"/>
      <c r="B466" s="8">
        <v>4</v>
      </c>
      <c r="C466" s="8" t="s">
        <v>98</v>
      </c>
      <c r="D466" s="10" t="s">
        <v>8</v>
      </c>
      <c r="E466" s="483">
        <f>'per SKPD'!E3314</f>
        <v>0</v>
      </c>
      <c r="F466" s="316">
        <f>'Rekap SKPD'!O466</f>
        <v>3804700</v>
      </c>
      <c r="G466" s="316">
        <f>'Rekap SKPD'!X466</f>
        <v>0</v>
      </c>
      <c r="H466" s="447">
        <f t="shared" si="196"/>
        <v>3804700</v>
      </c>
      <c r="I466" s="447"/>
      <c r="K466" s="453">
        <v>3804700</v>
      </c>
      <c r="L466" s="479">
        <f t="shared" si="173"/>
        <v>0</v>
      </c>
    </row>
    <row r="467" spans="1:12">
      <c r="A467" s="8"/>
      <c r="B467" s="8">
        <v>5</v>
      </c>
      <c r="C467" s="8" t="s">
        <v>99</v>
      </c>
      <c r="D467" s="10" t="s">
        <v>14</v>
      </c>
      <c r="E467" s="483">
        <f>'per SKPD'!E3316</f>
        <v>276500</v>
      </c>
      <c r="F467" s="316">
        <f>'Rekap SKPD'!O467</f>
        <v>2960000</v>
      </c>
      <c r="G467" s="316">
        <f>'Rekap SKPD'!X467</f>
        <v>0</v>
      </c>
      <c r="H467" s="447">
        <f t="shared" si="196"/>
        <v>3236500</v>
      </c>
      <c r="I467" s="447"/>
      <c r="K467" s="453">
        <v>3236500</v>
      </c>
      <c r="L467" s="479">
        <f t="shared" si="173"/>
        <v>0</v>
      </c>
    </row>
    <row r="468" spans="1:12">
      <c r="A468" s="8"/>
      <c r="B468" s="8">
        <v>6</v>
      </c>
      <c r="C468" s="8" t="s">
        <v>100</v>
      </c>
      <c r="D468" s="10" t="s">
        <v>10</v>
      </c>
      <c r="E468" s="483">
        <f>'per SKPD'!E3318</f>
        <v>0</v>
      </c>
      <c r="F468" s="316">
        <f>'Rekap SKPD'!O468</f>
        <v>0</v>
      </c>
      <c r="G468" s="316">
        <f>'Rekap SKPD'!X468</f>
        <v>0</v>
      </c>
      <c r="H468" s="447">
        <f t="shared" si="196"/>
        <v>0</v>
      </c>
      <c r="I468" s="447"/>
      <c r="K468" s="453">
        <v>0</v>
      </c>
      <c r="L468" s="479">
        <f t="shared" si="173"/>
        <v>0</v>
      </c>
    </row>
    <row r="469" spans="1:12" s="24" customFormat="1">
      <c r="A469" s="23"/>
      <c r="B469" s="23">
        <v>7</v>
      </c>
      <c r="C469" s="23"/>
      <c r="D469" s="21" t="s">
        <v>11</v>
      </c>
      <c r="E469" s="483">
        <f>'per SKPD'!E3319</f>
        <v>0</v>
      </c>
      <c r="F469" s="316">
        <f>'Rekap SKPD'!O469</f>
        <v>3800000</v>
      </c>
      <c r="G469" s="316">
        <f>'Rekap SKPD'!X469</f>
        <v>3800000</v>
      </c>
      <c r="H469" s="447">
        <f t="shared" si="196"/>
        <v>0</v>
      </c>
      <c r="I469" s="480"/>
      <c r="J469" s="481"/>
      <c r="K469" s="482">
        <v>0</v>
      </c>
      <c r="L469" s="479">
        <f t="shared" si="173"/>
        <v>0</v>
      </c>
    </row>
    <row r="470" spans="1:12">
      <c r="A470" s="7"/>
      <c r="B470" s="7"/>
      <c r="C470" s="7"/>
      <c r="D470" s="22"/>
      <c r="E470" s="447"/>
      <c r="F470" s="390"/>
      <c r="G470" s="390"/>
      <c r="H470" s="475"/>
      <c r="I470" s="475"/>
      <c r="L470" s="479">
        <f t="shared" si="173"/>
        <v>0</v>
      </c>
    </row>
    <row r="471" spans="1:12" s="5" customFormat="1">
      <c r="A471" s="67">
        <v>52</v>
      </c>
      <c r="B471" s="671" t="s">
        <v>70</v>
      </c>
      <c r="C471" s="672"/>
      <c r="D471" s="673"/>
      <c r="E471" s="476">
        <f t="shared" ref="E471:G471" si="197">SUM(E472:E478)</f>
        <v>3620169500</v>
      </c>
      <c r="F471" s="476">
        <f t="shared" si="197"/>
        <v>4660000</v>
      </c>
      <c r="G471" s="476">
        <f t="shared" si="197"/>
        <v>1320000</v>
      </c>
      <c r="H471" s="476">
        <f>SUM(H472:H478)</f>
        <v>3623509500</v>
      </c>
      <c r="I471" s="477"/>
      <c r="J471" s="478"/>
      <c r="K471" s="476">
        <f t="shared" ref="K471" si="198">SUM(K472:K478)</f>
        <v>3623509500</v>
      </c>
      <c r="L471" s="479">
        <f t="shared" si="173"/>
        <v>0</v>
      </c>
    </row>
    <row r="472" spans="1:12">
      <c r="A472" s="8"/>
      <c r="B472" s="8">
        <v>1</v>
      </c>
      <c r="C472" s="8" t="s">
        <v>95</v>
      </c>
      <c r="D472" s="10" t="s">
        <v>9</v>
      </c>
      <c r="E472" s="483">
        <f>'per SKPD'!E3331</f>
        <v>3568035000</v>
      </c>
      <c r="F472" s="316">
        <f>'Rekap SKPD'!O472</f>
        <v>0</v>
      </c>
      <c r="G472" s="316">
        <f>'Rekap SKPD'!X472</f>
        <v>0</v>
      </c>
      <c r="H472" s="447">
        <f>E472+F472-G472</f>
        <v>3568035000</v>
      </c>
      <c r="I472" s="447"/>
      <c r="K472" s="453">
        <v>3568035000</v>
      </c>
      <c r="L472" s="479">
        <f t="shared" ref="L472:L535" si="199">H472-K472</f>
        <v>0</v>
      </c>
    </row>
    <row r="473" spans="1:12">
      <c r="A473" s="8"/>
      <c r="B473" s="8">
        <v>2</v>
      </c>
      <c r="C473" s="8" t="s">
        <v>96</v>
      </c>
      <c r="D473" s="10" t="s">
        <v>12</v>
      </c>
      <c r="E473" s="483">
        <f>'per SKPD'!E3332</f>
        <v>47043000</v>
      </c>
      <c r="F473" s="316">
        <f>'Rekap SKPD'!O473</f>
        <v>4000000</v>
      </c>
      <c r="G473" s="316">
        <f>'Rekap SKPD'!X473</f>
        <v>660000</v>
      </c>
      <c r="H473" s="447">
        <f t="shared" ref="H473:H478" si="200">E473+F473-G473</f>
        <v>50383000</v>
      </c>
      <c r="I473" s="447"/>
      <c r="K473" s="453">
        <v>50383000</v>
      </c>
      <c r="L473" s="479">
        <f t="shared" si="199"/>
        <v>0</v>
      </c>
    </row>
    <row r="474" spans="1:12">
      <c r="A474" s="8"/>
      <c r="B474" s="8">
        <v>3</v>
      </c>
      <c r="C474" s="8" t="s">
        <v>97</v>
      </c>
      <c r="D474" s="10" t="s">
        <v>13</v>
      </c>
      <c r="E474" s="483">
        <f>'per SKPD'!E3340</f>
        <v>0</v>
      </c>
      <c r="F474" s="316">
        <f>'Rekap SKPD'!O474</f>
        <v>0</v>
      </c>
      <c r="G474" s="316">
        <f>'Rekap SKPD'!X474</f>
        <v>0</v>
      </c>
      <c r="H474" s="447">
        <f t="shared" si="200"/>
        <v>0</v>
      </c>
      <c r="I474" s="447"/>
      <c r="K474" s="453">
        <v>0</v>
      </c>
      <c r="L474" s="479">
        <f t="shared" si="199"/>
        <v>0</v>
      </c>
    </row>
    <row r="475" spans="1:12">
      <c r="A475" s="8"/>
      <c r="B475" s="8">
        <v>4</v>
      </c>
      <c r="C475" s="8" t="s">
        <v>98</v>
      </c>
      <c r="D475" s="10" t="s">
        <v>8</v>
      </c>
      <c r="E475" s="483">
        <f>'per SKPD'!E3341</f>
        <v>0</v>
      </c>
      <c r="F475" s="316">
        <f>'Rekap SKPD'!O475</f>
        <v>0</v>
      </c>
      <c r="G475" s="316">
        <f>'Rekap SKPD'!X475</f>
        <v>0</v>
      </c>
      <c r="H475" s="447">
        <f t="shared" si="200"/>
        <v>0</v>
      </c>
      <c r="I475" s="447"/>
      <c r="K475" s="453">
        <v>0</v>
      </c>
      <c r="L475" s="479">
        <f t="shared" si="199"/>
        <v>0</v>
      </c>
    </row>
    <row r="476" spans="1:12">
      <c r="A476" s="8"/>
      <c r="B476" s="8">
        <v>5</v>
      </c>
      <c r="C476" s="8" t="s">
        <v>99</v>
      </c>
      <c r="D476" s="10" t="s">
        <v>14</v>
      </c>
      <c r="E476" s="483">
        <f>'per SKPD'!E3342</f>
        <v>5091500</v>
      </c>
      <c r="F476" s="316">
        <f>'Rekap SKPD'!O476</f>
        <v>0</v>
      </c>
      <c r="G476" s="316">
        <f>'Rekap SKPD'!X476</f>
        <v>0</v>
      </c>
      <c r="H476" s="447">
        <f t="shared" si="200"/>
        <v>5091500</v>
      </c>
      <c r="I476" s="447"/>
      <c r="K476" s="453">
        <v>5091500</v>
      </c>
      <c r="L476" s="479">
        <f t="shared" si="199"/>
        <v>0</v>
      </c>
    </row>
    <row r="477" spans="1:12">
      <c r="A477" s="8"/>
      <c r="B477" s="8">
        <v>6</v>
      </c>
      <c r="C477" s="8" t="s">
        <v>100</v>
      </c>
      <c r="D477" s="10" t="s">
        <v>10</v>
      </c>
      <c r="E477" s="483">
        <f>'per SKPD'!E3343</f>
        <v>0</v>
      </c>
      <c r="F477" s="316">
        <f>'Rekap SKPD'!O477</f>
        <v>0</v>
      </c>
      <c r="G477" s="316">
        <f>'Rekap SKPD'!X477</f>
        <v>0</v>
      </c>
      <c r="H477" s="447">
        <f t="shared" si="200"/>
        <v>0</v>
      </c>
      <c r="I477" s="447"/>
      <c r="K477" s="453">
        <v>0</v>
      </c>
      <c r="L477" s="479">
        <f t="shared" si="199"/>
        <v>0</v>
      </c>
    </row>
    <row r="478" spans="1:12" s="24" customFormat="1">
      <c r="A478" s="23"/>
      <c r="B478" s="23">
        <v>7</v>
      </c>
      <c r="C478" s="23"/>
      <c r="D478" s="21" t="s">
        <v>11</v>
      </c>
      <c r="E478" s="483">
        <f>'per SKPD'!E3344</f>
        <v>0</v>
      </c>
      <c r="F478" s="316">
        <f>'Rekap SKPD'!O478</f>
        <v>660000</v>
      </c>
      <c r="G478" s="316">
        <f>'Rekap SKPD'!X478</f>
        <v>660000</v>
      </c>
      <c r="H478" s="447">
        <f t="shared" si="200"/>
        <v>0</v>
      </c>
      <c r="I478" s="480"/>
      <c r="J478" s="481"/>
      <c r="K478" s="482">
        <v>0</v>
      </c>
      <c r="L478" s="479">
        <f t="shared" si="199"/>
        <v>0</v>
      </c>
    </row>
    <row r="479" spans="1:12">
      <c r="A479" s="7"/>
      <c r="B479" s="7"/>
      <c r="C479" s="7"/>
      <c r="D479" s="22"/>
      <c r="E479" s="447"/>
      <c r="F479" s="390"/>
      <c r="G479" s="390"/>
      <c r="H479" s="475"/>
      <c r="I479" s="475"/>
      <c r="L479" s="479">
        <f t="shared" si="199"/>
        <v>0</v>
      </c>
    </row>
    <row r="480" spans="1:12" s="5" customFormat="1">
      <c r="A480" s="67">
        <v>53</v>
      </c>
      <c r="B480" s="671" t="s">
        <v>71</v>
      </c>
      <c r="C480" s="672"/>
      <c r="D480" s="673"/>
      <c r="E480" s="476">
        <f>SUM(E481:E487)</f>
        <v>9165732500</v>
      </c>
      <c r="F480" s="476">
        <f>SUM(F481:F487)</f>
        <v>124610000</v>
      </c>
      <c r="G480" s="476">
        <f t="shared" ref="G480:H480" si="201">SUM(G481:G487)</f>
        <v>1330000</v>
      </c>
      <c r="H480" s="476">
        <f t="shared" si="201"/>
        <v>9289012500</v>
      </c>
      <c r="I480" s="477"/>
      <c r="J480" s="478"/>
      <c r="K480" s="476">
        <f t="shared" ref="K480" si="202">SUM(K481:K487)</f>
        <v>9289012500</v>
      </c>
      <c r="L480" s="479">
        <f t="shared" si="199"/>
        <v>0</v>
      </c>
    </row>
    <row r="481" spans="1:12">
      <c r="A481" s="8"/>
      <c r="B481" s="8">
        <v>1</v>
      </c>
      <c r="C481" s="8" t="s">
        <v>95</v>
      </c>
      <c r="D481" s="10" t="s">
        <v>9</v>
      </c>
      <c r="E481" s="483">
        <f>'per SKPD'!E3353</f>
        <v>9109700000</v>
      </c>
      <c r="F481" s="316">
        <f>'Rekap SKPD'!O481</f>
        <v>0</v>
      </c>
      <c r="G481" s="316">
        <f>'Rekap SKPD'!X481</f>
        <v>0</v>
      </c>
      <c r="H481" s="447">
        <f>E481+F481-G481</f>
        <v>9109700000</v>
      </c>
      <c r="I481" s="447"/>
      <c r="K481" s="453">
        <v>9109700000</v>
      </c>
      <c r="L481" s="479">
        <f t="shared" si="199"/>
        <v>0</v>
      </c>
    </row>
    <row r="482" spans="1:12">
      <c r="A482" s="8"/>
      <c r="B482" s="8">
        <v>2</v>
      </c>
      <c r="C482" s="8" t="s">
        <v>96</v>
      </c>
      <c r="D482" s="10" t="s">
        <v>12</v>
      </c>
      <c r="E482" s="483">
        <f>'per SKPD'!E3354</f>
        <v>29636000</v>
      </c>
      <c r="F482" s="316">
        <f>'Rekap SKPD'!O482</f>
        <v>14450000</v>
      </c>
      <c r="G482" s="316">
        <f>'Rekap SKPD'!X482</f>
        <v>0</v>
      </c>
      <c r="H482" s="447">
        <f t="shared" ref="H482:H487" si="203">E482+F482-G482</f>
        <v>44086000</v>
      </c>
      <c r="I482" s="447"/>
      <c r="K482" s="453">
        <v>44086000</v>
      </c>
      <c r="L482" s="479">
        <f t="shared" si="199"/>
        <v>0</v>
      </c>
    </row>
    <row r="483" spans="1:12">
      <c r="A483" s="8"/>
      <c r="B483" s="8">
        <v>3</v>
      </c>
      <c r="C483" s="8" t="s">
        <v>97</v>
      </c>
      <c r="D483" s="10" t="s">
        <v>13</v>
      </c>
      <c r="E483" s="483">
        <f>'per SKPD'!E3359</f>
        <v>25000000</v>
      </c>
      <c r="F483" s="316">
        <f>'Rekap SKPD'!O483</f>
        <v>110160000</v>
      </c>
      <c r="G483" s="316">
        <f>'Rekap SKPD'!X483</f>
        <v>0</v>
      </c>
      <c r="H483" s="447">
        <f t="shared" si="203"/>
        <v>135160000</v>
      </c>
      <c r="I483" s="447"/>
      <c r="K483" s="453">
        <v>135160000</v>
      </c>
      <c r="L483" s="479">
        <f t="shared" si="199"/>
        <v>0</v>
      </c>
    </row>
    <row r="484" spans="1:12">
      <c r="A484" s="8"/>
      <c r="B484" s="8">
        <v>4</v>
      </c>
      <c r="C484" s="8" t="s">
        <v>98</v>
      </c>
      <c r="D484" s="10" t="s">
        <v>8</v>
      </c>
      <c r="E484" s="483">
        <f>'per SKPD'!E3361</f>
        <v>0</v>
      </c>
      <c r="F484" s="316">
        <f>'Rekap SKPD'!O484</f>
        <v>0</v>
      </c>
      <c r="G484" s="316">
        <f>'Rekap SKPD'!X484</f>
        <v>0</v>
      </c>
      <c r="H484" s="447">
        <f t="shared" si="203"/>
        <v>0</v>
      </c>
      <c r="I484" s="447"/>
      <c r="K484" s="453">
        <v>0</v>
      </c>
      <c r="L484" s="479">
        <f t="shared" si="199"/>
        <v>0</v>
      </c>
    </row>
    <row r="485" spans="1:12">
      <c r="A485" s="8"/>
      <c r="B485" s="8">
        <v>5</v>
      </c>
      <c r="C485" s="8" t="s">
        <v>99</v>
      </c>
      <c r="D485" s="10" t="s">
        <v>14</v>
      </c>
      <c r="E485" s="483">
        <f>'per SKPD'!E3362</f>
        <v>66500</v>
      </c>
      <c r="F485" s="316">
        <f>'Rekap SKPD'!O485</f>
        <v>0</v>
      </c>
      <c r="G485" s="316">
        <f>'Rekap SKPD'!X485</f>
        <v>0</v>
      </c>
      <c r="H485" s="447">
        <f t="shared" si="203"/>
        <v>66500</v>
      </c>
      <c r="I485" s="447"/>
      <c r="K485" s="453">
        <v>66500</v>
      </c>
      <c r="L485" s="479">
        <f t="shared" si="199"/>
        <v>0</v>
      </c>
    </row>
    <row r="486" spans="1:12">
      <c r="A486" s="8"/>
      <c r="B486" s="8">
        <v>6</v>
      </c>
      <c r="C486" s="8" t="s">
        <v>100</v>
      </c>
      <c r="D486" s="10" t="s">
        <v>10</v>
      </c>
      <c r="E486" s="483">
        <f>'per SKPD'!E3363</f>
        <v>0</v>
      </c>
      <c r="F486" s="316">
        <f>'Rekap SKPD'!O486</f>
        <v>0</v>
      </c>
      <c r="G486" s="316">
        <f>'Rekap SKPD'!X486</f>
        <v>0</v>
      </c>
      <c r="H486" s="447">
        <f t="shared" si="203"/>
        <v>0</v>
      </c>
      <c r="I486" s="447"/>
      <c r="K486" s="453">
        <v>0</v>
      </c>
      <c r="L486" s="479">
        <f t="shared" si="199"/>
        <v>0</v>
      </c>
    </row>
    <row r="487" spans="1:12" s="24" customFormat="1">
      <c r="A487" s="23"/>
      <c r="B487" s="23">
        <v>7</v>
      </c>
      <c r="C487" s="23"/>
      <c r="D487" s="21" t="s">
        <v>11</v>
      </c>
      <c r="E487" s="483">
        <f>'per SKPD'!E3364</f>
        <v>1330000</v>
      </c>
      <c r="F487" s="316">
        <f>'Rekap SKPD'!O487</f>
        <v>0</v>
      </c>
      <c r="G487" s="316">
        <f>'Rekap SKPD'!X487</f>
        <v>1330000</v>
      </c>
      <c r="H487" s="447">
        <f t="shared" si="203"/>
        <v>0</v>
      </c>
      <c r="I487" s="480"/>
      <c r="J487" s="481"/>
      <c r="K487" s="482">
        <v>0</v>
      </c>
      <c r="L487" s="479">
        <f t="shared" si="199"/>
        <v>0</v>
      </c>
    </row>
    <row r="488" spans="1:12">
      <c r="A488" s="7"/>
      <c r="B488" s="7"/>
      <c r="C488" s="7"/>
      <c r="D488" s="22"/>
      <c r="E488" s="447"/>
      <c r="F488" s="390"/>
      <c r="G488" s="390"/>
      <c r="H488" s="475"/>
      <c r="I488" s="475"/>
      <c r="L488" s="479">
        <f t="shared" si="199"/>
        <v>0</v>
      </c>
    </row>
    <row r="489" spans="1:12" s="5" customFormat="1">
      <c r="A489" s="67">
        <v>54</v>
      </c>
      <c r="B489" s="671" t="s">
        <v>72</v>
      </c>
      <c r="C489" s="672"/>
      <c r="D489" s="673"/>
      <c r="E489" s="476">
        <f t="shared" ref="E489" si="204">SUM(E490:E496)</f>
        <v>2760112300</v>
      </c>
      <c r="F489" s="476">
        <f>SUM(F490:F496)</f>
        <v>209650544</v>
      </c>
      <c r="G489" s="476">
        <f t="shared" ref="G489" si="205">SUM(G490:G496)</f>
        <v>13571800</v>
      </c>
      <c r="H489" s="476">
        <f>SUM(H490:H496)</f>
        <v>2956191044</v>
      </c>
      <c r="I489" s="477" t="s">
        <v>118</v>
      </c>
      <c r="J489" s="478"/>
      <c r="K489" s="476">
        <f t="shared" ref="K489" si="206">SUM(K490:K496)</f>
        <v>2956191044</v>
      </c>
      <c r="L489" s="479">
        <f t="shared" si="199"/>
        <v>0</v>
      </c>
    </row>
    <row r="490" spans="1:12">
      <c r="A490" s="8"/>
      <c r="B490" s="8">
        <v>1</v>
      </c>
      <c r="C490" s="8" t="s">
        <v>95</v>
      </c>
      <c r="D490" s="10" t="s">
        <v>9</v>
      </c>
      <c r="E490" s="483">
        <f>'per SKPD'!E3371</f>
        <v>2568185000</v>
      </c>
      <c r="F490" s="316">
        <f>'Rekap SKPD'!O490</f>
        <v>145084644</v>
      </c>
      <c r="G490" s="316">
        <f>'Rekap SKPD'!X490</f>
        <v>0</v>
      </c>
      <c r="H490" s="447">
        <f>E490+F490-G490</f>
        <v>2713269644</v>
      </c>
      <c r="I490" s="447"/>
      <c r="K490" s="453">
        <v>2713269644</v>
      </c>
      <c r="L490" s="479">
        <f t="shared" si="199"/>
        <v>0</v>
      </c>
    </row>
    <row r="491" spans="1:12">
      <c r="A491" s="8"/>
      <c r="B491" s="8">
        <v>2</v>
      </c>
      <c r="C491" s="8" t="s">
        <v>96</v>
      </c>
      <c r="D491" s="10" t="s">
        <v>12</v>
      </c>
      <c r="E491" s="483">
        <f>'per SKPD'!E3376</f>
        <v>60575800</v>
      </c>
      <c r="F491" s="316">
        <f>'Rekap SKPD'!O491</f>
        <v>4500000</v>
      </c>
      <c r="G491" s="316">
        <f>'Rekap SKPD'!X491</f>
        <v>6260900</v>
      </c>
      <c r="H491" s="447">
        <f t="shared" ref="H491:H496" si="207">E491+F491-G491</f>
        <v>58814900</v>
      </c>
      <c r="I491" s="447"/>
      <c r="J491" s="410"/>
      <c r="K491" s="453">
        <v>58814900</v>
      </c>
      <c r="L491" s="479">
        <f t="shared" si="199"/>
        <v>0</v>
      </c>
    </row>
    <row r="492" spans="1:12">
      <c r="A492" s="8"/>
      <c r="B492" s="8">
        <v>3</v>
      </c>
      <c r="C492" s="8" t="s">
        <v>97</v>
      </c>
      <c r="D492" s="10" t="s">
        <v>13</v>
      </c>
      <c r="E492" s="483">
        <f>'per SKPD'!E3385</f>
        <v>125000000</v>
      </c>
      <c r="F492" s="316">
        <f>'Rekap SKPD'!O492</f>
        <v>53780000</v>
      </c>
      <c r="G492" s="316">
        <f>'Rekap SKPD'!X492</f>
        <v>0</v>
      </c>
      <c r="H492" s="447">
        <f t="shared" si="207"/>
        <v>178780000</v>
      </c>
      <c r="I492" s="447"/>
      <c r="J492" s="494"/>
      <c r="K492" s="453">
        <v>178780000</v>
      </c>
      <c r="L492" s="479">
        <f t="shared" si="199"/>
        <v>0</v>
      </c>
    </row>
    <row r="493" spans="1:12">
      <c r="A493" s="8"/>
      <c r="B493" s="8">
        <v>4</v>
      </c>
      <c r="C493" s="8" t="s">
        <v>98</v>
      </c>
      <c r="D493" s="10" t="s">
        <v>8</v>
      </c>
      <c r="E493" s="483">
        <f>'per SKPD'!E3388</f>
        <v>0</v>
      </c>
      <c r="F493" s="316">
        <f>'Rekap SKPD'!O493</f>
        <v>0</v>
      </c>
      <c r="G493" s="316">
        <f>'Rekap SKPD'!X493</f>
        <v>0</v>
      </c>
      <c r="H493" s="447">
        <f t="shared" si="207"/>
        <v>0</v>
      </c>
      <c r="I493" s="447"/>
      <c r="J493" s="494"/>
      <c r="K493" s="453">
        <v>0</v>
      </c>
      <c r="L493" s="479">
        <f t="shared" si="199"/>
        <v>0</v>
      </c>
    </row>
    <row r="494" spans="1:12">
      <c r="A494" s="8"/>
      <c r="B494" s="8">
        <v>5</v>
      </c>
      <c r="C494" s="8" t="s">
        <v>99</v>
      </c>
      <c r="D494" s="10" t="s">
        <v>14</v>
      </c>
      <c r="E494" s="483">
        <f>'per SKPD'!E3389</f>
        <v>5351500</v>
      </c>
      <c r="F494" s="316">
        <f>'Rekap SKPD'!O494</f>
        <v>0</v>
      </c>
      <c r="G494" s="316">
        <f>'Rekap SKPD'!X494</f>
        <v>25000</v>
      </c>
      <c r="H494" s="447">
        <f t="shared" si="207"/>
        <v>5326500</v>
      </c>
      <c r="I494" s="447"/>
      <c r="J494" s="494"/>
      <c r="K494" s="453">
        <v>5326500</v>
      </c>
      <c r="L494" s="479">
        <f t="shared" si="199"/>
        <v>0</v>
      </c>
    </row>
    <row r="495" spans="1:12">
      <c r="A495" s="8"/>
      <c r="B495" s="8">
        <v>6</v>
      </c>
      <c r="C495" s="8" t="s">
        <v>100</v>
      </c>
      <c r="D495" s="10" t="s">
        <v>10</v>
      </c>
      <c r="E495" s="483">
        <f>'per SKPD'!E3391</f>
        <v>0</v>
      </c>
      <c r="F495" s="316">
        <f>'Rekap SKPD'!O495</f>
        <v>0</v>
      </c>
      <c r="G495" s="316">
        <f>'Rekap SKPD'!X495</f>
        <v>0</v>
      </c>
      <c r="H495" s="447">
        <f t="shared" si="207"/>
        <v>0</v>
      </c>
      <c r="I495" s="447"/>
      <c r="J495" s="494"/>
      <c r="K495" s="453">
        <v>0</v>
      </c>
      <c r="L495" s="479">
        <f t="shared" si="199"/>
        <v>0</v>
      </c>
    </row>
    <row r="496" spans="1:12" s="24" customFormat="1">
      <c r="A496" s="23"/>
      <c r="B496" s="23">
        <v>7</v>
      </c>
      <c r="C496" s="23"/>
      <c r="D496" s="21" t="s">
        <v>11</v>
      </c>
      <c r="E496" s="483">
        <f>'per SKPD'!E3392</f>
        <v>1000000</v>
      </c>
      <c r="F496" s="316">
        <f>'Rekap SKPD'!O496</f>
        <v>6285900</v>
      </c>
      <c r="G496" s="316">
        <f>'Rekap SKPD'!X496</f>
        <v>7285900</v>
      </c>
      <c r="H496" s="447">
        <f t="shared" si="207"/>
        <v>0</v>
      </c>
      <c r="I496" s="480"/>
      <c r="J496" s="494"/>
      <c r="K496" s="482">
        <v>0</v>
      </c>
      <c r="L496" s="479">
        <f t="shared" si="199"/>
        <v>0</v>
      </c>
    </row>
    <row r="497" spans="1:12">
      <c r="A497" s="7"/>
      <c r="B497" s="7"/>
      <c r="C497" s="7"/>
      <c r="D497" s="14"/>
      <c r="E497" s="447"/>
      <c r="F497" s="390"/>
      <c r="G497" s="390"/>
      <c r="H497" s="475"/>
      <c r="I497" s="475"/>
      <c r="J497" s="494"/>
      <c r="L497" s="479">
        <f t="shared" si="199"/>
        <v>0</v>
      </c>
    </row>
    <row r="498" spans="1:12" s="5" customFormat="1">
      <c r="A498" s="67">
        <v>55</v>
      </c>
      <c r="B498" s="671" t="s">
        <v>73</v>
      </c>
      <c r="C498" s="672"/>
      <c r="D498" s="673"/>
      <c r="E498" s="476">
        <f t="shared" ref="E498" si="208">SUM(E499:E505)</f>
        <v>2699766500</v>
      </c>
      <c r="F498" s="476">
        <f t="shared" ref="F498:H498" si="209">SUM(F499:F505)</f>
        <v>34508936</v>
      </c>
      <c r="G498" s="476">
        <f t="shared" si="209"/>
        <v>25201000</v>
      </c>
      <c r="H498" s="476">
        <f t="shared" si="209"/>
        <v>2709074436</v>
      </c>
      <c r="I498" s="477"/>
      <c r="J498" s="478"/>
      <c r="K498" s="476">
        <f t="shared" ref="K498" si="210">SUM(K499:K505)</f>
        <v>2709074436</v>
      </c>
      <c r="L498" s="479">
        <f t="shared" si="199"/>
        <v>0</v>
      </c>
    </row>
    <row r="499" spans="1:12">
      <c r="A499" s="8"/>
      <c r="B499" s="8">
        <v>1</v>
      </c>
      <c r="C499" s="8" t="s">
        <v>95</v>
      </c>
      <c r="D499" s="10" t="s">
        <v>9</v>
      </c>
      <c r="E499" s="483">
        <f>'per SKPD'!E3402</f>
        <v>2340685000</v>
      </c>
      <c r="F499" s="316">
        <f>'Rekap SKPD'!O499</f>
        <v>28508936</v>
      </c>
      <c r="G499" s="316">
        <f>'Rekap SKPD'!X499</f>
        <v>0</v>
      </c>
      <c r="H499" s="447">
        <f>E499+F499-G499</f>
        <v>2369193936</v>
      </c>
      <c r="I499" s="447"/>
      <c r="K499" s="453">
        <v>2369193936</v>
      </c>
      <c r="L499" s="479">
        <f t="shared" si="199"/>
        <v>0</v>
      </c>
    </row>
    <row r="500" spans="1:12">
      <c r="A500" s="8"/>
      <c r="B500" s="8">
        <v>2</v>
      </c>
      <c r="C500" s="8" t="s">
        <v>96</v>
      </c>
      <c r="D500" s="10" t="s">
        <v>12</v>
      </c>
      <c r="E500" s="483">
        <f>'per SKPD'!E3404</f>
        <v>33189000</v>
      </c>
      <c r="F500" s="316">
        <f>'Rekap SKPD'!O500</f>
        <v>6000000</v>
      </c>
      <c r="G500" s="316">
        <f>'Rekap SKPD'!X500</f>
        <v>0</v>
      </c>
      <c r="H500" s="447">
        <f t="shared" ref="H500:H505" si="211">E500+F500-G500</f>
        <v>39189000</v>
      </c>
      <c r="I500" s="447"/>
      <c r="K500" s="453">
        <v>39189000</v>
      </c>
      <c r="L500" s="479">
        <f t="shared" si="199"/>
        <v>0</v>
      </c>
    </row>
    <row r="501" spans="1:12">
      <c r="A501" s="8"/>
      <c r="B501" s="8">
        <v>3</v>
      </c>
      <c r="C501" s="8" t="s">
        <v>97</v>
      </c>
      <c r="D501" s="10" t="s">
        <v>13</v>
      </c>
      <c r="E501" s="483">
        <f>'per SKPD'!E3406</f>
        <v>300500000</v>
      </c>
      <c r="F501" s="316">
        <f>'Rekap SKPD'!O501</f>
        <v>0</v>
      </c>
      <c r="G501" s="316">
        <f>'Rekap SKPD'!X501</f>
        <v>0</v>
      </c>
      <c r="H501" s="447">
        <f t="shared" si="211"/>
        <v>300500000</v>
      </c>
      <c r="I501" s="447"/>
      <c r="K501" s="453">
        <v>300500000</v>
      </c>
      <c r="L501" s="479">
        <f t="shared" si="199"/>
        <v>0</v>
      </c>
    </row>
    <row r="502" spans="1:12">
      <c r="A502" s="8"/>
      <c r="B502" s="8">
        <v>4</v>
      </c>
      <c r="C502" s="8" t="s">
        <v>98</v>
      </c>
      <c r="D502" s="10" t="s">
        <v>8</v>
      </c>
      <c r="E502" s="483">
        <f>'per SKPD'!E3407</f>
        <v>0</v>
      </c>
      <c r="F502" s="316">
        <f>'Rekap SKPD'!O502</f>
        <v>0</v>
      </c>
      <c r="G502" s="316">
        <f>'Rekap SKPD'!X502</f>
        <v>0</v>
      </c>
      <c r="H502" s="447">
        <f t="shared" si="211"/>
        <v>0</v>
      </c>
      <c r="I502" s="447"/>
      <c r="K502" s="453">
        <v>0</v>
      </c>
      <c r="L502" s="479">
        <f t="shared" si="199"/>
        <v>0</v>
      </c>
    </row>
    <row r="503" spans="1:12">
      <c r="A503" s="8"/>
      <c r="B503" s="8">
        <v>5</v>
      </c>
      <c r="C503" s="8" t="s">
        <v>99</v>
      </c>
      <c r="D503" s="10" t="s">
        <v>14</v>
      </c>
      <c r="E503" s="483">
        <f>'per SKPD'!E3408</f>
        <v>191500</v>
      </c>
      <c r="F503" s="316">
        <f>'Rekap SKPD'!O503</f>
        <v>0</v>
      </c>
      <c r="G503" s="316">
        <f>'Rekap SKPD'!X503</f>
        <v>0</v>
      </c>
      <c r="H503" s="447">
        <f t="shared" si="211"/>
        <v>191500</v>
      </c>
      <c r="I503" s="447"/>
      <c r="K503" s="453">
        <v>191500</v>
      </c>
      <c r="L503" s="479">
        <f t="shared" si="199"/>
        <v>0</v>
      </c>
    </row>
    <row r="504" spans="1:12">
      <c r="A504" s="8"/>
      <c r="B504" s="8">
        <v>6</v>
      </c>
      <c r="C504" s="8" t="s">
        <v>100</v>
      </c>
      <c r="D504" s="10" t="s">
        <v>10</v>
      </c>
      <c r="E504" s="483">
        <f>'per SKPD'!E3409</f>
        <v>0</v>
      </c>
      <c r="F504" s="316">
        <f>'Rekap SKPD'!O504</f>
        <v>0</v>
      </c>
      <c r="G504" s="316">
        <f>'Rekap SKPD'!X504</f>
        <v>0</v>
      </c>
      <c r="H504" s="447">
        <f t="shared" si="211"/>
        <v>0</v>
      </c>
      <c r="I504" s="447"/>
      <c r="K504" s="453">
        <v>0</v>
      </c>
      <c r="L504" s="479">
        <f t="shared" si="199"/>
        <v>0</v>
      </c>
    </row>
    <row r="505" spans="1:12" s="24" customFormat="1">
      <c r="A505" s="23"/>
      <c r="B505" s="23">
        <v>7</v>
      </c>
      <c r="C505" s="23"/>
      <c r="D505" s="21" t="s">
        <v>11</v>
      </c>
      <c r="E505" s="483">
        <f>'per SKPD'!E3410</f>
        <v>25201000</v>
      </c>
      <c r="F505" s="316">
        <f>'Rekap SKPD'!O505</f>
        <v>0</v>
      </c>
      <c r="G505" s="316">
        <f>'Rekap SKPD'!X505</f>
        <v>25201000</v>
      </c>
      <c r="H505" s="447">
        <f t="shared" si="211"/>
        <v>0</v>
      </c>
      <c r="I505" s="480"/>
      <c r="J505" s="481"/>
      <c r="K505" s="482">
        <v>0</v>
      </c>
      <c r="L505" s="479">
        <f t="shared" si="199"/>
        <v>0</v>
      </c>
    </row>
    <row r="506" spans="1:12">
      <c r="A506" s="7"/>
      <c r="B506" s="7"/>
      <c r="C506" s="7"/>
      <c r="D506" s="22"/>
      <c r="E506" s="447"/>
      <c r="F506" s="390"/>
      <c r="G506" s="390"/>
      <c r="H506" s="475"/>
      <c r="I506" s="475"/>
      <c r="L506" s="479">
        <f t="shared" si="199"/>
        <v>0</v>
      </c>
    </row>
    <row r="507" spans="1:12" s="5" customFormat="1">
      <c r="A507" s="67">
        <v>56</v>
      </c>
      <c r="B507" s="671" t="s">
        <v>74</v>
      </c>
      <c r="C507" s="672"/>
      <c r="D507" s="673"/>
      <c r="E507" s="476">
        <f t="shared" ref="E507" si="212">SUM(E508:E514)</f>
        <v>7197072500</v>
      </c>
      <c r="F507" s="476">
        <f>SUM(F508:F514)</f>
        <v>7538616</v>
      </c>
      <c r="G507" s="476">
        <f t="shared" ref="G507" si="213">SUM(G508:G514)</f>
        <v>700400000</v>
      </c>
      <c r="H507" s="476">
        <f>SUM(H508:H514)</f>
        <v>6504211116</v>
      </c>
      <c r="I507" s="477"/>
      <c r="J507" s="478"/>
      <c r="K507" s="476">
        <f t="shared" ref="K507" si="214">SUM(K508:K514)</f>
        <v>6504211116</v>
      </c>
      <c r="L507" s="479">
        <f t="shared" si="199"/>
        <v>0</v>
      </c>
    </row>
    <row r="508" spans="1:12">
      <c r="A508" s="8"/>
      <c r="B508" s="8">
        <v>1</v>
      </c>
      <c r="C508" s="8" t="s">
        <v>95</v>
      </c>
      <c r="D508" s="10" t="s">
        <v>9</v>
      </c>
      <c r="E508" s="483">
        <f>'per SKPD'!E3415</f>
        <v>6905100000</v>
      </c>
      <c r="F508" s="316">
        <f>'Rekap SKPD'!O508</f>
        <v>2638616</v>
      </c>
      <c r="G508" s="316">
        <f>'Rekap SKPD'!X508</f>
        <v>695500000</v>
      </c>
      <c r="H508" s="447">
        <f>E508+F508-G508</f>
        <v>6212238616</v>
      </c>
      <c r="I508" s="447"/>
      <c r="K508" s="453">
        <v>6212238616</v>
      </c>
      <c r="L508" s="479">
        <f t="shared" si="199"/>
        <v>0</v>
      </c>
    </row>
    <row r="509" spans="1:12">
      <c r="A509" s="8"/>
      <c r="B509" s="8">
        <v>2</v>
      </c>
      <c r="C509" s="8" t="s">
        <v>96</v>
      </c>
      <c r="D509" s="10" t="s">
        <v>12</v>
      </c>
      <c r="E509" s="483">
        <f>'per SKPD'!E3419</f>
        <v>51651000</v>
      </c>
      <c r="F509" s="316">
        <f>'Rekap SKPD'!O509</f>
        <v>4900000</v>
      </c>
      <c r="G509" s="316">
        <f>'Rekap SKPD'!X509</f>
        <v>4900000</v>
      </c>
      <c r="H509" s="447">
        <f t="shared" ref="H509:H514" si="215">E509+F509-G509</f>
        <v>51651000</v>
      </c>
      <c r="I509" s="447"/>
      <c r="K509" s="453">
        <v>51651000</v>
      </c>
      <c r="L509" s="479">
        <f t="shared" si="199"/>
        <v>0</v>
      </c>
    </row>
    <row r="510" spans="1:12">
      <c r="A510" s="8"/>
      <c r="B510" s="8">
        <v>3</v>
      </c>
      <c r="C510" s="8" t="s">
        <v>97</v>
      </c>
      <c r="D510" s="10" t="s">
        <v>13</v>
      </c>
      <c r="E510" s="483">
        <f>'per SKPD'!E3421</f>
        <v>240000000</v>
      </c>
      <c r="F510" s="316">
        <f>'Rekap SKPD'!O510</f>
        <v>0</v>
      </c>
      <c r="G510" s="316">
        <f>'Rekap SKPD'!X510</f>
        <v>0</v>
      </c>
      <c r="H510" s="447">
        <f t="shared" si="215"/>
        <v>240000000</v>
      </c>
      <c r="I510" s="447"/>
      <c r="K510" s="453">
        <v>240000000</v>
      </c>
      <c r="L510" s="479">
        <f t="shared" si="199"/>
        <v>0</v>
      </c>
    </row>
    <row r="511" spans="1:12">
      <c r="A511" s="8"/>
      <c r="B511" s="8">
        <v>4</v>
      </c>
      <c r="C511" s="8" t="s">
        <v>98</v>
      </c>
      <c r="D511" s="10" t="s">
        <v>8</v>
      </c>
      <c r="E511" s="483">
        <f>'per SKPD'!E3422</f>
        <v>0</v>
      </c>
      <c r="F511" s="316">
        <f>'Rekap SKPD'!O511</f>
        <v>0</v>
      </c>
      <c r="G511" s="316">
        <f>'Rekap SKPD'!X511</f>
        <v>0</v>
      </c>
      <c r="H511" s="447">
        <f t="shared" si="215"/>
        <v>0</v>
      </c>
      <c r="I511" s="447"/>
      <c r="K511" s="453">
        <v>0</v>
      </c>
      <c r="L511" s="479">
        <f t="shared" si="199"/>
        <v>0</v>
      </c>
    </row>
    <row r="512" spans="1:12">
      <c r="A512" s="8"/>
      <c r="B512" s="8">
        <v>5</v>
      </c>
      <c r="C512" s="8" t="s">
        <v>99</v>
      </c>
      <c r="D512" s="10" t="s">
        <v>14</v>
      </c>
      <c r="E512" s="483">
        <f>'per SKPD'!E3423</f>
        <v>321500</v>
      </c>
      <c r="F512" s="316">
        <f>'Rekap SKPD'!O512</f>
        <v>0</v>
      </c>
      <c r="G512" s="316">
        <f>'Rekap SKPD'!X512</f>
        <v>0</v>
      </c>
      <c r="H512" s="447">
        <f t="shared" si="215"/>
        <v>321500</v>
      </c>
      <c r="I512" s="447"/>
      <c r="K512" s="453">
        <v>321500</v>
      </c>
      <c r="L512" s="479">
        <f t="shared" si="199"/>
        <v>0</v>
      </c>
    </row>
    <row r="513" spans="1:12">
      <c r="A513" s="8"/>
      <c r="B513" s="8">
        <v>6</v>
      </c>
      <c r="C513" s="8" t="s">
        <v>100</v>
      </c>
      <c r="D513" s="10" t="s">
        <v>10</v>
      </c>
      <c r="E513" s="483">
        <f>'per SKPD'!E3424</f>
        <v>0</v>
      </c>
      <c r="F513" s="316">
        <f>'Rekap SKPD'!O513</f>
        <v>0</v>
      </c>
      <c r="G513" s="316">
        <f>'Rekap SKPD'!X513</f>
        <v>0</v>
      </c>
      <c r="H513" s="447">
        <f t="shared" si="215"/>
        <v>0</v>
      </c>
      <c r="I513" s="447"/>
      <c r="K513" s="453">
        <v>0</v>
      </c>
      <c r="L513" s="479">
        <f t="shared" si="199"/>
        <v>0</v>
      </c>
    </row>
    <row r="514" spans="1:12" s="24" customFormat="1">
      <c r="A514" s="23"/>
      <c r="B514" s="23">
        <v>7</v>
      </c>
      <c r="C514" s="23"/>
      <c r="D514" s="21" t="s">
        <v>11</v>
      </c>
      <c r="E514" s="483">
        <f>'per SKPD'!E3425</f>
        <v>0</v>
      </c>
      <c r="F514" s="316">
        <f>'Rekap SKPD'!O514</f>
        <v>0</v>
      </c>
      <c r="G514" s="316">
        <f>'Rekap SKPD'!X514</f>
        <v>0</v>
      </c>
      <c r="H514" s="447">
        <f t="shared" si="215"/>
        <v>0</v>
      </c>
      <c r="I514" s="480"/>
      <c r="J514" s="481"/>
      <c r="K514" s="482">
        <v>0</v>
      </c>
      <c r="L514" s="479">
        <f t="shared" si="199"/>
        <v>0</v>
      </c>
    </row>
    <row r="515" spans="1:12">
      <c r="A515" s="7"/>
      <c r="B515" s="7"/>
      <c r="C515" s="7"/>
      <c r="D515" s="22"/>
      <c r="E515" s="447"/>
      <c r="F515" s="390"/>
      <c r="G515" s="390"/>
      <c r="H515" s="475"/>
      <c r="I515" s="475"/>
      <c r="L515" s="479">
        <f t="shared" si="199"/>
        <v>0</v>
      </c>
    </row>
    <row r="516" spans="1:12" s="5" customFormat="1">
      <c r="A516" s="67">
        <v>57</v>
      </c>
      <c r="B516" s="671" t="s">
        <v>75</v>
      </c>
      <c r="C516" s="672"/>
      <c r="D516" s="673"/>
      <c r="E516" s="476">
        <f t="shared" ref="E516" si="216">SUM(E517:E523)</f>
        <v>4455653850</v>
      </c>
      <c r="F516" s="476">
        <f>SUM(F517:F523)</f>
        <v>15595024</v>
      </c>
      <c r="G516" s="476">
        <f t="shared" ref="G516:H516" si="217">SUM(G517:G523)</f>
        <v>3170000</v>
      </c>
      <c r="H516" s="476">
        <f t="shared" si="217"/>
        <v>4468078874</v>
      </c>
      <c r="I516" s="477" t="s">
        <v>118</v>
      </c>
      <c r="J516" s="478"/>
      <c r="K516" s="476">
        <f t="shared" ref="K516" si="218">SUM(K517:K523)</f>
        <v>4468078874</v>
      </c>
      <c r="L516" s="479">
        <f t="shared" si="199"/>
        <v>0</v>
      </c>
    </row>
    <row r="517" spans="1:12" s="45" customFormat="1">
      <c r="A517" s="46"/>
      <c r="B517" s="46">
        <v>1</v>
      </c>
      <c r="C517" s="46" t="s">
        <v>95</v>
      </c>
      <c r="D517" s="46" t="s">
        <v>9</v>
      </c>
      <c r="E517" s="483">
        <f>'per SKPD'!E3428</f>
        <v>3889918000</v>
      </c>
      <c r="F517" s="316">
        <f>'Rekap SKPD'!O517</f>
        <v>9925024</v>
      </c>
      <c r="G517" s="316">
        <f>'Rekap SKPD'!X517</f>
        <v>0</v>
      </c>
      <c r="H517" s="447">
        <f>E517+F517-G517</f>
        <v>3899843024</v>
      </c>
      <c r="I517" s="495"/>
      <c r="J517" s="496"/>
      <c r="K517" s="497">
        <v>3899843024</v>
      </c>
      <c r="L517" s="479">
        <f t="shared" si="199"/>
        <v>0</v>
      </c>
    </row>
    <row r="518" spans="1:12" s="45" customFormat="1">
      <c r="A518" s="46"/>
      <c r="B518" s="46">
        <v>2</v>
      </c>
      <c r="C518" s="46" t="s">
        <v>96</v>
      </c>
      <c r="D518" s="46" t="s">
        <v>12</v>
      </c>
      <c r="E518" s="483">
        <f>'per SKPD'!E3430</f>
        <v>58427500</v>
      </c>
      <c r="F518" s="316">
        <f>'Rekap SKPD'!O518</f>
        <v>4000000</v>
      </c>
      <c r="G518" s="316">
        <f>'Rekap SKPD'!X518</f>
        <v>1670000</v>
      </c>
      <c r="H518" s="447">
        <f t="shared" ref="H518:H523" si="219">E518+F518-G518</f>
        <v>60757500</v>
      </c>
      <c r="I518" s="495"/>
      <c r="J518" s="496"/>
      <c r="K518" s="497">
        <v>60757500</v>
      </c>
      <c r="L518" s="479">
        <f t="shared" si="199"/>
        <v>0</v>
      </c>
    </row>
    <row r="519" spans="1:12" s="45" customFormat="1">
      <c r="A519" s="46"/>
      <c r="B519" s="46">
        <v>3</v>
      </c>
      <c r="C519" s="46" t="s">
        <v>97</v>
      </c>
      <c r="D519" s="46" t="s">
        <v>13</v>
      </c>
      <c r="E519" s="483">
        <f>'per SKPD'!E3435</f>
        <v>502877850</v>
      </c>
      <c r="F519" s="316">
        <f>'Rekap SKPD'!O519</f>
        <v>0</v>
      </c>
      <c r="G519" s="316">
        <f>'Rekap SKPD'!X519</f>
        <v>0</v>
      </c>
      <c r="H519" s="447">
        <f t="shared" si="219"/>
        <v>502877850</v>
      </c>
      <c r="I519" s="495"/>
      <c r="J519" s="496"/>
      <c r="K519" s="497">
        <v>502877850</v>
      </c>
      <c r="L519" s="479">
        <f t="shared" si="199"/>
        <v>0</v>
      </c>
    </row>
    <row r="520" spans="1:12" s="45" customFormat="1">
      <c r="A520" s="46"/>
      <c r="B520" s="46">
        <v>4</v>
      </c>
      <c r="C520" s="46" t="s">
        <v>98</v>
      </c>
      <c r="D520" s="46" t="s">
        <v>8</v>
      </c>
      <c r="E520" s="483">
        <f>'per SKPD'!E3436</f>
        <v>0</v>
      </c>
      <c r="F520" s="316">
        <f>'Rekap SKPD'!O520</f>
        <v>0</v>
      </c>
      <c r="G520" s="316">
        <f>'Rekap SKPD'!X520</f>
        <v>0</v>
      </c>
      <c r="H520" s="447">
        <f t="shared" si="219"/>
        <v>0</v>
      </c>
      <c r="I520" s="495"/>
      <c r="J520" s="496"/>
      <c r="K520" s="497">
        <v>0</v>
      </c>
      <c r="L520" s="479">
        <f t="shared" si="199"/>
        <v>0</v>
      </c>
    </row>
    <row r="521" spans="1:12" s="45" customFormat="1">
      <c r="A521" s="46"/>
      <c r="B521" s="46">
        <v>5</v>
      </c>
      <c r="C521" s="46" t="s">
        <v>99</v>
      </c>
      <c r="D521" s="46" t="s">
        <v>14</v>
      </c>
      <c r="E521" s="483">
        <f>'per SKPD'!E3437</f>
        <v>4430500</v>
      </c>
      <c r="F521" s="316">
        <f>'Rekap SKPD'!O521</f>
        <v>170000</v>
      </c>
      <c r="G521" s="316">
        <f>'Rekap SKPD'!X521</f>
        <v>0</v>
      </c>
      <c r="H521" s="447">
        <f t="shared" si="219"/>
        <v>4600500</v>
      </c>
      <c r="I521" s="495"/>
      <c r="J521" s="496"/>
      <c r="K521" s="497">
        <v>4600500</v>
      </c>
      <c r="L521" s="479">
        <f t="shared" si="199"/>
        <v>0</v>
      </c>
    </row>
    <row r="522" spans="1:12" s="45" customFormat="1">
      <c r="A522" s="46"/>
      <c r="B522" s="46">
        <v>6</v>
      </c>
      <c r="C522" s="46" t="s">
        <v>100</v>
      </c>
      <c r="D522" s="46" t="s">
        <v>10</v>
      </c>
      <c r="E522" s="483">
        <f>'per SKPD'!E3440</f>
        <v>0</v>
      </c>
      <c r="F522" s="316">
        <f>'Rekap SKPD'!O522</f>
        <v>0</v>
      </c>
      <c r="G522" s="316">
        <f>'Rekap SKPD'!X522</f>
        <v>0</v>
      </c>
      <c r="H522" s="447">
        <f t="shared" si="219"/>
        <v>0</v>
      </c>
      <c r="I522" s="495"/>
      <c r="J522" s="496"/>
      <c r="K522" s="497">
        <v>0</v>
      </c>
      <c r="L522" s="479">
        <f t="shared" si="199"/>
        <v>0</v>
      </c>
    </row>
    <row r="523" spans="1:12" s="24" customFormat="1">
      <c r="A523" s="23"/>
      <c r="B523" s="23">
        <v>7</v>
      </c>
      <c r="C523" s="23"/>
      <c r="D523" s="21" t="s">
        <v>11</v>
      </c>
      <c r="E523" s="483">
        <f>'per SKPD'!E3441</f>
        <v>0</v>
      </c>
      <c r="F523" s="316">
        <f>'Rekap SKPD'!O523</f>
        <v>1500000</v>
      </c>
      <c r="G523" s="316">
        <f>'Rekap SKPD'!X523</f>
        <v>1500000</v>
      </c>
      <c r="H523" s="447">
        <f t="shared" si="219"/>
        <v>0</v>
      </c>
      <c r="I523" s="480"/>
      <c r="J523" s="481"/>
      <c r="K523" s="482">
        <v>0</v>
      </c>
      <c r="L523" s="479">
        <f t="shared" si="199"/>
        <v>0</v>
      </c>
    </row>
    <row r="524" spans="1:12">
      <c r="A524" s="7"/>
      <c r="B524" s="7"/>
      <c r="C524" s="7"/>
      <c r="D524" s="22"/>
      <c r="E524" s="447"/>
      <c r="F524" s="390"/>
      <c r="G524" s="390"/>
      <c r="H524" s="475"/>
      <c r="I524" s="475"/>
      <c r="L524" s="479">
        <f t="shared" si="199"/>
        <v>0</v>
      </c>
    </row>
    <row r="525" spans="1:12" s="5" customFormat="1">
      <c r="A525" s="67">
        <v>58</v>
      </c>
      <c r="B525" s="671" t="s">
        <v>76</v>
      </c>
      <c r="C525" s="672"/>
      <c r="D525" s="673"/>
      <c r="E525" s="476">
        <f t="shared" ref="E525" si="220">SUM(E526:E532)</f>
        <v>3361929750</v>
      </c>
      <c r="F525" s="476">
        <f t="shared" ref="F525:G525" si="221">SUM(F526:F532)</f>
        <v>10180000</v>
      </c>
      <c r="G525" s="476">
        <f t="shared" si="221"/>
        <v>2210000</v>
      </c>
      <c r="H525" s="476">
        <f>SUM(H526:H532)</f>
        <v>3369899750</v>
      </c>
      <c r="I525" s="477"/>
      <c r="J525" s="478"/>
      <c r="K525" s="476">
        <f t="shared" ref="K525" si="222">SUM(K526:K532)</f>
        <v>3369899750</v>
      </c>
      <c r="L525" s="479">
        <f t="shared" si="199"/>
        <v>0</v>
      </c>
    </row>
    <row r="526" spans="1:12">
      <c r="A526" s="8"/>
      <c r="B526" s="8">
        <v>1</v>
      </c>
      <c r="C526" s="8" t="s">
        <v>95</v>
      </c>
      <c r="D526" s="10" t="s">
        <v>9</v>
      </c>
      <c r="E526" s="483">
        <f>'per SKPD'!E3445</f>
        <v>2657280250</v>
      </c>
      <c r="F526" s="316">
        <f>'Rekap SKPD'!O526</f>
        <v>0</v>
      </c>
      <c r="G526" s="316">
        <f>'Rekap SKPD'!X526</f>
        <v>0</v>
      </c>
      <c r="H526" s="447">
        <f>E526+F526-G526</f>
        <v>2657280250</v>
      </c>
      <c r="I526" s="447"/>
      <c r="K526" s="453">
        <v>2657280250</v>
      </c>
      <c r="L526" s="479">
        <f t="shared" si="199"/>
        <v>0</v>
      </c>
    </row>
    <row r="527" spans="1:12">
      <c r="A527" s="8"/>
      <c r="B527" s="8">
        <v>2</v>
      </c>
      <c r="C527" s="8" t="s">
        <v>96</v>
      </c>
      <c r="D527" s="10" t="s">
        <v>12</v>
      </c>
      <c r="E527" s="483">
        <f>'per SKPD'!E3446</f>
        <v>80149000</v>
      </c>
      <c r="F527" s="316">
        <f>'Rekap SKPD'!O527</f>
        <v>9480000</v>
      </c>
      <c r="G527" s="316">
        <f>'Rekap SKPD'!X527</f>
        <v>700000</v>
      </c>
      <c r="H527" s="447">
        <f t="shared" ref="H527:H532" si="223">E527+F527-G527</f>
        <v>88929000</v>
      </c>
      <c r="I527" s="447"/>
      <c r="K527" s="453">
        <v>88929000</v>
      </c>
      <c r="L527" s="479">
        <f t="shared" si="199"/>
        <v>0</v>
      </c>
    </row>
    <row r="528" spans="1:12">
      <c r="A528" s="8"/>
      <c r="B528" s="8">
        <v>3</v>
      </c>
      <c r="C528" s="8" t="s">
        <v>97</v>
      </c>
      <c r="D528" s="10" t="s">
        <v>13</v>
      </c>
      <c r="E528" s="483">
        <f>'per SKPD'!E3454</f>
        <v>621804000</v>
      </c>
      <c r="F528" s="316">
        <f>'Rekap SKPD'!O528</f>
        <v>0</v>
      </c>
      <c r="G528" s="316">
        <f>'Rekap SKPD'!X528</f>
        <v>0</v>
      </c>
      <c r="H528" s="447">
        <f t="shared" si="223"/>
        <v>621804000</v>
      </c>
      <c r="I528" s="447"/>
      <c r="K528" s="453">
        <v>621804000</v>
      </c>
      <c r="L528" s="479">
        <f t="shared" si="199"/>
        <v>0</v>
      </c>
    </row>
    <row r="529" spans="1:12">
      <c r="A529" s="8"/>
      <c r="B529" s="8">
        <v>4</v>
      </c>
      <c r="C529" s="8" t="s">
        <v>98</v>
      </c>
      <c r="D529" s="10" t="s">
        <v>8</v>
      </c>
      <c r="E529" s="483">
        <f>'per SKPD'!E3455</f>
        <v>0</v>
      </c>
      <c r="F529" s="316">
        <f>'Rekap SKPD'!O529</f>
        <v>0</v>
      </c>
      <c r="G529" s="316">
        <f>'Rekap SKPD'!X529</f>
        <v>0</v>
      </c>
      <c r="H529" s="447">
        <f t="shared" si="223"/>
        <v>0</v>
      </c>
      <c r="I529" s="447"/>
      <c r="K529" s="453">
        <v>0</v>
      </c>
      <c r="L529" s="479">
        <f t="shared" si="199"/>
        <v>0</v>
      </c>
    </row>
    <row r="530" spans="1:12">
      <c r="A530" s="8"/>
      <c r="B530" s="8">
        <v>5</v>
      </c>
      <c r="C530" s="8" t="s">
        <v>99</v>
      </c>
      <c r="D530" s="10" t="s">
        <v>14</v>
      </c>
      <c r="E530" s="483">
        <f>'per SKPD'!E3456</f>
        <v>1886500</v>
      </c>
      <c r="F530" s="316">
        <f>'Rekap SKPD'!O530</f>
        <v>0</v>
      </c>
      <c r="G530" s="316">
        <f>'Rekap SKPD'!X530</f>
        <v>0</v>
      </c>
      <c r="H530" s="447">
        <f t="shared" si="223"/>
        <v>1886500</v>
      </c>
      <c r="I530" s="447"/>
      <c r="K530" s="453">
        <v>1886500</v>
      </c>
      <c r="L530" s="479">
        <f t="shared" si="199"/>
        <v>0</v>
      </c>
    </row>
    <row r="531" spans="1:12">
      <c r="A531" s="8"/>
      <c r="B531" s="8">
        <v>6</v>
      </c>
      <c r="C531" s="8" t="s">
        <v>100</v>
      </c>
      <c r="D531" s="10" t="s">
        <v>10</v>
      </c>
      <c r="E531" s="483">
        <f>'per SKPD'!E3457</f>
        <v>0</v>
      </c>
      <c r="F531" s="316">
        <f>'Rekap SKPD'!O531</f>
        <v>0</v>
      </c>
      <c r="G531" s="316">
        <f>'Rekap SKPD'!X531</f>
        <v>0</v>
      </c>
      <c r="H531" s="447">
        <f t="shared" si="223"/>
        <v>0</v>
      </c>
      <c r="I531" s="447"/>
      <c r="K531" s="453">
        <v>0</v>
      </c>
      <c r="L531" s="479">
        <f t="shared" si="199"/>
        <v>0</v>
      </c>
    </row>
    <row r="532" spans="1:12" s="24" customFormat="1">
      <c r="A532" s="23"/>
      <c r="B532" s="23">
        <v>7</v>
      </c>
      <c r="C532" s="23"/>
      <c r="D532" s="21" t="s">
        <v>11</v>
      </c>
      <c r="E532" s="483">
        <f>'per SKPD'!E3458</f>
        <v>810000</v>
      </c>
      <c r="F532" s="316">
        <f>'Rekap SKPD'!O532</f>
        <v>700000</v>
      </c>
      <c r="G532" s="316">
        <f>'Rekap SKPD'!X532</f>
        <v>1510000</v>
      </c>
      <c r="H532" s="447">
        <f t="shared" si="223"/>
        <v>0</v>
      </c>
      <c r="I532" s="480"/>
      <c r="J532" s="481"/>
      <c r="K532" s="482">
        <v>0</v>
      </c>
      <c r="L532" s="479">
        <f t="shared" si="199"/>
        <v>0</v>
      </c>
    </row>
    <row r="533" spans="1:12">
      <c r="A533" s="7"/>
      <c r="B533" s="7"/>
      <c r="C533" s="7"/>
      <c r="D533" s="14"/>
      <c r="E533" s="447"/>
      <c r="F533" s="390"/>
      <c r="G533" s="390"/>
      <c r="H533" s="475"/>
      <c r="I533" s="475"/>
      <c r="L533" s="479">
        <f t="shared" si="199"/>
        <v>0</v>
      </c>
    </row>
    <row r="534" spans="1:12" s="5" customFormat="1">
      <c r="A534" s="67">
        <v>59</v>
      </c>
      <c r="B534" s="671" t="s">
        <v>77</v>
      </c>
      <c r="C534" s="672"/>
      <c r="D534" s="673"/>
      <c r="E534" s="476">
        <f t="shared" ref="E534" si="224">SUM(E535:E541)</f>
        <v>3033135500</v>
      </c>
      <c r="F534" s="476">
        <f>SUM(F535:F541)</f>
        <v>3000000</v>
      </c>
      <c r="G534" s="476">
        <f t="shared" ref="G534:H534" si="225">SUM(G535:G541)</f>
        <v>0</v>
      </c>
      <c r="H534" s="476">
        <f t="shared" si="225"/>
        <v>3036135500</v>
      </c>
      <c r="I534" s="477"/>
      <c r="J534" s="478"/>
      <c r="K534" s="476">
        <f t="shared" ref="K534" si="226">SUM(K535:K541)</f>
        <v>3036135500</v>
      </c>
      <c r="L534" s="479">
        <f t="shared" si="199"/>
        <v>0</v>
      </c>
    </row>
    <row r="535" spans="1:12">
      <c r="A535" s="8"/>
      <c r="B535" s="8">
        <v>1</v>
      </c>
      <c r="C535" s="8" t="s">
        <v>95</v>
      </c>
      <c r="D535" s="10" t="s">
        <v>9</v>
      </c>
      <c r="E535" s="483">
        <f>'per SKPD'!E3468</f>
        <v>2942348000</v>
      </c>
      <c r="F535" s="316">
        <f>'Rekap SKPD'!O535</f>
        <v>0</v>
      </c>
      <c r="G535" s="316">
        <f>'Rekap SKPD'!X535</f>
        <v>0</v>
      </c>
      <c r="H535" s="447">
        <f>E535+F535-G535</f>
        <v>2942348000</v>
      </c>
      <c r="I535" s="447"/>
      <c r="K535" s="453">
        <v>2942348000</v>
      </c>
      <c r="L535" s="479">
        <f t="shared" si="199"/>
        <v>0</v>
      </c>
    </row>
    <row r="536" spans="1:12">
      <c r="A536" s="8"/>
      <c r="B536" s="8">
        <v>2</v>
      </c>
      <c r="C536" s="8" t="s">
        <v>96</v>
      </c>
      <c r="D536" s="10" t="s">
        <v>12</v>
      </c>
      <c r="E536" s="483">
        <f>'per SKPD'!E3469</f>
        <v>72271000</v>
      </c>
      <c r="F536" s="316">
        <f>'Rekap SKPD'!O536</f>
        <v>3000000</v>
      </c>
      <c r="G536" s="316">
        <f>'Rekap SKPD'!X536</f>
        <v>0</v>
      </c>
      <c r="H536" s="447">
        <f t="shared" ref="H536:H541" si="227">E536+F536-G536</f>
        <v>75271000</v>
      </c>
      <c r="I536" s="447"/>
      <c r="K536" s="453">
        <v>75271000</v>
      </c>
      <c r="L536" s="479">
        <f t="shared" ref="L536:L599" si="228">H536-K536</f>
        <v>0</v>
      </c>
    </row>
    <row r="537" spans="1:12">
      <c r="A537" s="8"/>
      <c r="B537" s="8">
        <v>3</v>
      </c>
      <c r="C537" s="8" t="s">
        <v>97</v>
      </c>
      <c r="D537" s="10" t="s">
        <v>13</v>
      </c>
      <c r="E537" s="483">
        <f>'per SKPD'!E3471</f>
        <v>16500000</v>
      </c>
      <c r="F537" s="316">
        <f>'Rekap SKPD'!O537</f>
        <v>0</v>
      </c>
      <c r="G537" s="316">
        <f>'Rekap SKPD'!X537</f>
        <v>0</v>
      </c>
      <c r="H537" s="447">
        <f t="shared" si="227"/>
        <v>16500000</v>
      </c>
      <c r="I537" s="447"/>
      <c r="K537" s="453">
        <v>16500000</v>
      </c>
      <c r="L537" s="479">
        <f t="shared" si="228"/>
        <v>0</v>
      </c>
    </row>
    <row r="538" spans="1:12">
      <c r="A538" s="8"/>
      <c r="B538" s="8">
        <v>4</v>
      </c>
      <c r="C538" s="8" t="s">
        <v>98</v>
      </c>
      <c r="D538" s="10" t="s">
        <v>8</v>
      </c>
      <c r="E538" s="483">
        <f>'per SKPD'!E3472</f>
        <v>0</v>
      </c>
      <c r="F538" s="316">
        <f>'Rekap SKPD'!O538</f>
        <v>0</v>
      </c>
      <c r="G538" s="316">
        <f>'Rekap SKPD'!X538</f>
        <v>0</v>
      </c>
      <c r="H538" s="447">
        <f t="shared" si="227"/>
        <v>0</v>
      </c>
      <c r="I538" s="447"/>
      <c r="K538" s="453">
        <v>0</v>
      </c>
      <c r="L538" s="479">
        <f t="shared" si="228"/>
        <v>0</v>
      </c>
    </row>
    <row r="539" spans="1:12">
      <c r="A539" s="8"/>
      <c r="B539" s="8">
        <v>5</v>
      </c>
      <c r="C539" s="8" t="s">
        <v>99</v>
      </c>
      <c r="D539" s="10" t="s">
        <v>14</v>
      </c>
      <c r="E539" s="483">
        <f>'per SKPD'!E3473</f>
        <v>2016500</v>
      </c>
      <c r="F539" s="316">
        <f>'Rekap SKPD'!O539</f>
        <v>0</v>
      </c>
      <c r="G539" s="316">
        <f>'Rekap SKPD'!X539</f>
        <v>0</v>
      </c>
      <c r="H539" s="447">
        <f t="shared" si="227"/>
        <v>2016500</v>
      </c>
      <c r="I539" s="447"/>
      <c r="K539" s="453">
        <v>2016500</v>
      </c>
      <c r="L539" s="479">
        <f t="shared" si="228"/>
        <v>0</v>
      </c>
    </row>
    <row r="540" spans="1:12">
      <c r="A540" s="8"/>
      <c r="B540" s="8">
        <v>6</v>
      </c>
      <c r="C540" s="8" t="s">
        <v>100</v>
      </c>
      <c r="D540" s="10" t="s">
        <v>10</v>
      </c>
      <c r="E540" s="483">
        <f>'per SKPD'!E3474</f>
        <v>0</v>
      </c>
      <c r="F540" s="316">
        <f>'Rekap SKPD'!O540</f>
        <v>0</v>
      </c>
      <c r="G540" s="316">
        <f>'Rekap SKPD'!X540</f>
        <v>0</v>
      </c>
      <c r="H540" s="447">
        <f t="shared" si="227"/>
        <v>0</v>
      </c>
      <c r="I540" s="447"/>
      <c r="K540" s="453">
        <v>0</v>
      </c>
      <c r="L540" s="479">
        <f t="shared" si="228"/>
        <v>0</v>
      </c>
    </row>
    <row r="541" spans="1:12" s="24" customFormat="1">
      <c r="A541" s="23"/>
      <c r="B541" s="23">
        <v>7</v>
      </c>
      <c r="C541" s="23"/>
      <c r="D541" s="21" t="s">
        <v>11</v>
      </c>
      <c r="E541" s="483">
        <f>'per SKPD'!E3475</f>
        <v>0</v>
      </c>
      <c r="F541" s="316">
        <f>'Rekap SKPD'!O541</f>
        <v>0</v>
      </c>
      <c r="G541" s="316">
        <f>'Rekap SKPD'!X541</f>
        <v>0</v>
      </c>
      <c r="H541" s="447">
        <f t="shared" si="227"/>
        <v>0</v>
      </c>
      <c r="I541" s="480"/>
      <c r="J541" s="481"/>
      <c r="K541" s="482">
        <v>0</v>
      </c>
      <c r="L541" s="479">
        <f t="shared" si="228"/>
        <v>0</v>
      </c>
    </row>
    <row r="542" spans="1:12">
      <c r="A542" s="7"/>
      <c r="B542" s="7"/>
      <c r="C542" s="7"/>
      <c r="D542" s="22"/>
      <c r="E542" s="447"/>
      <c r="F542" s="390"/>
      <c r="G542" s="390"/>
      <c r="H542" s="475"/>
      <c r="I542" s="475"/>
      <c r="L542" s="479">
        <f t="shared" si="228"/>
        <v>0</v>
      </c>
    </row>
    <row r="543" spans="1:12" s="5" customFormat="1">
      <c r="A543" s="67">
        <v>60</v>
      </c>
      <c r="B543" s="671" t="s">
        <v>78</v>
      </c>
      <c r="C543" s="672"/>
      <c r="D543" s="673"/>
      <c r="E543" s="476">
        <f t="shared" ref="E543" si="229">SUM(E544:E550)</f>
        <v>8463572500</v>
      </c>
      <c r="F543" s="476">
        <f>SUM(F544:F550)</f>
        <v>46272368</v>
      </c>
      <c r="G543" s="476">
        <f t="shared" ref="G543" si="230">SUM(G544:G550)</f>
        <v>0</v>
      </c>
      <c r="H543" s="476">
        <f>SUM(H544:H550)</f>
        <v>8509844868</v>
      </c>
      <c r="I543" s="477"/>
      <c r="J543" s="478"/>
      <c r="K543" s="476">
        <f t="shared" ref="K543" si="231">SUM(K544:K550)</f>
        <v>8509844868</v>
      </c>
      <c r="L543" s="479">
        <f t="shared" si="228"/>
        <v>0</v>
      </c>
    </row>
    <row r="544" spans="1:12">
      <c r="A544" s="8"/>
      <c r="B544" s="8">
        <v>1</v>
      </c>
      <c r="C544" s="8" t="s">
        <v>95</v>
      </c>
      <c r="D544" s="10" t="s">
        <v>9</v>
      </c>
      <c r="E544" s="483">
        <f>'per SKPD'!E3478</f>
        <v>2664050000</v>
      </c>
      <c r="F544" s="316">
        <f>'Rekap SKPD'!O544</f>
        <v>39272368</v>
      </c>
      <c r="G544" s="316">
        <f>'Rekap SKPD'!X544</f>
        <v>0</v>
      </c>
      <c r="H544" s="447">
        <f>E544+F544-G544</f>
        <v>2703322368</v>
      </c>
      <c r="I544" s="447"/>
      <c r="K544" s="453">
        <v>2703322368</v>
      </c>
      <c r="L544" s="479">
        <f t="shared" si="228"/>
        <v>0</v>
      </c>
    </row>
    <row r="545" spans="1:12">
      <c r="A545" s="8"/>
      <c r="B545" s="8">
        <v>2</v>
      </c>
      <c r="C545" s="8" t="s">
        <v>96</v>
      </c>
      <c r="D545" s="10" t="s">
        <v>12</v>
      </c>
      <c r="E545" s="483">
        <f>'per SKPD'!E3500</f>
        <v>48910000</v>
      </c>
      <c r="F545" s="316">
        <f>'Rekap SKPD'!O545</f>
        <v>7000000</v>
      </c>
      <c r="G545" s="316">
        <f>'Rekap SKPD'!X545</f>
        <v>0</v>
      </c>
      <c r="H545" s="447">
        <f t="shared" ref="H545:H550" si="232">E545+F545-G545</f>
        <v>55910000</v>
      </c>
      <c r="I545" s="447"/>
      <c r="K545" s="453">
        <v>55910000</v>
      </c>
      <c r="L545" s="479">
        <f t="shared" si="228"/>
        <v>0</v>
      </c>
    </row>
    <row r="546" spans="1:12">
      <c r="A546" s="8"/>
      <c r="B546" s="8">
        <v>3</v>
      </c>
      <c r="C546" s="8" t="s">
        <v>97</v>
      </c>
      <c r="D546" s="10" t="s">
        <v>13</v>
      </c>
      <c r="E546" s="483">
        <f>'per SKPD'!E3503</f>
        <v>4250000000</v>
      </c>
      <c r="F546" s="316">
        <f>'Rekap SKPD'!O546</f>
        <v>0</v>
      </c>
      <c r="G546" s="316">
        <f>'Rekap SKPD'!X546</f>
        <v>0</v>
      </c>
      <c r="H546" s="447">
        <f t="shared" si="232"/>
        <v>4250000000</v>
      </c>
      <c r="I546" s="447"/>
      <c r="K546" s="453">
        <v>4250000000</v>
      </c>
      <c r="L546" s="479">
        <f t="shared" si="228"/>
        <v>0</v>
      </c>
    </row>
    <row r="547" spans="1:12">
      <c r="A547" s="8"/>
      <c r="B547" s="8">
        <v>4</v>
      </c>
      <c r="C547" s="8" t="s">
        <v>98</v>
      </c>
      <c r="D547" s="10" t="s">
        <v>8</v>
      </c>
      <c r="E547" s="483">
        <f>'per SKPD'!E3504</f>
        <v>1489000000</v>
      </c>
      <c r="F547" s="316">
        <f>'Rekap SKPD'!O547</f>
        <v>0</v>
      </c>
      <c r="G547" s="316">
        <f>'Rekap SKPD'!X547</f>
        <v>0</v>
      </c>
      <c r="H547" s="447">
        <f t="shared" si="232"/>
        <v>1489000000</v>
      </c>
      <c r="I547" s="447"/>
      <c r="K547" s="453">
        <v>1489000000</v>
      </c>
      <c r="L547" s="479">
        <f t="shared" si="228"/>
        <v>0</v>
      </c>
    </row>
    <row r="548" spans="1:12">
      <c r="A548" s="8"/>
      <c r="B548" s="8">
        <v>5</v>
      </c>
      <c r="C548" s="8" t="s">
        <v>99</v>
      </c>
      <c r="D548" s="10" t="s">
        <v>14</v>
      </c>
      <c r="E548" s="483">
        <f>'per SKPD'!E3505</f>
        <v>336500</v>
      </c>
      <c r="F548" s="316">
        <f>'Rekap SKPD'!O548</f>
        <v>0</v>
      </c>
      <c r="G548" s="316">
        <f>'Rekap SKPD'!X548</f>
        <v>0</v>
      </c>
      <c r="H548" s="447">
        <f t="shared" si="232"/>
        <v>336500</v>
      </c>
      <c r="I548" s="447"/>
      <c r="K548" s="453">
        <v>336500</v>
      </c>
      <c r="L548" s="479">
        <f t="shared" si="228"/>
        <v>0</v>
      </c>
    </row>
    <row r="549" spans="1:12">
      <c r="A549" s="8"/>
      <c r="B549" s="8">
        <v>6</v>
      </c>
      <c r="C549" s="8" t="s">
        <v>100</v>
      </c>
      <c r="D549" s="10" t="s">
        <v>10</v>
      </c>
      <c r="E549" s="483">
        <f>'per SKPD'!E3506</f>
        <v>0</v>
      </c>
      <c r="F549" s="316">
        <f>'Rekap SKPD'!O549</f>
        <v>0</v>
      </c>
      <c r="G549" s="316">
        <f>'Rekap SKPD'!X549</f>
        <v>0</v>
      </c>
      <c r="H549" s="447">
        <f t="shared" si="232"/>
        <v>0</v>
      </c>
      <c r="I549" s="447"/>
      <c r="K549" s="453">
        <v>0</v>
      </c>
      <c r="L549" s="479">
        <f t="shared" si="228"/>
        <v>0</v>
      </c>
    </row>
    <row r="550" spans="1:12" s="24" customFormat="1">
      <c r="A550" s="23"/>
      <c r="B550" s="23">
        <v>7</v>
      </c>
      <c r="C550" s="23"/>
      <c r="D550" s="21" t="s">
        <v>11</v>
      </c>
      <c r="E550" s="483">
        <f>'per SKPD'!E3507</f>
        <v>11276000</v>
      </c>
      <c r="F550" s="316">
        <f>'Rekap SKPD'!O550</f>
        <v>0</v>
      </c>
      <c r="G550" s="316">
        <f>'Rekap SKPD'!X550</f>
        <v>0</v>
      </c>
      <c r="H550" s="447">
        <f t="shared" si="232"/>
        <v>11276000</v>
      </c>
      <c r="I550" s="480"/>
      <c r="J550" s="481"/>
      <c r="K550" s="482">
        <v>11276000</v>
      </c>
      <c r="L550" s="479">
        <f t="shared" si="228"/>
        <v>0</v>
      </c>
    </row>
    <row r="551" spans="1:12">
      <c r="A551" s="7"/>
      <c r="B551" s="7"/>
      <c r="C551" s="7"/>
      <c r="D551" s="22"/>
      <c r="E551" s="447"/>
      <c r="F551" s="390"/>
      <c r="G551" s="390"/>
      <c r="H551" s="475"/>
      <c r="I551" s="475"/>
      <c r="L551" s="479">
        <f t="shared" si="228"/>
        <v>0</v>
      </c>
    </row>
    <row r="552" spans="1:12" s="5" customFormat="1">
      <c r="A552" s="67">
        <v>61</v>
      </c>
      <c r="B552" s="671" t="s">
        <v>79</v>
      </c>
      <c r="C552" s="672"/>
      <c r="D552" s="673"/>
      <c r="E552" s="476">
        <f t="shared" ref="E552:H552" si="233">SUM(E553:E559)</f>
        <v>6360643000</v>
      </c>
      <c r="F552" s="476">
        <f t="shared" si="233"/>
        <v>80614842</v>
      </c>
      <c r="G552" s="476">
        <f t="shared" si="233"/>
        <v>5193000</v>
      </c>
      <c r="H552" s="476">
        <f t="shared" si="233"/>
        <v>6436064842</v>
      </c>
      <c r="I552" s="477"/>
      <c r="J552" s="478"/>
      <c r="K552" s="476">
        <f t="shared" ref="K552" si="234">SUM(K553:K559)</f>
        <v>6436064842</v>
      </c>
      <c r="L552" s="479">
        <f t="shared" si="228"/>
        <v>0</v>
      </c>
    </row>
    <row r="553" spans="1:12">
      <c r="A553" s="8"/>
      <c r="B553" s="8">
        <v>1</v>
      </c>
      <c r="C553" s="8" t="s">
        <v>95</v>
      </c>
      <c r="D553" s="10" t="s">
        <v>9</v>
      </c>
      <c r="E553" s="483">
        <f>'per SKPD'!E3510</f>
        <v>5684725000</v>
      </c>
      <c r="F553" s="316">
        <f>'Rekap SKPD'!O553</f>
        <v>71018342</v>
      </c>
      <c r="G553" s="316">
        <f>'Rekap SKPD'!X553</f>
        <v>0</v>
      </c>
      <c r="H553" s="447">
        <f>E553+F553-G553</f>
        <v>5755743342</v>
      </c>
      <c r="I553" s="447"/>
      <c r="K553" s="453">
        <v>5755743342</v>
      </c>
      <c r="L553" s="479">
        <f t="shared" si="228"/>
        <v>0</v>
      </c>
    </row>
    <row r="554" spans="1:12">
      <c r="A554" s="8"/>
      <c r="B554" s="8">
        <v>2</v>
      </c>
      <c r="C554" s="8" t="s">
        <v>96</v>
      </c>
      <c r="D554" s="10" t="s">
        <v>12</v>
      </c>
      <c r="E554" s="483">
        <f>'per SKPD'!E3512</f>
        <v>45096500</v>
      </c>
      <c r="F554" s="316">
        <f>'Rekap SKPD'!O554</f>
        <v>7000000</v>
      </c>
      <c r="G554" s="316">
        <f>'Rekap SKPD'!X554</f>
        <v>2586500</v>
      </c>
      <c r="H554" s="447">
        <f t="shared" ref="H554:H559" si="235">E554+F554-G554</f>
        <v>49510000</v>
      </c>
      <c r="I554" s="447"/>
      <c r="K554" s="453">
        <v>49510000</v>
      </c>
      <c r="L554" s="479">
        <f t="shared" si="228"/>
        <v>0</v>
      </c>
    </row>
    <row r="555" spans="1:12">
      <c r="A555" s="8"/>
      <c r="B555" s="8">
        <v>3</v>
      </c>
      <c r="C555" s="8" t="s">
        <v>97</v>
      </c>
      <c r="D555" s="10" t="s">
        <v>13</v>
      </c>
      <c r="E555" s="483">
        <f>'per SKPD'!E3532</f>
        <v>625000000</v>
      </c>
      <c r="F555" s="316">
        <f>'Rekap SKPD'!O555</f>
        <v>0</v>
      </c>
      <c r="G555" s="316">
        <f>'Rekap SKPD'!X555</f>
        <v>0</v>
      </c>
      <c r="H555" s="447">
        <f t="shared" si="235"/>
        <v>625000000</v>
      </c>
      <c r="I555" s="447"/>
      <c r="K555" s="453">
        <v>625000000</v>
      </c>
      <c r="L555" s="479">
        <f t="shared" si="228"/>
        <v>0</v>
      </c>
    </row>
    <row r="556" spans="1:12">
      <c r="A556" s="8"/>
      <c r="B556" s="8">
        <v>4</v>
      </c>
      <c r="C556" s="8" t="s">
        <v>98</v>
      </c>
      <c r="D556" s="10" t="s">
        <v>8</v>
      </c>
      <c r="E556" s="483">
        <f>'per SKPD'!E3533</f>
        <v>0</v>
      </c>
      <c r="F556" s="316">
        <f>'Rekap SKPD'!O556</f>
        <v>0</v>
      </c>
      <c r="G556" s="316">
        <f>'Rekap SKPD'!X556</f>
        <v>0</v>
      </c>
      <c r="H556" s="447">
        <f t="shared" si="235"/>
        <v>0</v>
      </c>
      <c r="I556" s="447"/>
      <c r="K556" s="453">
        <v>0</v>
      </c>
      <c r="L556" s="479">
        <f t="shared" si="228"/>
        <v>0</v>
      </c>
    </row>
    <row r="557" spans="1:12">
      <c r="A557" s="8"/>
      <c r="B557" s="8">
        <v>5</v>
      </c>
      <c r="C557" s="8" t="s">
        <v>99</v>
      </c>
      <c r="D557" s="10" t="s">
        <v>14</v>
      </c>
      <c r="E557" s="483">
        <f>'per SKPD'!E3534</f>
        <v>5821500</v>
      </c>
      <c r="F557" s="316">
        <f>'Rekap SKPD'!O557</f>
        <v>0</v>
      </c>
      <c r="G557" s="316">
        <f>'Rekap SKPD'!X557</f>
        <v>10000</v>
      </c>
      <c r="H557" s="447">
        <f t="shared" si="235"/>
        <v>5811500</v>
      </c>
      <c r="I557" s="447"/>
      <c r="K557" s="453">
        <v>5811500</v>
      </c>
      <c r="L557" s="479">
        <f t="shared" si="228"/>
        <v>0</v>
      </c>
    </row>
    <row r="558" spans="1:12">
      <c r="A558" s="8"/>
      <c r="B558" s="8">
        <v>6</v>
      </c>
      <c r="C558" s="8" t="s">
        <v>100</v>
      </c>
      <c r="D558" s="10" t="s">
        <v>10</v>
      </c>
      <c r="E558" s="483">
        <f>'per SKPD'!E3536</f>
        <v>0</v>
      </c>
      <c r="F558" s="316">
        <f>'Rekap SKPD'!O558</f>
        <v>0</v>
      </c>
      <c r="G558" s="316">
        <f>'Rekap SKPD'!X558</f>
        <v>0</v>
      </c>
      <c r="H558" s="447">
        <f t="shared" si="235"/>
        <v>0</v>
      </c>
      <c r="I558" s="447"/>
      <c r="K558" s="453">
        <v>0</v>
      </c>
      <c r="L558" s="479">
        <f t="shared" si="228"/>
        <v>0</v>
      </c>
    </row>
    <row r="559" spans="1:12" s="24" customFormat="1">
      <c r="A559" s="23"/>
      <c r="B559" s="23">
        <v>7</v>
      </c>
      <c r="C559" s="23"/>
      <c r="D559" s="21" t="s">
        <v>11</v>
      </c>
      <c r="E559" s="483">
        <f>'per SKPD'!E3537</f>
        <v>0</v>
      </c>
      <c r="F559" s="316">
        <f>'Rekap SKPD'!O559</f>
        <v>2596500</v>
      </c>
      <c r="G559" s="316">
        <f>'Rekap SKPD'!X559</f>
        <v>2596500</v>
      </c>
      <c r="H559" s="447">
        <f t="shared" si="235"/>
        <v>0</v>
      </c>
      <c r="I559" s="480"/>
      <c r="J559" s="481"/>
      <c r="K559" s="482">
        <v>0</v>
      </c>
      <c r="L559" s="479">
        <f t="shared" si="228"/>
        <v>0</v>
      </c>
    </row>
    <row r="560" spans="1:12">
      <c r="A560" s="7"/>
      <c r="B560" s="7"/>
      <c r="C560" s="7"/>
      <c r="D560" s="22"/>
      <c r="E560" s="447"/>
      <c r="F560" s="390"/>
      <c r="G560" s="390"/>
      <c r="H560" s="475"/>
      <c r="I560" s="475"/>
      <c r="L560" s="479">
        <f t="shared" si="228"/>
        <v>0</v>
      </c>
    </row>
    <row r="561" spans="1:12" s="5" customFormat="1">
      <c r="A561" s="67">
        <v>62</v>
      </c>
      <c r="B561" s="671" t="s">
        <v>80</v>
      </c>
      <c r="C561" s="672"/>
      <c r="D561" s="673"/>
      <c r="E561" s="476">
        <f t="shared" ref="E561" si="236">SUM(E562:E568)</f>
        <v>16371387500</v>
      </c>
      <c r="F561" s="476">
        <f>SUM(F562:F568)</f>
        <v>138606861</v>
      </c>
      <c r="G561" s="476">
        <f t="shared" ref="G561" si="237">SUM(G562:G568)</f>
        <v>23000000</v>
      </c>
      <c r="H561" s="476">
        <f>SUM(H562:H568)</f>
        <v>16486994361</v>
      </c>
      <c r="I561" s="477"/>
      <c r="J561" s="478"/>
      <c r="K561" s="476">
        <f t="shared" ref="K561" si="238">SUM(K562:K568)</f>
        <v>16486994361</v>
      </c>
      <c r="L561" s="479">
        <f t="shared" si="228"/>
        <v>0</v>
      </c>
    </row>
    <row r="562" spans="1:12">
      <c r="A562" s="8"/>
      <c r="B562" s="8">
        <v>1</v>
      </c>
      <c r="C562" s="8" t="s">
        <v>95</v>
      </c>
      <c r="D562" s="10" t="s">
        <v>9</v>
      </c>
      <c r="E562" s="483">
        <f>'per SKPD'!E3558</f>
        <v>16239622000</v>
      </c>
      <c r="F562" s="316">
        <f>'Rekap SKPD'!O562</f>
        <v>129695861</v>
      </c>
      <c r="G562" s="316">
        <f>'Rekap SKPD'!X562</f>
        <v>23000000</v>
      </c>
      <c r="H562" s="447">
        <f>E562+F562-G562</f>
        <v>16346317861</v>
      </c>
      <c r="I562" s="447"/>
      <c r="K562" s="453">
        <v>16346317861</v>
      </c>
      <c r="L562" s="479">
        <f t="shared" si="228"/>
        <v>0</v>
      </c>
    </row>
    <row r="563" spans="1:12">
      <c r="A563" s="8"/>
      <c r="B563" s="8">
        <v>2</v>
      </c>
      <c r="C563" s="8" t="s">
        <v>96</v>
      </c>
      <c r="D563" s="10" t="s">
        <v>12</v>
      </c>
      <c r="E563" s="483">
        <f>'per SKPD'!E3561</f>
        <v>49472000</v>
      </c>
      <c r="F563" s="316">
        <f>'Rekap SKPD'!O563</f>
        <v>8911000</v>
      </c>
      <c r="G563" s="316">
        <f>'Rekap SKPD'!X563</f>
        <v>0</v>
      </c>
      <c r="H563" s="447">
        <f t="shared" ref="H563:H568" si="239">E563+F563-G563</f>
        <v>58383000</v>
      </c>
      <c r="I563" s="447"/>
      <c r="K563" s="453">
        <v>58383000</v>
      </c>
      <c r="L563" s="479">
        <f t="shared" si="228"/>
        <v>0</v>
      </c>
    </row>
    <row r="564" spans="1:12">
      <c r="A564" s="8"/>
      <c r="B564" s="8">
        <v>3</v>
      </c>
      <c r="C564" s="8" t="s">
        <v>97</v>
      </c>
      <c r="D564" s="10" t="s">
        <v>13</v>
      </c>
      <c r="E564" s="483">
        <f>'per SKPD'!E3564</f>
        <v>81000000</v>
      </c>
      <c r="F564" s="316">
        <f>'Rekap SKPD'!O564</f>
        <v>0</v>
      </c>
      <c r="G564" s="316">
        <f>'Rekap SKPD'!X564</f>
        <v>0</v>
      </c>
      <c r="H564" s="447">
        <f t="shared" si="239"/>
        <v>81000000</v>
      </c>
      <c r="I564" s="447"/>
      <c r="K564" s="453">
        <v>81000000</v>
      </c>
      <c r="L564" s="479">
        <f t="shared" si="228"/>
        <v>0</v>
      </c>
    </row>
    <row r="565" spans="1:12">
      <c r="A565" s="8"/>
      <c r="B565" s="8">
        <v>4</v>
      </c>
      <c r="C565" s="8" t="s">
        <v>98</v>
      </c>
      <c r="D565" s="10" t="s">
        <v>8</v>
      </c>
      <c r="E565" s="483">
        <f>'per SKPD'!E3565</f>
        <v>0</v>
      </c>
      <c r="F565" s="316">
        <f>'Rekap SKPD'!O565</f>
        <v>0</v>
      </c>
      <c r="G565" s="316">
        <f>'Rekap SKPD'!X565</f>
        <v>0</v>
      </c>
      <c r="H565" s="447">
        <f t="shared" si="239"/>
        <v>0</v>
      </c>
      <c r="I565" s="447"/>
      <c r="K565" s="453">
        <v>0</v>
      </c>
      <c r="L565" s="479">
        <f t="shared" si="228"/>
        <v>0</v>
      </c>
    </row>
    <row r="566" spans="1:12">
      <c r="A566" s="8"/>
      <c r="B566" s="8">
        <v>5</v>
      </c>
      <c r="C566" s="8" t="s">
        <v>99</v>
      </c>
      <c r="D566" s="10" t="s">
        <v>14</v>
      </c>
      <c r="E566" s="483">
        <f>'per SKPD'!E3566</f>
        <v>1293500</v>
      </c>
      <c r="F566" s="316">
        <f>'Rekap SKPD'!O566</f>
        <v>0</v>
      </c>
      <c r="G566" s="316">
        <f>'Rekap SKPD'!X566</f>
        <v>0</v>
      </c>
      <c r="H566" s="447">
        <f t="shared" si="239"/>
        <v>1293500</v>
      </c>
      <c r="I566" s="447"/>
      <c r="K566" s="453">
        <v>1293500</v>
      </c>
      <c r="L566" s="479">
        <f t="shared" si="228"/>
        <v>0</v>
      </c>
    </row>
    <row r="567" spans="1:12">
      <c r="A567" s="8"/>
      <c r="B567" s="8">
        <v>6</v>
      </c>
      <c r="C567" s="8" t="s">
        <v>100</v>
      </c>
      <c r="D567" s="10" t="s">
        <v>10</v>
      </c>
      <c r="E567" s="483">
        <f>'per SKPD'!E3567</f>
        <v>0</v>
      </c>
      <c r="F567" s="316">
        <f>'Rekap SKPD'!O567</f>
        <v>0</v>
      </c>
      <c r="G567" s="316">
        <f>'Rekap SKPD'!X567</f>
        <v>0</v>
      </c>
      <c r="H567" s="447">
        <f t="shared" si="239"/>
        <v>0</v>
      </c>
      <c r="I567" s="447"/>
      <c r="K567" s="453">
        <v>0</v>
      </c>
      <c r="L567" s="479">
        <f t="shared" si="228"/>
        <v>0</v>
      </c>
    </row>
    <row r="568" spans="1:12" s="24" customFormat="1">
      <c r="A568" s="23"/>
      <c r="B568" s="23">
        <v>7</v>
      </c>
      <c r="C568" s="23"/>
      <c r="D568" s="21" t="s">
        <v>11</v>
      </c>
      <c r="E568" s="483">
        <f>'per SKPD'!E3568</f>
        <v>0</v>
      </c>
      <c r="F568" s="316">
        <f>'Rekap SKPD'!O568</f>
        <v>0</v>
      </c>
      <c r="G568" s="316">
        <f>'Rekap SKPD'!X568</f>
        <v>0</v>
      </c>
      <c r="H568" s="447">
        <f t="shared" si="239"/>
        <v>0</v>
      </c>
      <c r="I568" s="480"/>
      <c r="J568" s="481"/>
      <c r="K568" s="482">
        <v>0</v>
      </c>
      <c r="L568" s="479">
        <f t="shared" si="228"/>
        <v>0</v>
      </c>
    </row>
    <row r="569" spans="1:12">
      <c r="A569" s="7"/>
      <c r="B569" s="7"/>
      <c r="C569" s="7"/>
      <c r="D569" s="14"/>
      <c r="E569" s="447"/>
      <c r="F569" s="390"/>
      <c r="G569" s="390"/>
      <c r="H569" s="475"/>
      <c r="I569" s="475"/>
      <c r="L569" s="479">
        <f t="shared" si="228"/>
        <v>0</v>
      </c>
    </row>
    <row r="570" spans="1:12" s="5" customFormat="1">
      <c r="A570" s="67">
        <v>63</v>
      </c>
      <c r="B570" s="671" t="s">
        <v>81</v>
      </c>
      <c r="C570" s="672"/>
      <c r="D570" s="673"/>
      <c r="E570" s="476">
        <f t="shared" ref="E570" si="240">SUM(E571:E577)</f>
        <v>5360981500</v>
      </c>
      <c r="F570" s="476">
        <f>SUM(F571:F577)</f>
        <v>3000000</v>
      </c>
      <c r="G570" s="476">
        <f t="shared" ref="G570:H570" si="241">SUM(G571:G577)</f>
        <v>0</v>
      </c>
      <c r="H570" s="476">
        <f t="shared" si="241"/>
        <v>5363981500</v>
      </c>
      <c r="I570" s="477"/>
      <c r="J570" s="478"/>
      <c r="K570" s="476">
        <f t="shared" ref="K570" si="242">SUM(K571:K577)</f>
        <v>5363981500</v>
      </c>
      <c r="L570" s="479">
        <f t="shared" si="228"/>
        <v>0</v>
      </c>
    </row>
    <row r="571" spans="1:12">
      <c r="A571" s="8"/>
      <c r="B571" s="8">
        <v>1</v>
      </c>
      <c r="C571" s="8" t="s">
        <v>95</v>
      </c>
      <c r="D571" s="10" t="s">
        <v>9</v>
      </c>
      <c r="E571" s="483">
        <f>'per SKPD'!E3571</f>
        <v>2825000000</v>
      </c>
      <c r="F571" s="316">
        <f>'Rekap SKPD'!O571</f>
        <v>0</v>
      </c>
      <c r="G571" s="316">
        <f>'Rekap SKPD'!X571</f>
        <v>0</v>
      </c>
      <c r="H571" s="447">
        <f>E571+F571-G571</f>
        <v>2825000000</v>
      </c>
      <c r="I571" s="447"/>
      <c r="K571" s="453">
        <v>2825000000</v>
      </c>
      <c r="L571" s="479">
        <f t="shared" si="228"/>
        <v>0</v>
      </c>
    </row>
    <row r="572" spans="1:12">
      <c r="A572" s="8"/>
      <c r="B572" s="8">
        <v>2</v>
      </c>
      <c r="C572" s="8" t="s">
        <v>96</v>
      </c>
      <c r="D572" s="10" t="s">
        <v>12</v>
      </c>
      <c r="E572" s="483">
        <f>'per SKPD'!E3572</f>
        <v>43265000</v>
      </c>
      <c r="F572" s="316">
        <f>'Rekap SKPD'!O572</f>
        <v>3000000</v>
      </c>
      <c r="G572" s="316">
        <f>'Rekap SKPD'!X572</f>
        <v>0</v>
      </c>
      <c r="H572" s="447">
        <f t="shared" ref="H572:H577" si="243">E572+F572-G572</f>
        <v>46265000</v>
      </c>
      <c r="I572" s="447"/>
      <c r="K572" s="453">
        <v>46265000</v>
      </c>
      <c r="L572" s="479">
        <f t="shared" si="228"/>
        <v>0</v>
      </c>
    </row>
    <row r="573" spans="1:12">
      <c r="A573" s="8"/>
      <c r="B573" s="8">
        <v>3</v>
      </c>
      <c r="C573" s="8" t="s">
        <v>97</v>
      </c>
      <c r="D573" s="10" t="s">
        <v>13</v>
      </c>
      <c r="E573" s="483">
        <f>'per SKPD'!E3574</f>
        <v>2492500000</v>
      </c>
      <c r="F573" s="316">
        <f>'Rekap SKPD'!O573</f>
        <v>0</v>
      </c>
      <c r="G573" s="316">
        <f>'Rekap SKPD'!X573</f>
        <v>0</v>
      </c>
      <c r="H573" s="447">
        <f t="shared" si="243"/>
        <v>2492500000</v>
      </c>
      <c r="I573" s="447"/>
      <c r="K573" s="453">
        <v>2492500000</v>
      </c>
      <c r="L573" s="479">
        <f t="shared" si="228"/>
        <v>0</v>
      </c>
    </row>
    <row r="574" spans="1:12">
      <c r="A574" s="8"/>
      <c r="B574" s="8">
        <v>4</v>
      </c>
      <c r="C574" s="8" t="s">
        <v>98</v>
      </c>
      <c r="D574" s="10" t="s">
        <v>8</v>
      </c>
      <c r="E574" s="483">
        <f>'per SKPD'!E3575</f>
        <v>0</v>
      </c>
      <c r="F574" s="316">
        <f>'Rekap SKPD'!O574</f>
        <v>0</v>
      </c>
      <c r="G574" s="316">
        <f>'Rekap SKPD'!X574</f>
        <v>0</v>
      </c>
      <c r="H574" s="447">
        <f t="shared" si="243"/>
        <v>0</v>
      </c>
      <c r="I574" s="447"/>
      <c r="K574" s="453">
        <v>0</v>
      </c>
      <c r="L574" s="479">
        <f t="shared" si="228"/>
        <v>0</v>
      </c>
    </row>
    <row r="575" spans="1:12">
      <c r="A575" s="8"/>
      <c r="B575" s="8">
        <v>5</v>
      </c>
      <c r="C575" s="8" t="s">
        <v>99</v>
      </c>
      <c r="D575" s="10" t="s">
        <v>14</v>
      </c>
      <c r="E575" s="483">
        <f>'per SKPD'!E3576</f>
        <v>216500</v>
      </c>
      <c r="F575" s="316">
        <f>'Rekap SKPD'!O575</f>
        <v>0</v>
      </c>
      <c r="G575" s="316">
        <f>'Rekap SKPD'!X575</f>
        <v>0</v>
      </c>
      <c r="H575" s="447">
        <f t="shared" si="243"/>
        <v>216500</v>
      </c>
      <c r="I575" s="447"/>
      <c r="K575" s="453">
        <v>216500</v>
      </c>
      <c r="L575" s="479">
        <f t="shared" si="228"/>
        <v>0</v>
      </c>
    </row>
    <row r="576" spans="1:12">
      <c r="A576" s="8"/>
      <c r="B576" s="8">
        <v>6</v>
      </c>
      <c r="C576" s="8" t="s">
        <v>100</v>
      </c>
      <c r="D576" s="10" t="s">
        <v>10</v>
      </c>
      <c r="E576" s="483">
        <f>'per SKPD'!E3577</f>
        <v>0</v>
      </c>
      <c r="F576" s="316">
        <f>'Rekap SKPD'!O576</f>
        <v>0</v>
      </c>
      <c r="G576" s="316">
        <f>'Rekap SKPD'!X576</f>
        <v>0</v>
      </c>
      <c r="H576" s="447">
        <f t="shared" si="243"/>
        <v>0</v>
      </c>
      <c r="I576" s="447"/>
      <c r="K576" s="453">
        <v>0</v>
      </c>
      <c r="L576" s="479">
        <f t="shared" si="228"/>
        <v>0</v>
      </c>
    </row>
    <row r="577" spans="1:12" s="24" customFormat="1">
      <c r="A577" s="23"/>
      <c r="B577" s="23">
        <v>7</v>
      </c>
      <c r="C577" s="23"/>
      <c r="D577" s="21" t="s">
        <v>11</v>
      </c>
      <c r="E577" s="483">
        <f>'per SKPD'!E3578</f>
        <v>0</v>
      </c>
      <c r="F577" s="316">
        <f>'Rekap SKPD'!O577</f>
        <v>0</v>
      </c>
      <c r="G577" s="316">
        <f>'Rekap SKPD'!X577</f>
        <v>0</v>
      </c>
      <c r="H577" s="447">
        <f t="shared" si="243"/>
        <v>0</v>
      </c>
      <c r="I577" s="480"/>
      <c r="J577" s="481"/>
      <c r="K577" s="482">
        <v>0</v>
      </c>
      <c r="L577" s="479">
        <f t="shared" si="228"/>
        <v>0</v>
      </c>
    </row>
    <row r="578" spans="1:12">
      <c r="A578" s="7"/>
      <c r="B578" s="7"/>
      <c r="C578" s="7"/>
      <c r="D578" s="22"/>
      <c r="E578" s="447"/>
      <c r="F578" s="390"/>
      <c r="G578" s="390"/>
      <c r="H578" s="475"/>
      <c r="I578" s="475"/>
      <c r="L578" s="479">
        <f t="shared" si="228"/>
        <v>0</v>
      </c>
    </row>
    <row r="579" spans="1:12" s="5" customFormat="1">
      <c r="A579" s="67">
        <v>64</v>
      </c>
      <c r="B579" s="671" t="s">
        <v>82</v>
      </c>
      <c r="C579" s="672"/>
      <c r="D579" s="673"/>
      <c r="E579" s="476">
        <f t="shared" ref="E579:G579" si="244">SUM(E580:E586)</f>
        <v>0</v>
      </c>
      <c r="F579" s="476">
        <f t="shared" si="244"/>
        <v>910763050</v>
      </c>
      <c r="G579" s="476">
        <f t="shared" si="244"/>
        <v>18468250</v>
      </c>
      <c r="H579" s="476">
        <f>SUM(H580:H586)</f>
        <v>892294800</v>
      </c>
      <c r="I579" s="477"/>
      <c r="J579" s="478"/>
      <c r="K579" s="476">
        <f t="shared" ref="K579" si="245">SUM(K580:K586)</f>
        <v>892294800</v>
      </c>
      <c r="L579" s="479">
        <f t="shared" si="228"/>
        <v>0</v>
      </c>
    </row>
    <row r="580" spans="1:12">
      <c r="A580" s="8"/>
      <c r="B580" s="8">
        <v>1</v>
      </c>
      <c r="C580" s="8" t="s">
        <v>95</v>
      </c>
      <c r="D580" s="10" t="s">
        <v>9</v>
      </c>
      <c r="E580" s="483">
        <f>'per SKPD'!E3581</f>
        <v>0</v>
      </c>
      <c r="F580" s="316">
        <f>'Rekap SKPD'!O580</f>
        <v>102600000</v>
      </c>
      <c r="G580" s="316">
        <f>'Rekap SKPD'!X580</f>
        <v>0</v>
      </c>
      <c r="H580" s="447">
        <f>E580+F580-G580</f>
        <v>102600000</v>
      </c>
      <c r="I580" s="447"/>
      <c r="K580" s="453">
        <v>102600000</v>
      </c>
      <c r="L580" s="479">
        <f t="shared" si="228"/>
        <v>0</v>
      </c>
    </row>
    <row r="581" spans="1:12">
      <c r="A581" s="8"/>
      <c r="B581" s="8">
        <v>2</v>
      </c>
      <c r="C581" s="8" t="s">
        <v>96</v>
      </c>
      <c r="D581" s="10" t="s">
        <v>12</v>
      </c>
      <c r="E581" s="483">
        <f>'per SKPD'!E3583</f>
        <v>0</v>
      </c>
      <c r="F581" s="316">
        <f>'Rekap SKPD'!O581</f>
        <v>604224750</v>
      </c>
      <c r="G581" s="316">
        <f>'Rekap SKPD'!X581</f>
        <v>18468250</v>
      </c>
      <c r="H581" s="447">
        <f t="shared" ref="H581:H586" si="246">E581+F581-G581</f>
        <v>585756500</v>
      </c>
      <c r="I581" s="447"/>
      <c r="K581" s="453">
        <v>585756500</v>
      </c>
      <c r="L581" s="479">
        <f t="shared" si="228"/>
        <v>0</v>
      </c>
    </row>
    <row r="582" spans="1:12">
      <c r="A582" s="8"/>
      <c r="B582" s="8">
        <v>3</v>
      </c>
      <c r="C582" s="8" t="s">
        <v>97</v>
      </c>
      <c r="D582" s="10" t="s">
        <v>13</v>
      </c>
      <c r="E582" s="483">
        <f>'per SKPD'!E3626</f>
        <v>0</v>
      </c>
      <c r="F582" s="316">
        <f>'Rekap SKPD'!O582</f>
        <v>199452500</v>
      </c>
      <c r="G582" s="316">
        <f>'Rekap SKPD'!X582</f>
        <v>0</v>
      </c>
      <c r="H582" s="447">
        <f t="shared" si="246"/>
        <v>199452500</v>
      </c>
      <c r="I582" s="447"/>
      <c r="K582" s="453">
        <v>199452500</v>
      </c>
      <c r="L582" s="479">
        <f t="shared" si="228"/>
        <v>0</v>
      </c>
    </row>
    <row r="583" spans="1:12">
      <c r="A583" s="8"/>
      <c r="B583" s="8">
        <v>4</v>
      </c>
      <c r="C583" s="8" t="s">
        <v>98</v>
      </c>
      <c r="D583" s="10" t="s">
        <v>8</v>
      </c>
      <c r="E583" s="483">
        <f>'per SKPD'!E3636</f>
        <v>0</v>
      </c>
      <c r="F583" s="316">
        <f>'Rekap SKPD'!O583</f>
        <v>4485800</v>
      </c>
      <c r="G583" s="316">
        <f>'Rekap SKPD'!X583</f>
        <v>0</v>
      </c>
      <c r="H583" s="447">
        <f t="shared" si="246"/>
        <v>4485800</v>
      </c>
      <c r="I583" s="447"/>
      <c r="K583" s="453">
        <v>4485800</v>
      </c>
      <c r="L583" s="479">
        <f t="shared" si="228"/>
        <v>0</v>
      </c>
    </row>
    <row r="584" spans="1:12">
      <c r="A584" s="8"/>
      <c r="B584" s="8">
        <v>5</v>
      </c>
      <c r="C584" s="8" t="s">
        <v>99</v>
      </c>
      <c r="D584" s="10" t="s">
        <v>14</v>
      </c>
      <c r="E584" s="483">
        <f>'per SKPD'!E3638</f>
        <v>0</v>
      </c>
      <c r="F584" s="316">
        <f>'Rekap SKPD'!O584</f>
        <v>0</v>
      </c>
      <c r="G584" s="316">
        <f>'Rekap SKPD'!X584</f>
        <v>0</v>
      </c>
      <c r="H584" s="447">
        <f t="shared" si="246"/>
        <v>0</v>
      </c>
      <c r="I584" s="447"/>
      <c r="K584" s="453">
        <v>0</v>
      </c>
      <c r="L584" s="479">
        <f t="shared" si="228"/>
        <v>0</v>
      </c>
    </row>
    <row r="585" spans="1:12">
      <c r="A585" s="8"/>
      <c r="B585" s="8">
        <v>6</v>
      </c>
      <c r="C585" s="8" t="s">
        <v>100</v>
      </c>
      <c r="D585" s="10" t="s">
        <v>10</v>
      </c>
      <c r="E585" s="483">
        <f>'per SKPD'!E3639</f>
        <v>0</v>
      </c>
      <c r="F585" s="316">
        <f>'Rekap SKPD'!O585</f>
        <v>0</v>
      </c>
      <c r="G585" s="316">
        <f>'Rekap SKPD'!X585</f>
        <v>0</v>
      </c>
      <c r="H585" s="447">
        <f t="shared" si="246"/>
        <v>0</v>
      </c>
      <c r="I585" s="447"/>
      <c r="K585" s="453">
        <v>0</v>
      </c>
      <c r="L585" s="479">
        <f t="shared" si="228"/>
        <v>0</v>
      </c>
    </row>
    <row r="586" spans="1:12" s="24" customFormat="1">
      <c r="A586" s="23"/>
      <c r="B586" s="23">
        <v>7</v>
      </c>
      <c r="C586" s="23"/>
      <c r="D586" s="21" t="s">
        <v>11</v>
      </c>
      <c r="E586" s="483">
        <f>'per SKPD'!E3640</f>
        <v>0</v>
      </c>
      <c r="F586" s="316">
        <f>'Rekap SKPD'!O586</f>
        <v>0</v>
      </c>
      <c r="G586" s="316">
        <f>'Rekap SKPD'!X586</f>
        <v>0</v>
      </c>
      <c r="H586" s="447">
        <f t="shared" si="246"/>
        <v>0</v>
      </c>
      <c r="I586" s="480"/>
      <c r="J586" s="481"/>
      <c r="K586" s="482">
        <v>0</v>
      </c>
      <c r="L586" s="479">
        <f t="shared" si="228"/>
        <v>0</v>
      </c>
    </row>
    <row r="587" spans="1:12">
      <c r="A587" s="7"/>
      <c r="B587" s="7"/>
      <c r="C587" s="7"/>
      <c r="D587" s="22"/>
      <c r="E587" s="447"/>
      <c r="F587" s="390"/>
      <c r="G587" s="390"/>
      <c r="H587" s="475"/>
      <c r="I587" s="475"/>
      <c r="L587" s="479">
        <f t="shared" si="228"/>
        <v>0</v>
      </c>
    </row>
    <row r="588" spans="1:12" s="5" customFormat="1">
      <c r="A588" s="67">
        <v>65</v>
      </c>
      <c r="B588" s="671" t="s">
        <v>83</v>
      </c>
      <c r="C588" s="672"/>
      <c r="D588" s="673"/>
      <c r="E588" s="476">
        <f t="shared" ref="E588" si="247">SUM(E589:E595)</f>
        <v>550467000</v>
      </c>
      <c r="F588" s="476">
        <f>SUM(F589:F595)</f>
        <v>365325808</v>
      </c>
      <c r="G588" s="476">
        <f t="shared" ref="G588:H588" si="248">SUM(G589:G595)</f>
        <v>34500000</v>
      </c>
      <c r="H588" s="476">
        <f t="shared" si="248"/>
        <v>881292808</v>
      </c>
      <c r="I588" s="477"/>
      <c r="J588" s="478"/>
      <c r="K588" s="476">
        <f t="shared" ref="K588" si="249">SUM(K589:K595)</f>
        <v>881292808</v>
      </c>
      <c r="L588" s="479">
        <f t="shared" si="228"/>
        <v>0</v>
      </c>
    </row>
    <row r="589" spans="1:12">
      <c r="A589" s="8"/>
      <c r="B589" s="8">
        <v>1</v>
      </c>
      <c r="C589" s="8" t="s">
        <v>95</v>
      </c>
      <c r="D589" s="10" t="s">
        <v>9</v>
      </c>
      <c r="E589" s="483">
        <f>'per SKPD'!E3643</f>
        <v>0</v>
      </c>
      <c r="F589" s="316">
        <f>'Rekap SKPD'!O589</f>
        <v>0</v>
      </c>
      <c r="G589" s="316">
        <f>'Rekap SKPD'!X589</f>
        <v>0</v>
      </c>
      <c r="H589" s="447">
        <f>E589+F589-G589</f>
        <v>0</v>
      </c>
      <c r="I589" s="447"/>
      <c r="K589" s="453">
        <v>0</v>
      </c>
      <c r="L589" s="479">
        <f t="shared" si="228"/>
        <v>0</v>
      </c>
    </row>
    <row r="590" spans="1:12">
      <c r="A590" s="8"/>
      <c r="B590" s="8">
        <v>2</v>
      </c>
      <c r="C590" s="8" t="s">
        <v>96</v>
      </c>
      <c r="D590" s="10" t="s">
        <v>12</v>
      </c>
      <c r="E590" s="483">
        <f>'per SKPD'!E3644</f>
        <v>151359000</v>
      </c>
      <c r="F590" s="316">
        <f>'Rekap SKPD'!O590</f>
        <v>173963032</v>
      </c>
      <c r="G590" s="316">
        <f>'Rekap SKPD'!X590</f>
        <v>34500000</v>
      </c>
      <c r="H590" s="447">
        <f t="shared" ref="H590:H595" si="250">E590+F590-G590</f>
        <v>290822032</v>
      </c>
      <c r="I590" s="447"/>
      <c r="K590" s="453">
        <v>290822032</v>
      </c>
      <c r="L590" s="479">
        <f t="shared" si="228"/>
        <v>0</v>
      </c>
    </row>
    <row r="591" spans="1:12">
      <c r="A591" s="8"/>
      <c r="B591" s="8">
        <v>3</v>
      </c>
      <c r="C591" s="8" t="s">
        <v>97</v>
      </c>
      <c r="D591" s="10" t="s">
        <v>13</v>
      </c>
      <c r="E591" s="483">
        <f>'per SKPD'!E3649</f>
        <v>399041500</v>
      </c>
      <c r="F591" s="316">
        <f>'Rekap SKPD'!O591</f>
        <v>191362776</v>
      </c>
      <c r="G591" s="316">
        <f>'Rekap SKPD'!X591</f>
        <v>0</v>
      </c>
      <c r="H591" s="447">
        <f t="shared" si="250"/>
        <v>590404276</v>
      </c>
      <c r="I591" s="447"/>
      <c r="K591" s="453">
        <v>590404276</v>
      </c>
      <c r="L591" s="479">
        <f t="shared" si="228"/>
        <v>0</v>
      </c>
    </row>
    <row r="592" spans="1:12">
      <c r="A592" s="8"/>
      <c r="B592" s="8">
        <v>4</v>
      </c>
      <c r="C592" s="8" t="s">
        <v>98</v>
      </c>
      <c r="D592" s="10" t="s">
        <v>8</v>
      </c>
      <c r="E592" s="483">
        <f>'per SKPD'!E3651</f>
        <v>0</v>
      </c>
      <c r="F592" s="316">
        <f>'Rekap SKPD'!O592</f>
        <v>0</v>
      </c>
      <c r="G592" s="316">
        <f>'Rekap SKPD'!X592</f>
        <v>0</v>
      </c>
      <c r="H592" s="447">
        <f t="shared" si="250"/>
        <v>0</v>
      </c>
      <c r="I592" s="447"/>
      <c r="K592" s="453">
        <v>0</v>
      </c>
      <c r="L592" s="479">
        <f t="shared" si="228"/>
        <v>0</v>
      </c>
    </row>
    <row r="593" spans="1:118">
      <c r="A593" s="8"/>
      <c r="B593" s="8">
        <v>5</v>
      </c>
      <c r="C593" s="8" t="s">
        <v>99</v>
      </c>
      <c r="D593" s="10" t="s">
        <v>14</v>
      </c>
      <c r="E593" s="483">
        <f>'per SKPD'!E3652</f>
        <v>66500</v>
      </c>
      <c r="F593" s="316">
        <f>'Rekap SKPD'!O593</f>
        <v>0</v>
      </c>
      <c r="G593" s="316">
        <f>'Rekap SKPD'!X593</f>
        <v>0</v>
      </c>
      <c r="H593" s="447">
        <f t="shared" si="250"/>
        <v>66500</v>
      </c>
      <c r="I593" s="447"/>
      <c r="K593" s="453">
        <v>66500</v>
      </c>
      <c r="L593" s="479">
        <f t="shared" si="228"/>
        <v>0</v>
      </c>
    </row>
    <row r="594" spans="1:118">
      <c r="A594" s="8"/>
      <c r="B594" s="8">
        <v>6</v>
      </c>
      <c r="C594" s="8" t="s">
        <v>100</v>
      </c>
      <c r="D594" s="10" t="s">
        <v>10</v>
      </c>
      <c r="E594" s="483">
        <f>'per SKPD'!E3653</f>
        <v>0</v>
      </c>
      <c r="F594" s="316">
        <f>'Rekap SKPD'!O594</f>
        <v>0</v>
      </c>
      <c r="G594" s="316">
        <f>'Rekap SKPD'!X594</f>
        <v>0</v>
      </c>
      <c r="H594" s="447">
        <f t="shared" si="250"/>
        <v>0</v>
      </c>
      <c r="I594" s="447"/>
      <c r="K594" s="453">
        <v>0</v>
      </c>
      <c r="L594" s="479">
        <f t="shared" si="228"/>
        <v>0</v>
      </c>
    </row>
    <row r="595" spans="1:118" s="24" customFormat="1">
      <c r="A595" s="23"/>
      <c r="B595" s="23">
        <v>7</v>
      </c>
      <c r="C595" s="23"/>
      <c r="D595" s="21" t="s">
        <v>11</v>
      </c>
      <c r="E595" s="483">
        <f>'per SKPD'!E3654</f>
        <v>0</v>
      </c>
      <c r="F595" s="316">
        <f>'Rekap SKPD'!O595</f>
        <v>0</v>
      </c>
      <c r="G595" s="316">
        <f>'Rekap SKPD'!X595</f>
        <v>0</v>
      </c>
      <c r="H595" s="447">
        <f t="shared" si="250"/>
        <v>0</v>
      </c>
      <c r="I595" s="480"/>
      <c r="J595" s="481"/>
      <c r="K595" s="482">
        <v>0</v>
      </c>
      <c r="L595" s="479">
        <f t="shared" si="228"/>
        <v>0</v>
      </c>
    </row>
    <row r="596" spans="1:118">
      <c r="A596" s="7"/>
      <c r="B596" s="7"/>
      <c r="C596" s="7"/>
      <c r="D596" s="22"/>
      <c r="E596" s="447"/>
      <c r="F596" s="390"/>
      <c r="G596" s="390"/>
      <c r="H596" s="475"/>
      <c r="I596" s="475"/>
      <c r="L596" s="479">
        <f t="shared" si="228"/>
        <v>0</v>
      </c>
    </row>
    <row r="597" spans="1:118" s="5" customFormat="1">
      <c r="A597" s="67">
        <v>66</v>
      </c>
      <c r="B597" s="671" t="s">
        <v>84</v>
      </c>
      <c r="C597" s="672"/>
      <c r="D597" s="673"/>
      <c r="E597" s="476">
        <f t="shared" ref="E597" si="251">SUM(E598:E604)</f>
        <v>1527088750</v>
      </c>
      <c r="F597" s="476">
        <f>SUM(F598:F604)</f>
        <v>263079500</v>
      </c>
      <c r="G597" s="476">
        <f t="shared" ref="G597" si="252">SUM(G598:G604)</f>
        <v>12054000</v>
      </c>
      <c r="H597" s="476">
        <f>SUM(H598:H604)</f>
        <v>1778114250</v>
      </c>
      <c r="I597" s="477"/>
      <c r="J597" s="478"/>
      <c r="K597" s="476">
        <f t="shared" ref="K597" si="253">SUM(K598:K604)</f>
        <v>1778114250</v>
      </c>
      <c r="L597" s="479">
        <f t="shared" si="228"/>
        <v>0</v>
      </c>
    </row>
    <row r="598" spans="1:118">
      <c r="A598" s="8"/>
      <c r="B598" s="8">
        <v>1</v>
      </c>
      <c r="C598" s="8" t="s">
        <v>95</v>
      </c>
      <c r="D598" s="10" t="s">
        <v>9</v>
      </c>
      <c r="E598" s="483">
        <f>'per SKPD'!E3657</f>
        <v>0</v>
      </c>
      <c r="F598" s="316">
        <f>'Rekap SKPD'!O598</f>
        <v>0</v>
      </c>
      <c r="G598" s="316">
        <f>'Rekap SKPD'!X598</f>
        <v>0</v>
      </c>
      <c r="H598" s="447">
        <f>E598+F598-G598</f>
        <v>0</v>
      </c>
      <c r="I598" s="447"/>
      <c r="K598" s="453">
        <v>0</v>
      </c>
      <c r="L598" s="479">
        <f t="shared" si="228"/>
        <v>0</v>
      </c>
    </row>
    <row r="599" spans="1:118">
      <c r="A599" s="8"/>
      <c r="B599" s="8">
        <v>2</v>
      </c>
      <c r="C599" s="8" t="s">
        <v>96</v>
      </c>
      <c r="D599" s="10" t="s">
        <v>12</v>
      </c>
      <c r="E599" s="483">
        <f>'per SKPD'!E3658</f>
        <v>815543250</v>
      </c>
      <c r="F599" s="316">
        <f>'Rekap SKPD'!O599</f>
        <v>249079500</v>
      </c>
      <c r="G599" s="316">
        <f>'Rekap SKPD'!X599</f>
        <v>0</v>
      </c>
      <c r="H599" s="447">
        <f t="shared" ref="H599:H604" si="254">E599+F599-G599</f>
        <v>1064622750</v>
      </c>
      <c r="I599" s="447"/>
      <c r="K599" s="453">
        <v>1064622750</v>
      </c>
      <c r="L599" s="479">
        <f t="shared" si="228"/>
        <v>0</v>
      </c>
    </row>
    <row r="600" spans="1:118">
      <c r="A600" s="8"/>
      <c r="B600" s="8">
        <v>3</v>
      </c>
      <c r="C600" s="8" t="s">
        <v>97</v>
      </c>
      <c r="D600" s="10" t="s">
        <v>13</v>
      </c>
      <c r="E600" s="483">
        <f>'per SKPD'!E3676</f>
        <v>430000000</v>
      </c>
      <c r="F600" s="316">
        <f>'Rekap SKPD'!O600</f>
        <v>14000000</v>
      </c>
      <c r="G600" s="316">
        <f>'Rekap SKPD'!X600</f>
        <v>0</v>
      </c>
      <c r="H600" s="447">
        <f t="shared" si="254"/>
        <v>444000000</v>
      </c>
      <c r="I600" s="447"/>
      <c r="K600" s="453">
        <v>444000000</v>
      </c>
      <c r="L600" s="479">
        <f t="shared" ref="L600:L658" si="255">H600-K600</f>
        <v>0</v>
      </c>
    </row>
    <row r="601" spans="1:118">
      <c r="A601" s="8"/>
      <c r="B601" s="8">
        <v>4</v>
      </c>
      <c r="C601" s="8" t="s">
        <v>98</v>
      </c>
      <c r="D601" s="10" t="s">
        <v>8</v>
      </c>
      <c r="E601" s="483">
        <f>'per SKPD'!E3679</f>
        <v>10775000</v>
      </c>
      <c r="F601" s="316">
        <f>'Rekap SKPD'!O601</f>
        <v>0</v>
      </c>
      <c r="G601" s="316">
        <f>'Rekap SKPD'!X601</f>
        <v>0</v>
      </c>
      <c r="H601" s="447">
        <f t="shared" si="254"/>
        <v>10775000</v>
      </c>
      <c r="I601" s="447"/>
      <c r="K601" s="453">
        <v>10775000</v>
      </c>
      <c r="L601" s="479">
        <f t="shared" si="255"/>
        <v>0</v>
      </c>
    </row>
    <row r="602" spans="1:118">
      <c r="A602" s="8"/>
      <c r="B602" s="8">
        <v>5</v>
      </c>
      <c r="C602" s="8" t="s">
        <v>99</v>
      </c>
      <c r="D602" s="10" t="s">
        <v>14</v>
      </c>
      <c r="E602" s="483">
        <f>'per SKPD'!E3680</f>
        <v>5516500</v>
      </c>
      <c r="F602" s="316">
        <f>'Rekap SKPD'!O602</f>
        <v>0</v>
      </c>
      <c r="G602" s="316">
        <f>'Rekap SKPD'!X602</f>
        <v>0</v>
      </c>
      <c r="H602" s="447">
        <f t="shared" si="254"/>
        <v>5516500</v>
      </c>
      <c r="I602" s="447"/>
      <c r="K602" s="453">
        <v>5516500</v>
      </c>
      <c r="L602" s="479">
        <f t="shared" si="255"/>
        <v>0</v>
      </c>
    </row>
    <row r="603" spans="1:118">
      <c r="A603" s="8"/>
      <c r="B603" s="8">
        <v>6</v>
      </c>
      <c r="C603" s="8" t="s">
        <v>100</v>
      </c>
      <c r="D603" s="10" t="s">
        <v>10</v>
      </c>
      <c r="E603" s="483">
        <f>'per SKPD'!E3681</f>
        <v>0</v>
      </c>
      <c r="F603" s="316">
        <f>'Rekap SKPD'!O603</f>
        <v>0</v>
      </c>
      <c r="G603" s="316">
        <f>'Rekap SKPD'!X603</f>
        <v>0</v>
      </c>
      <c r="H603" s="447">
        <f t="shared" si="254"/>
        <v>0</v>
      </c>
      <c r="I603" s="447"/>
      <c r="K603" s="453">
        <v>0</v>
      </c>
      <c r="L603" s="479">
        <f t="shared" si="255"/>
        <v>0</v>
      </c>
    </row>
    <row r="604" spans="1:118" s="24" customFormat="1">
      <c r="A604" s="23"/>
      <c r="B604" s="23">
        <v>7</v>
      </c>
      <c r="C604" s="23"/>
      <c r="D604" s="21" t="s">
        <v>11</v>
      </c>
      <c r="E604" s="483">
        <f>'per SKPD'!E3682</f>
        <v>265254000</v>
      </c>
      <c r="F604" s="316">
        <f>'Rekap SKPD'!O604</f>
        <v>0</v>
      </c>
      <c r="G604" s="316">
        <f>'Rekap SKPD'!X604</f>
        <v>12054000</v>
      </c>
      <c r="H604" s="447">
        <f t="shared" si="254"/>
        <v>253200000</v>
      </c>
      <c r="I604" s="480"/>
      <c r="J604" s="481"/>
      <c r="K604" s="482">
        <v>253200000</v>
      </c>
      <c r="L604" s="479">
        <f t="shared" si="255"/>
        <v>0</v>
      </c>
    </row>
    <row r="605" spans="1:118">
      <c r="A605" s="7"/>
      <c r="B605" s="7"/>
      <c r="C605" s="7"/>
      <c r="D605" s="14"/>
      <c r="E605" s="447"/>
      <c r="F605" s="390"/>
      <c r="G605" s="390"/>
      <c r="H605" s="475"/>
      <c r="I605" s="475"/>
      <c r="L605" s="479">
        <f t="shared" si="255"/>
        <v>0</v>
      </c>
    </row>
    <row r="606" spans="1:118" s="5" customFormat="1">
      <c r="A606" s="67">
        <v>67</v>
      </c>
      <c r="B606" s="671" t="s">
        <v>85</v>
      </c>
      <c r="C606" s="672"/>
      <c r="D606" s="673"/>
      <c r="E606" s="476">
        <f t="shared" ref="E606" si="256">SUM(E607:E613)</f>
        <v>3826305783</v>
      </c>
      <c r="F606" s="476">
        <f>SUM(F607:F613)</f>
        <v>603132999</v>
      </c>
      <c r="G606" s="476">
        <f t="shared" ref="G606:H606" si="257">SUM(G607:G613)</f>
        <v>0</v>
      </c>
      <c r="H606" s="476">
        <f t="shared" si="257"/>
        <v>4429438782</v>
      </c>
      <c r="I606" s="477"/>
      <c r="J606" s="478"/>
      <c r="K606" s="476">
        <f t="shared" ref="K606" si="258">SUM(K607:K613)</f>
        <v>4429438782</v>
      </c>
      <c r="L606" s="479">
        <f t="shared" si="255"/>
        <v>0</v>
      </c>
    </row>
    <row r="607" spans="1:118">
      <c r="A607" s="8"/>
      <c r="B607" s="8">
        <v>1</v>
      </c>
      <c r="C607" s="8" t="s">
        <v>95</v>
      </c>
      <c r="D607" s="10" t="s">
        <v>9</v>
      </c>
      <c r="E607" s="483">
        <f>'per SKPD'!E3713</f>
        <v>545000000</v>
      </c>
      <c r="F607" s="316">
        <f>'Rekap SKPD'!O607</f>
        <v>0</v>
      </c>
      <c r="G607" s="316">
        <f>'Rekap SKPD'!X607</f>
        <v>0</v>
      </c>
      <c r="H607" s="447">
        <f>E607+F607-G607</f>
        <v>545000000</v>
      </c>
      <c r="I607" s="447"/>
      <c r="K607" s="453">
        <v>545000000</v>
      </c>
      <c r="L607" s="479">
        <f t="shared" si="255"/>
        <v>0</v>
      </c>
      <c r="DN607" s="38">
        <f>SUM(E607:E613)</f>
        <v>3826305783</v>
      </c>
    </row>
    <row r="608" spans="1:118">
      <c r="A608" s="8"/>
      <c r="B608" s="8">
        <v>2</v>
      </c>
      <c r="C608" s="8" t="s">
        <v>96</v>
      </c>
      <c r="D608" s="10" t="s">
        <v>12</v>
      </c>
      <c r="E608" s="483">
        <f>'per SKPD'!E3714</f>
        <v>1746452605</v>
      </c>
      <c r="F608" s="316">
        <f>'Rekap SKPD'!O608</f>
        <v>32610000</v>
      </c>
      <c r="G608" s="316">
        <f>'Rekap SKPD'!X608</f>
        <v>0</v>
      </c>
      <c r="H608" s="447">
        <f t="shared" ref="H608:H613" si="259">E608+F608-G608</f>
        <v>1779062605</v>
      </c>
      <c r="I608" s="447"/>
      <c r="K608" s="453">
        <v>1779062605</v>
      </c>
      <c r="L608" s="479">
        <f t="shared" si="255"/>
        <v>0</v>
      </c>
    </row>
    <row r="609" spans="1:12">
      <c r="A609" s="8"/>
      <c r="B609" s="8">
        <v>3</v>
      </c>
      <c r="C609" s="8" t="s">
        <v>97</v>
      </c>
      <c r="D609" s="10" t="s">
        <v>13</v>
      </c>
      <c r="E609" s="483">
        <f>'per SKPD'!E3724</f>
        <v>499000000</v>
      </c>
      <c r="F609" s="316">
        <f>'Rekap SKPD'!O609</f>
        <v>469249000</v>
      </c>
      <c r="G609" s="316">
        <f>'Rekap SKPD'!X609</f>
        <v>0</v>
      </c>
      <c r="H609" s="447">
        <f t="shared" si="259"/>
        <v>968249000</v>
      </c>
      <c r="I609" s="447"/>
      <c r="K609" s="453">
        <v>968249000</v>
      </c>
      <c r="L609" s="479">
        <f t="shared" si="255"/>
        <v>0</v>
      </c>
    </row>
    <row r="610" spans="1:12">
      <c r="A610" s="8"/>
      <c r="B610" s="8">
        <v>4</v>
      </c>
      <c r="C610" s="8" t="s">
        <v>98</v>
      </c>
      <c r="D610" s="10" t="s">
        <v>8</v>
      </c>
      <c r="E610" s="483">
        <f>'per SKPD'!E3726</f>
        <v>44359850</v>
      </c>
      <c r="F610" s="316">
        <f>'Rekap SKPD'!O610</f>
        <v>0</v>
      </c>
      <c r="G610" s="316">
        <f>'Rekap SKPD'!X610</f>
        <v>0</v>
      </c>
      <c r="H610" s="447">
        <f t="shared" si="259"/>
        <v>44359850</v>
      </c>
      <c r="I610" s="447"/>
      <c r="K610" s="453">
        <v>44359850</v>
      </c>
      <c r="L610" s="479">
        <f t="shared" si="255"/>
        <v>0</v>
      </c>
    </row>
    <row r="611" spans="1:12">
      <c r="A611" s="8"/>
      <c r="B611" s="8">
        <v>5</v>
      </c>
      <c r="C611" s="8" t="s">
        <v>99</v>
      </c>
      <c r="D611" s="10" t="s">
        <v>14</v>
      </c>
      <c r="E611" s="483">
        <f>'per SKPD'!E3727</f>
        <v>963820168</v>
      </c>
      <c r="F611" s="316">
        <f>'Rekap SKPD'!O611</f>
        <v>101273999</v>
      </c>
      <c r="G611" s="316">
        <f>'Rekap SKPD'!X611</f>
        <v>0</v>
      </c>
      <c r="H611" s="447">
        <f t="shared" si="259"/>
        <v>1065094167</v>
      </c>
      <c r="I611" s="447"/>
      <c r="K611" s="453">
        <v>1065094167</v>
      </c>
      <c r="L611" s="479">
        <f t="shared" si="255"/>
        <v>0</v>
      </c>
    </row>
    <row r="612" spans="1:12">
      <c r="A612" s="8"/>
      <c r="B612" s="8">
        <v>6</v>
      </c>
      <c r="C612" s="8" t="s">
        <v>100</v>
      </c>
      <c r="D612" s="10" t="s">
        <v>10</v>
      </c>
      <c r="E612" s="483">
        <f>'per SKPD'!E3741</f>
        <v>0</v>
      </c>
      <c r="F612" s="316">
        <f>'Rekap SKPD'!O612</f>
        <v>0</v>
      </c>
      <c r="G612" s="316">
        <f>'Rekap SKPD'!X612</f>
        <v>0</v>
      </c>
      <c r="H612" s="447">
        <f t="shared" si="259"/>
        <v>0</v>
      </c>
      <c r="I612" s="447"/>
      <c r="K612" s="453">
        <v>0</v>
      </c>
      <c r="L612" s="479">
        <f t="shared" si="255"/>
        <v>0</v>
      </c>
    </row>
    <row r="613" spans="1:12" s="24" customFormat="1">
      <c r="A613" s="23"/>
      <c r="B613" s="23">
        <v>7</v>
      </c>
      <c r="C613" s="23"/>
      <c r="D613" s="21" t="s">
        <v>11</v>
      </c>
      <c r="E613" s="483">
        <f>'per SKPD'!E3742</f>
        <v>27673160</v>
      </c>
      <c r="F613" s="316">
        <f>'Rekap SKPD'!O613</f>
        <v>0</v>
      </c>
      <c r="G613" s="316">
        <f>'Rekap SKPD'!X613</f>
        <v>0</v>
      </c>
      <c r="H613" s="447">
        <f t="shared" si="259"/>
        <v>27673160</v>
      </c>
      <c r="I613" s="480"/>
      <c r="J613" s="481"/>
      <c r="K613" s="482">
        <v>27673160</v>
      </c>
      <c r="L613" s="479">
        <f t="shared" si="255"/>
        <v>0</v>
      </c>
    </row>
    <row r="614" spans="1:12">
      <c r="A614" s="7"/>
      <c r="B614" s="7"/>
      <c r="C614" s="7"/>
      <c r="D614" s="22"/>
      <c r="E614" s="447"/>
      <c r="F614" s="390"/>
      <c r="G614" s="390"/>
      <c r="H614" s="475"/>
      <c r="I614" s="475"/>
      <c r="L614" s="479">
        <f t="shared" si="255"/>
        <v>0</v>
      </c>
    </row>
    <row r="615" spans="1:12" s="5" customFormat="1">
      <c r="A615" s="67">
        <v>68</v>
      </c>
      <c r="B615" s="671" t="s">
        <v>86</v>
      </c>
      <c r="C615" s="672"/>
      <c r="D615" s="673"/>
      <c r="E615" s="476">
        <f t="shared" ref="E615" si="260">SUM(E616:E622)</f>
        <v>9842201357</v>
      </c>
      <c r="F615" s="476">
        <f>SUM(F616:F622)</f>
        <v>2248502804</v>
      </c>
      <c r="G615" s="476">
        <f t="shared" ref="G615" si="261">SUM(G616:G622)</f>
        <v>1449380810</v>
      </c>
      <c r="H615" s="476">
        <f>SUM(H616:H622)</f>
        <v>10641323351</v>
      </c>
      <c r="I615" s="477"/>
      <c r="J615" s="478"/>
      <c r="K615" s="476">
        <f t="shared" ref="K615" si="262">SUM(K616:K622)</f>
        <v>10641323351</v>
      </c>
      <c r="L615" s="479">
        <f t="shared" si="255"/>
        <v>0</v>
      </c>
    </row>
    <row r="616" spans="1:12">
      <c r="A616" s="8"/>
      <c r="B616" s="8">
        <v>1</v>
      </c>
      <c r="C616" s="8" t="s">
        <v>95</v>
      </c>
      <c r="D616" s="10" t="s">
        <v>9</v>
      </c>
      <c r="E616" s="483">
        <f>'per SKPD'!E3745</f>
        <v>2202875000</v>
      </c>
      <c r="F616" s="316">
        <f>'Rekap SKPD'!O616</f>
        <v>0</v>
      </c>
      <c r="G616" s="316">
        <f>'Rekap SKPD'!X616</f>
        <v>0</v>
      </c>
      <c r="H616" s="447">
        <f>E616+F616-G616</f>
        <v>2202875000</v>
      </c>
      <c r="I616" s="447"/>
      <c r="K616" s="453">
        <v>2202875000</v>
      </c>
      <c r="L616" s="479">
        <f t="shared" si="255"/>
        <v>0</v>
      </c>
    </row>
    <row r="617" spans="1:12">
      <c r="A617" s="8"/>
      <c r="B617" s="8">
        <v>2</v>
      </c>
      <c r="C617" s="8" t="s">
        <v>96</v>
      </c>
      <c r="D617" s="10" t="s">
        <v>12</v>
      </c>
      <c r="E617" s="483">
        <f>'per SKPD'!E3746</f>
        <v>2958778690</v>
      </c>
      <c r="F617" s="316">
        <f>'Rekap SKPD'!O617</f>
        <v>584496000</v>
      </c>
      <c r="G617" s="316">
        <f>'Rekap SKPD'!X617</f>
        <v>4841900</v>
      </c>
      <c r="H617" s="447">
        <f t="shared" ref="H617:H622" si="263">E617+F617-G617</f>
        <v>3538432790</v>
      </c>
      <c r="I617" s="447"/>
      <c r="K617" s="453">
        <v>3538432790</v>
      </c>
      <c r="L617" s="479">
        <f t="shared" si="255"/>
        <v>0</v>
      </c>
    </row>
    <row r="618" spans="1:12">
      <c r="A618" s="8"/>
      <c r="B618" s="8">
        <v>3</v>
      </c>
      <c r="C618" s="8" t="s">
        <v>97</v>
      </c>
      <c r="D618" s="10" t="s">
        <v>13</v>
      </c>
      <c r="E618" s="483">
        <f>'per SKPD'!E3787</f>
        <v>4664007177</v>
      </c>
      <c r="F618" s="316">
        <f>'Rekap SKPD'!O618</f>
        <v>1660069904</v>
      </c>
      <c r="G618" s="316">
        <f>'Rekap SKPD'!X618</f>
        <v>1440602010</v>
      </c>
      <c r="H618" s="447">
        <f t="shared" si="263"/>
        <v>4883475071</v>
      </c>
      <c r="I618" s="447"/>
      <c r="K618" s="453">
        <v>4883475071</v>
      </c>
      <c r="L618" s="479">
        <f t="shared" si="255"/>
        <v>0</v>
      </c>
    </row>
    <row r="619" spans="1:12">
      <c r="A619" s="8"/>
      <c r="B619" s="8">
        <v>4</v>
      </c>
      <c r="C619" s="8" t="s">
        <v>98</v>
      </c>
      <c r="D619" s="10" t="s">
        <v>8</v>
      </c>
      <c r="E619" s="483">
        <f>'per SKPD'!E3800</f>
        <v>8700000</v>
      </c>
      <c r="F619" s="316">
        <f>'Rekap SKPD'!O619</f>
        <v>0</v>
      </c>
      <c r="G619" s="316">
        <f>'Rekap SKPD'!X619</f>
        <v>0</v>
      </c>
      <c r="H619" s="447">
        <f t="shared" si="263"/>
        <v>8700000</v>
      </c>
      <c r="I619" s="447"/>
      <c r="K619" s="453">
        <v>8700000</v>
      </c>
      <c r="L619" s="479">
        <f t="shared" si="255"/>
        <v>0</v>
      </c>
    </row>
    <row r="620" spans="1:12">
      <c r="A620" s="8"/>
      <c r="B620" s="8">
        <v>5</v>
      </c>
      <c r="C620" s="8" t="s">
        <v>99</v>
      </c>
      <c r="D620" s="10" t="s">
        <v>14</v>
      </c>
      <c r="E620" s="483">
        <f>'per SKPD'!E3801</f>
        <v>7840490</v>
      </c>
      <c r="F620" s="316">
        <f>'Rekap SKPD'!O620</f>
        <v>0</v>
      </c>
      <c r="G620" s="316">
        <f>'Rekap SKPD'!X620</f>
        <v>0</v>
      </c>
      <c r="H620" s="447">
        <f t="shared" si="263"/>
        <v>7840490</v>
      </c>
      <c r="I620" s="447"/>
      <c r="K620" s="453">
        <v>7840490</v>
      </c>
      <c r="L620" s="479">
        <f t="shared" si="255"/>
        <v>0</v>
      </c>
    </row>
    <row r="621" spans="1:12">
      <c r="A621" s="8"/>
      <c r="B621" s="8">
        <v>6</v>
      </c>
      <c r="C621" s="8" t="s">
        <v>100</v>
      </c>
      <c r="D621" s="10" t="s">
        <v>10</v>
      </c>
      <c r="E621" s="483">
        <f>'per SKPD'!E3802</f>
        <v>0</v>
      </c>
      <c r="F621" s="316">
        <f>'Rekap SKPD'!O621</f>
        <v>0</v>
      </c>
      <c r="G621" s="316">
        <f>'Rekap SKPD'!X621</f>
        <v>0</v>
      </c>
      <c r="H621" s="447">
        <f t="shared" si="263"/>
        <v>0</v>
      </c>
      <c r="I621" s="447"/>
      <c r="K621" s="453">
        <v>0</v>
      </c>
      <c r="L621" s="479">
        <f t="shared" si="255"/>
        <v>0</v>
      </c>
    </row>
    <row r="622" spans="1:12" s="24" customFormat="1">
      <c r="A622" s="23"/>
      <c r="B622" s="23">
        <v>7</v>
      </c>
      <c r="C622" s="23"/>
      <c r="D622" s="21" t="s">
        <v>11</v>
      </c>
      <c r="E622" s="483">
        <f>'per SKPD'!E3803</f>
        <v>0</v>
      </c>
      <c r="F622" s="316">
        <f>'Rekap SKPD'!O622</f>
        <v>3936900</v>
      </c>
      <c r="G622" s="316">
        <f>'Rekap SKPD'!X622</f>
        <v>3936900</v>
      </c>
      <c r="H622" s="447">
        <f t="shared" si="263"/>
        <v>0</v>
      </c>
      <c r="I622" s="480"/>
      <c r="J622" s="481"/>
      <c r="K622" s="482">
        <v>0</v>
      </c>
      <c r="L622" s="479">
        <f t="shared" si="255"/>
        <v>0</v>
      </c>
    </row>
    <row r="623" spans="1:12">
      <c r="A623" s="7"/>
      <c r="B623" s="7"/>
      <c r="C623" s="7"/>
      <c r="D623" s="22"/>
      <c r="E623" s="447"/>
      <c r="F623" s="390"/>
      <c r="G623" s="390"/>
      <c r="H623" s="475"/>
      <c r="I623" s="475"/>
      <c r="L623" s="479">
        <f t="shared" si="255"/>
        <v>0</v>
      </c>
    </row>
    <row r="624" spans="1:12" s="5" customFormat="1">
      <c r="A624" s="67">
        <v>69</v>
      </c>
      <c r="B624" s="671" t="s">
        <v>87</v>
      </c>
      <c r="C624" s="672"/>
      <c r="D624" s="673"/>
      <c r="E624" s="476">
        <f t="shared" ref="E624" si="264">SUM(E625:E631)</f>
        <v>16427139971</v>
      </c>
      <c r="F624" s="476">
        <f>SUM(F625:F631)</f>
        <v>412827287.44999999</v>
      </c>
      <c r="G624" s="476">
        <f t="shared" ref="G624:H624" si="265">SUM(G625:G631)</f>
        <v>131894000</v>
      </c>
      <c r="H624" s="476">
        <f t="shared" si="265"/>
        <v>16708073258.450001</v>
      </c>
      <c r="I624" s="477"/>
      <c r="J624" s="478"/>
      <c r="K624" s="476">
        <f t="shared" ref="K624" si="266">SUM(K625:K631)</f>
        <v>16708073258.450001</v>
      </c>
      <c r="L624" s="479">
        <f t="shared" si="255"/>
        <v>0</v>
      </c>
    </row>
    <row r="625" spans="1:12">
      <c r="A625" s="8"/>
      <c r="B625" s="8">
        <v>1</v>
      </c>
      <c r="C625" s="8" t="s">
        <v>95</v>
      </c>
      <c r="D625" s="10" t="s">
        <v>9</v>
      </c>
      <c r="E625" s="483">
        <f>'per SKPD'!E3814</f>
        <v>3744400000</v>
      </c>
      <c r="F625" s="316">
        <f>'Rekap SKPD'!O625</f>
        <v>0</v>
      </c>
      <c r="G625" s="316">
        <f>'Rekap SKPD'!X625</f>
        <v>0</v>
      </c>
      <c r="H625" s="447">
        <f>E625+F625-G625</f>
        <v>3744400000</v>
      </c>
      <c r="I625" s="447"/>
      <c r="K625" s="453">
        <v>3744400000</v>
      </c>
      <c r="L625" s="479">
        <f t="shared" si="255"/>
        <v>0</v>
      </c>
    </row>
    <row r="626" spans="1:12">
      <c r="A626" s="8"/>
      <c r="B626" s="8">
        <v>2</v>
      </c>
      <c r="C626" s="8" t="s">
        <v>96</v>
      </c>
      <c r="D626" s="10" t="s">
        <v>12</v>
      </c>
      <c r="E626" s="483">
        <f>'per SKPD'!E3815</f>
        <v>2570547648</v>
      </c>
      <c r="F626" s="316">
        <f>'Rekap SKPD'!O626</f>
        <v>120751796</v>
      </c>
      <c r="G626" s="316">
        <f>'Rekap SKPD'!X626</f>
        <v>50031850</v>
      </c>
      <c r="H626" s="447">
        <f t="shared" ref="H626:H631" si="267">E626+F626-G626</f>
        <v>2641267594</v>
      </c>
      <c r="I626" s="447"/>
      <c r="K626" s="453">
        <v>2641267594</v>
      </c>
      <c r="L626" s="479">
        <f t="shared" si="255"/>
        <v>0</v>
      </c>
    </row>
    <row r="627" spans="1:12">
      <c r="A627" s="8"/>
      <c r="B627" s="8">
        <v>3</v>
      </c>
      <c r="C627" s="8" t="s">
        <v>97</v>
      </c>
      <c r="D627" s="10" t="s">
        <v>13</v>
      </c>
      <c r="E627" s="483">
        <f>'per SKPD'!E3894</f>
        <v>9918518023</v>
      </c>
      <c r="F627" s="316">
        <f>'Rekap SKPD'!O627</f>
        <v>186717641.44999999</v>
      </c>
      <c r="G627" s="316">
        <f>'Rekap SKPD'!X627</f>
        <v>0</v>
      </c>
      <c r="H627" s="447">
        <f t="shared" si="267"/>
        <v>10105235664.450001</v>
      </c>
      <c r="I627" s="447"/>
      <c r="K627" s="453">
        <v>10105235664.450001</v>
      </c>
      <c r="L627" s="479">
        <f t="shared" si="255"/>
        <v>0</v>
      </c>
    </row>
    <row r="628" spans="1:12">
      <c r="A628" s="8"/>
      <c r="B628" s="8">
        <v>4</v>
      </c>
      <c r="C628" s="8" t="s">
        <v>98</v>
      </c>
      <c r="D628" s="10" t="s">
        <v>8</v>
      </c>
      <c r="E628" s="483">
        <f>'per SKPD'!E3899</f>
        <v>122550000</v>
      </c>
      <c r="F628" s="316">
        <f>'Rekap SKPD'!O628</f>
        <v>0</v>
      </c>
      <c r="G628" s="316">
        <f>'Rekap SKPD'!X628</f>
        <v>0</v>
      </c>
      <c r="H628" s="447">
        <f t="shared" si="267"/>
        <v>122550000</v>
      </c>
      <c r="I628" s="447"/>
      <c r="K628" s="453">
        <v>122550000</v>
      </c>
      <c r="L628" s="479">
        <f t="shared" si="255"/>
        <v>0</v>
      </c>
    </row>
    <row r="629" spans="1:12">
      <c r="A629" s="8"/>
      <c r="B629" s="8">
        <v>5</v>
      </c>
      <c r="C629" s="8" t="s">
        <v>99</v>
      </c>
      <c r="D629" s="10" t="s">
        <v>14</v>
      </c>
      <c r="E629" s="483">
        <f>'per SKPD'!E3900</f>
        <v>39294000</v>
      </c>
      <c r="F629" s="316">
        <f>'Rekap SKPD'!O629</f>
        <v>0</v>
      </c>
      <c r="G629" s="316">
        <f>'Rekap SKPD'!X629</f>
        <v>0</v>
      </c>
      <c r="H629" s="447">
        <f t="shared" si="267"/>
        <v>39294000</v>
      </c>
      <c r="I629" s="447"/>
      <c r="K629" s="453">
        <v>39294000</v>
      </c>
      <c r="L629" s="479">
        <f t="shared" si="255"/>
        <v>0</v>
      </c>
    </row>
    <row r="630" spans="1:12">
      <c r="A630" s="8"/>
      <c r="B630" s="8">
        <v>6</v>
      </c>
      <c r="C630" s="8" t="s">
        <v>100</v>
      </c>
      <c r="D630" s="10" t="s">
        <v>10</v>
      </c>
      <c r="E630" s="483">
        <f>'per SKPD'!E3901</f>
        <v>0</v>
      </c>
      <c r="F630" s="316">
        <f>'Rekap SKPD'!O630</f>
        <v>0</v>
      </c>
      <c r="G630" s="316">
        <f>'Rekap SKPD'!X630</f>
        <v>0</v>
      </c>
      <c r="H630" s="447">
        <f t="shared" si="267"/>
        <v>0</v>
      </c>
      <c r="I630" s="447"/>
      <c r="K630" s="453">
        <v>0</v>
      </c>
      <c r="L630" s="479">
        <f t="shared" si="255"/>
        <v>0</v>
      </c>
    </row>
    <row r="631" spans="1:12" s="24" customFormat="1">
      <c r="A631" s="23"/>
      <c r="B631" s="23">
        <v>7</v>
      </c>
      <c r="C631" s="23"/>
      <c r="D631" s="21" t="s">
        <v>11</v>
      </c>
      <c r="E631" s="483">
        <f>'per SKPD'!E3902</f>
        <v>31830300</v>
      </c>
      <c r="F631" s="316">
        <f>'Rekap SKPD'!O631</f>
        <v>105357850</v>
      </c>
      <c r="G631" s="316">
        <f>'Rekap SKPD'!X631</f>
        <v>81862150</v>
      </c>
      <c r="H631" s="447">
        <f t="shared" si="267"/>
        <v>55326000</v>
      </c>
      <c r="I631" s="480"/>
      <c r="J631" s="481"/>
      <c r="K631" s="482">
        <v>55326000</v>
      </c>
      <c r="L631" s="479">
        <f t="shared" si="255"/>
        <v>0</v>
      </c>
    </row>
    <row r="632" spans="1:12" s="88" customFormat="1">
      <c r="A632" s="57"/>
      <c r="B632" s="57"/>
      <c r="C632" s="57"/>
      <c r="D632" s="58"/>
      <c r="E632" s="448"/>
      <c r="F632" s="390"/>
      <c r="G632" s="390"/>
      <c r="H632" s="475"/>
      <c r="I632" s="498"/>
      <c r="J632" s="452"/>
      <c r="K632" s="452"/>
      <c r="L632" s="479">
        <f t="shared" si="255"/>
        <v>0</v>
      </c>
    </row>
    <row r="633" spans="1:12" s="5" customFormat="1">
      <c r="A633" s="67">
        <v>70</v>
      </c>
      <c r="B633" s="671" t="s">
        <v>88</v>
      </c>
      <c r="C633" s="672"/>
      <c r="D633" s="673"/>
      <c r="E633" s="476">
        <f t="shared" ref="E633" si="268">E634+E635+E636+E637+E638+E639+E640</f>
        <v>10183442448</v>
      </c>
      <c r="F633" s="476">
        <f>SUM(F634:F640)</f>
        <v>1511702113</v>
      </c>
      <c r="G633" s="476">
        <f t="shared" ref="G633" si="269">SUM(G634:G640)</f>
        <v>17103966</v>
      </c>
      <c r="H633" s="476">
        <f>SUM(H634:H640)</f>
        <v>11678040595</v>
      </c>
      <c r="I633" s="477"/>
      <c r="J633" s="478"/>
      <c r="K633" s="476">
        <f t="shared" ref="K633" si="270">SUM(K634:K640)</f>
        <v>11678040595</v>
      </c>
      <c r="L633" s="479">
        <f t="shared" si="255"/>
        <v>0</v>
      </c>
    </row>
    <row r="634" spans="1:12" s="88" customFormat="1">
      <c r="A634" s="59"/>
      <c r="B634" s="59">
        <v>1</v>
      </c>
      <c r="C634" s="59" t="s">
        <v>95</v>
      </c>
      <c r="D634" s="60" t="s">
        <v>9</v>
      </c>
      <c r="E634" s="499">
        <f>'per SKPD'!E3959</f>
        <v>5900875000</v>
      </c>
      <c r="F634" s="316">
        <f>'Rekap SKPD'!O634</f>
        <v>267500696</v>
      </c>
      <c r="G634" s="316">
        <f>'Rekap SKPD'!X634</f>
        <v>0</v>
      </c>
      <c r="H634" s="447">
        <f>E634+F634-G634</f>
        <v>6168375696</v>
      </c>
      <c r="I634" s="448"/>
      <c r="J634" s="452"/>
      <c r="K634" s="452">
        <v>6168375696</v>
      </c>
      <c r="L634" s="479">
        <f t="shared" si="255"/>
        <v>0</v>
      </c>
    </row>
    <row r="635" spans="1:12" s="88" customFormat="1">
      <c r="A635" s="59"/>
      <c r="B635" s="59">
        <v>2</v>
      </c>
      <c r="C635" s="59" t="s">
        <v>96</v>
      </c>
      <c r="D635" s="60" t="s">
        <v>12</v>
      </c>
      <c r="E635" s="499">
        <f>'per SKPD'!E3962</f>
        <v>1085830750</v>
      </c>
      <c r="F635" s="316">
        <f>'Rekap SKPD'!O635</f>
        <v>80605000</v>
      </c>
      <c r="G635" s="316">
        <f>'Rekap SKPD'!X635</f>
        <v>8551983</v>
      </c>
      <c r="H635" s="447">
        <f t="shared" ref="H635:H640" si="271">E635+F635-G635</f>
        <v>1157883767</v>
      </c>
      <c r="I635" s="448"/>
      <c r="J635" s="452"/>
      <c r="K635" s="452">
        <v>1157883767</v>
      </c>
      <c r="L635" s="479">
        <f t="shared" si="255"/>
        <v>0</v>
      </c>
    </row>
    <row r="636" spans="1:12" s="88" customFormat="1">
      <c r="A636" s="59"/>
      <c r="B636" s="59">
        <v>3</v>
      </c>
      <c r="C636" s="59" t="s">
        <v>97</v>
      </c>
      <c r="D636" s="60" t="s">
        <v>13</v>
      </c>
      <c r="E636" s="499">
        <f>'per SKPD'!E3976</f>
        <v>3195870198</v>
      </c>
      <c r="F636" s="316">
        <f>'Rekap SKPD'!O636</f>
        <v>1151915234</v>
      </c>
      <c r="G636" s="316">
        <f>'Rekap SKPD'!X636</f>
        <v>0</v>
      </c>
      <c r="H636" s="447">
        <f t="shared" si="271"/>
        <v>4347785432</v>
      </c>
      <c r="I636" s="448"/>
      <c r="J636" s="452"/>
      <c r="K636" s="452">
        <v>4347785432</v>
      </c>
      <c r="L636" s="479">
        <f t="shared" si="255"/>
        <v>0</v>
      </c>
    </row>
    <row r="637" spans="1:12" s="88" customFormat="1">
      <c r="A637" s="59"/>
      <c r="B637" s="59">
        <v>4</v>
      </c>
      <c r="C637" s="59" t="s">
        <v>98</v>
      </c>
      <c r="D637" s="60" t="s">
        <v>8</v>
      </c>
      <c r="E637" s="499">
        <f>'per SKPD'!E3981</f>
        <v>800000</v>
      </c>
      <c r="F637" s="316">
        <f>'Rekap SKPD'!O637</f>
        <v>3129200</v>
      </c>
      <c r="G637" s="316">
        <f>'Rekap SKPD'!X637</f>
        <v>0</v>
      </c>
      <c r="H637" s="447">
        <f t="shared" si="271"/>
        <v>3929200</v>
      </c>
      <c r="I637" s="448"/>
      <c r="J637" s="452"/>
      <c r="K637" s="452">
        <v>3929200</v>
      </c>
      <c r="L637" s="479">
        <f t="shared" si="255"/>
        <v>0</v>
      </c>
    </row>
    <row r="638" spans="1:12" s="88" customFormat="1">
      <c r="A638" s="59"/>
      <c r="B638" s="59">
        <v>5</v>
      </c>
      <c r="C638" s="59" t="s">
        <v>99</v>
      </c>
      <c r="D638" s="60" t="s">
        <v>14</v>
      </c>
      <c r="E638" s="499">
        <f>'per SKPD'!E3983</f>
        <v>66500</v>
      </c>
      <c r="F638" s="316">
        <f>'Rekap SKPD'!O638</f>
        <v>0</v>
      </c>
      <c r="G638" s="316">
        <f>'Rekap SKPD'!X638</f>
        <v>0</v>
      </c>
      <c r="H638" s="447">
        <f t="shared" si="271"/>
        <v>66500</v>
      </c>
      <c r="I638" s="448"/>
      <c r="J638" s="452"/>
      <c r="K638" s="452">
        <v>66500</v>
      </c>
      <c r="L638" s="479">
        <f t="shared" si="255"/>
        <v>0</v>
      </c>
    </row>
    <row r="639" spans="1:12" s="88" customFormat="1">
      <c r="A639" s="59"/>
      <c r="B639" s="59">
        <v>6</v>
      </c>
      <c r="C639" s="59" t="s">
        <v>100</v>
      </c>
      <c r="D639" s="60" t="s">
        <v>10</v>
      </c>
      <c r="E639" s="499">
        <f>'per SKPD'!E3984</f>
        <v>0</v>
      </c>
      <c r="F639" s="316">
        <f>'Rekap SKPD'!O639</f>
        <v>0</v>
      </c>
      <c r="G639" s="316">
        <f>'Rekap SKPD'!X639</f>
        <v>0</v>
      </c>
      <c r="H639" s="447">
        <f t="shared" si="271"/>
        <v>0</v>
      </c>
      <c r="I639" s="448"/>
      <c r="J639" s="452"/>
      <c r="K639" s="452">
        <v>0</v>
      </c>
      <c r="L639" s="479">
        <f t="shared" si="255"/>
        <v>0</v>
      </c>
    </row>
    <row r="640" spans="1:12" s="43" customFormat="1">
      <c r="A640" s="61"/>
      <c r="B640" s="61">
        <v>7</v>
      </c>
      <c r="C640" s="61"/>
      <c r="D640" s="62" t="s">
        <v>11</v>
      </c>
      <c r="E640" s="499">
        <f>'per SKPD'!E3985</f>
        <v>0</v>
      </c>
      <c r="F640" s="316">
        <f>'Rekap SKPD'!O640</f>
        <v>8551983</v>
      </c>
      <c r="G640" s="316">
        <f>'Rekap SKPD'!X640</f>
        <v>8551983</v>
      </c>
      <c r="H640" s="447">
        <f t="shared" si="271"/>
        <v>0</v>
      </c>
      <c r="I640" s="500"/>
      <c r="J640" s="481"/>
      <c r="K640" s="481">
        <v>0</v>
      </c>
      <c r="L640" s="479">
        <f t="shared" si="255"/>
        <v>0</v>
      </c>
    </row>
    <row r="641" spans="1:12" s="43" customFormat="1">
      <c r="A641" s="63"/>
      <c r="B641" s="64"/>
      <c r="C641" s="65"/>
      <c r="D641" s="66"/>
      <c r="E641" s="501"/>
      <c r="F641" s="417"/>
      <c r="G641" s="390"/>
      <c r="H641" s="475"/>
      <c r="I641" s="502"/>
      <c r="J641" s="481"/>
      <c r="K641" s="481"/>
      <c r="L641" s="479">
        <f t="shared" si="255"/>
        <v>0</v>
      </c>
    </row>
    <row r="642" spans="1:12" s="5" customFormat="1">
      <c r="A642" s="67">
        <v>71</v>
      </c>
      <c r="B642" s="671" t="s">
        <v>89</v>
      </c>
      <c r="C642" s="672"/>
      <c r="D642" s="673"/>
      <c r="E642" s="476">
        <f t="shared" ref="E642" si="272">SUM(E643:E649)</f>
        <v>80447262759</v>
      </c>
      <c r="F642" s="476">
        <f>SUM(F643:F649)</f>
        <v>6553130668</v>
      </c>
      <c r="G642" s="476">
        <f t="shared" ref="G642:H642" si="273">SUM(G643:G649)</f>
        <v>2955871049</v>
      </c>
      <c r="H642" s="476">
        <f t="shared" si="273"/>
        <v>84044522378</v>
      </c>
      <c r="I642" s="477"/>
      <c r="J642" s="478"/>
      <c r="K642" s="476">
        <f t="shared" ref="K642" si="274">SUM(K643:K649)</f>
        <v>84044522378</v>
      </c>
      <c r="L642" s="479">
        <f t="shared" si="255"/>
        <v>0</v>
      </c>
    </row>
    <row r="643" spans="1:12">
      <c r="A643" s="8"/>
      <c r="B643" s="8">
        <v>1</v>
      </c>
      <c r="C643" s="8" t="s">
        <v>95</v>
      </c>
      <c r="D643" s="10" t="s">
        <v>9</v>
      </c>
      <c r="E643" s="483">
        <f>'per SKPD'!E3992</f>
        <v>15796885000</v>
      </c>
      <c r="F643" s="316">
        <f>'Rekap SKPD'!O643</f>
        <v>137781000</v>
      </c>
      <c r="G643" s="316">
        <f>'Rekap SKPD'!X643</f>
        <v>1114764000</v>
      </c>
      <c r="H643" s="447">
        <f>E643+F643-G643</f>
        <v>14819902000</v>
      </c>
      <c r="I643" s="447"/>
      <c r="K643" s="453">
        <v>14819902000</v>
      </c>
      <c r="L643" s="479">
        <f t="shared" si="255"/>
        <v>0</v>
      </c>
    </row>
    <row r="644" spans="1:12">
      <c r="A644" s="8"/>
      <c r="B644" s="8">
        <v>2</v>
      </c>
      <c r="C644" s="8" t="s">
        <v>96</v>
      </c>
      <c r="D644" s="10" t="s">
        <v>12</v>
      </c>
      <c r="E644" s="483">
        <f>'per SKPD'!E3999</f>
        <v>905794429</v>
      </c>
      <c r="F644" s="316">
        <f>'Rekap SKPD'!O644</f>
        <v>702502932</v>
      </c>
      <c r="G644" s="316">
        <f>'Rekap SKPD'!X644</f>
        <v>12240000</v>
      </c>
      <c r="H644" s="447">
        <f t="shared" ref="H644:H649" si="275">E644+F644-G644</f>
        <v>1596057361</v>
      </c>
      <c r="I644" s="447"/>
      <c r="K644" s="453">
        <v>1596057361</v>
      </c>
      <c r="L644" s="479">
        <f t="shared" si="255"/>
        <v>0</v>
      </c>
    </row>
    <row r="645" spans="1:12">
      <c r="A645" s="8"/>
      <c r="B645" s="8">
        <v>3</v>
      </c>
      <c r="C645" s="8" t="s">
        <v>97</v>
      </c>
      <c r="D645" s="10" t="s">
        <v>13</v>
      </c>
      <c r="E645" s="483">
        <f>'per SKPD'!E4023</f>
        <v>62483611755</v>
      </c>
      <c r="F645" s="316">
        <f>'Rekap SKPD'!O645</f>
        <v>5193216536</v>
      </c>
      <c r="G645" s="316">
        <f>'Rekap SKPD'!X645</f>
        <v>584018149</v>
      </c>
      <c r="H645" s="447">
        <f t="shared" si="275"/>
        <v>67092810142</v>
      </c>
      <c r="I645" s="447"/>
      <c r="K645" s="453">
        <v>67092810142</v>
      </c>
      <c r="L645" s="479">
        <f t="shared" si="255"/>
        <v>0</v>
      </c>
    </row>
    <row r="646" spans="1:12">
      <c r="A646" s="8"/>
      <c r="B646" s="8">
        <v>4</v>
      </c>
      <c r="C646" s="8" t="s">
        <v>98</v>
      </c>
      <c r="D646" s="10" t="s">
        <v>8</v>
      </c>
      <c r="E646" s="483">
        <f>'per SKPD'!E4046</f>
        <v>0</v>
      </c>
      <c r="F646" s="316">
        <f>'Rekap SKPD'!O646</f>
        <v>384090000</v>
      </c>
      <c r="G646" s="316">
        <f>'Rekap SKPD'!X646</f>
        <v>0</v>
      </c>
      <c r="H646" s="447">
        <f t="shared" si="275"/>
        <v>384090000</v>
      </c>
      <c r="I646" s="447"/>
      <c r="K646" s="453">
        <v>384090000</v>
      </c>
      <c r="L646" s="479">
        <f t="shared" si="255"/>
        <v>0</v>
      </c>
    </row>
    <row r="647" spans="1:12">
      <c r="A647" s="8"/>
      <c r="B647" s="8">
        <v>5</v>
      </c>
      <c r="C647" s="8" t="s">
        <v>99</v>
      </c>
      <c r="D647" s="10" t="s">
        <v>14</v>
      </c>
      <c r="E647" s="483">
        <f>'per SKPD'!E4048</f>
        <v>16122675</v>
      </c>
      <c r="F647" s="316">
        <f>'Rekap SKPD'!O647</f>
        <v>0</v>
      </c>
      <c r="G647" s="316">
        <f>'Rekap SKPD'!X647</f>
        <v>0</v>
      </c>
      <c r="H647" s="447">
        <f t="shared" si="275"/>
        <v>16122675</v>
      </c>
      <c r="I647" s="447"/>
      <c r="K647" s="453">
        <v>16122675</v>
      </c>
      <c r="L647" s="479">
        <f t="shared" si="255"/>
        <v>0</v>
      </c>
    </row>
    <row r="648" spans="1:12">
      <c r="A648" s="8"/>
      <c r="B648" s="8">
        <v>6</v>
      </c>
      <c r="C648" s="8" t="s">
        <v>100</v>
      </c>
      <c r="D648" s="10" t="s">
        <v>10</v>
      </c>
      <c r="E648" s="483">
        <f>'per SKPD'!E4049</f>
        <v>0</v>
      </c>
      <c r="F648" s="316">
        <f>'Rekap SKPD'!O648</f>
        <v>0</v>
      </c>
      <c r="G648" s="316">
        <f>'Rekap SKPD'!X648</f>
        <v>0</v>
      </c>
      <c r="H648" s="447">
        <f t="shared" si="275"/>
        <v>0</v>
      </c>
      <c r="I648" s="447"/>
      <c r="K648" s="453">
        <v>0</v>
      </c>
      <c r="L648" s="479">
        <f t="shared" si="255"/>
        <v>0</v>
      </c>
    </row>
    <row r="649" spans="1:12" s="24" customFormat="1">
      <c r="A649" s="23"/>
      <c r="B649" s="23">
        <v>7</v>
      </c>
      <c r="C649" s="23"/>
      <c r="D649" s="21" t="s">
        <v>11</v>
      </c>
      <c r="E649" s="483">
        <f>'per SKPD'!E4050</f>
        <v>1244848900</v>
      </c>
      <c r="F649" s="316">
        <f>'Rekap SKPD'!O649</f>
        <v>135540200</v>
      </c>
      <c r="G649" s="316">
        <f>'Rekap SKPD'!X649</f>
        <v>1244848900</v>
      </c>
      <c r="H649" s="447">
        <f t="shared" si="275"/>
        <v>135540200</v>
      </c>
      <c r="I649" s="480"/>
      <c r="J649" s="481"/>
      <c r="K649" s="482">
        <v>135540200</v>
      </c>
      <c r="L649" s="479">
        <f t="shared" si="255"/>
        <v>0</v>
      </c>
    </row>
    <row r="650" spans="1:12">
      <c r="A650" s="7"/>
      <c r="B650" s="7"/>
      <c r="C650" s="7"/>
      <c r="D650" s="22"/>
      <c r="E650" s="447"/>
      <c r="F650" s="390"/>
      <c r="G650" s="390"/>
      <c r="H650" s="475"/>
      <c r="I650" s="475"/>
      <c r="L650" s="479">
        <f t="shared" si="255"/>
        <v>0</v>
      </c>
    </row>
    <row r="651" spans="1:12" s="5" customFormat="1">
      <c r="A651" s="67">
        <v>72</v>
      </c>
      <c r="B651" s="671" t="s">
        <v>2221</v>
      </c>
      <c r="C651" s="672"/>
      <c r="D651" s="673"/>
      <c r="E651" s="476">
        <f t="shared" ref="E651" si="276">SUM(E652:E658)</f>
        <v>31858105167</v>
      </c>
      <c r="F651" s="476">
        <f>SUM(F652:F658)</f>
        <v>22249998426</v>
      </c>
      <c r="G651" s="476">
        <f t="shared" ref="G651" si="277">SUM(G652:G658)</f>
        <v>6912210210</v>
      </c>
      <c r="H651" s="476">
        <f>SUM(H652:H658)</f>
        <v>47195893383</v>
      </c>
      <c r="I651" s="477"/>
      <c r="J651" s="478"/>
      <c r="K651" s="476">
        <f t="shared" ref="K651" si="278">SUM(K652:K658)</f>
        <v>47195893383</v>
      </c>
      <c r="L651" s="479">
        <f t="shared" si="255"/>
        <v>0</v>
      </c>
    </row>
    <row r="652" spans="1:12">
      <c r="A652" s="8"/>
      <c r="B652" s="8">
        <v>1</v>
      </c>
      <c r="C652" s="8" t="s">
        <v>95</v>
      </c>
      <c r="D652" s="10" t="s">
        <v>9</v>
      </c>
      <c r="E652" s="483">
        <f>'per SKPD'!E4147</f>
        <v>31201345167</v>
      </c>
      <c r="F652" s="316">
        <f>'Rekap SKPD'!O652</f>
        <v>5701310440</v>
      </c>
      <c r="G652" s="316">
        <f>'Rekap SKPD'!X652</f>
        <v>6364672200</v>
      </c>
      <c r="H652" s="447">
        <f>E652+F652-G652</f>
        <v>30537983407</v>
      </c>
      <c r="I652" s="447"/>
      <c r="K652" s="453">
        <v>30537983407</v>
      </c>
      <c r="L652" s="479">
        <f t="shared" si="255"/>
        <v>0</v>
      </c>
    </row>
    <row r="653" spans="1:12">
      <c r="A653" s="8"/>
      <c r="B653" s="8">
        <v>2</v>
      </c>
      <c r="C653" s="8" t="s">
        <v>96</v>
      </c>
      <c r="D653" s="10" t="s">
        <v>12</v>
      </c>
      <c r="E653" s="483">
        <f>'per SKPD'!E4177</f>
        <v>164540000</v>
      </c>
      <c r="F653" s="316">
        <f>'Rekap SKPD'!O653</f>
        <v>2320288250</v>
      </c>
      <c r="G653" s="316">
        <f>'Rekap SKPD'!X653</f>
        <v>0</v>
      </c>
      <c r="H653" s="447">
        <f t="shared" ref="H653:H658" si="279">E653+F653-G653</f>
        <v>2484828250</v>
      </c>
      <c r="I653" s="447"/>
      <c r="K653" s="453">
        <v>2484828250</v>
      </c>
      <c r="L653" s="479">
        <f t="shared" si="255"/>
        <v>0</v>
      </c>
    </row>
    <row r="654" spans="1:12">
      <c r="A654" s="8"/>
      <c r="B654" s="8">
        <v>3</v>
      </c>
      <c r="C654" s="8" t="s">
        <v>97</v>
      </c>
      <c r="D654" s="10" t="s">
        <v>13</v>
      </c>
      <c r="E654" s="483">
        <f>'per SKPD'!E4207</f>
        <v>492220000</v>
      </c>
      <c r="F654" s="316">
        <f>'Rekap SKPD'!O654</f>
        <v>12154313902</v>
      </c>
      <c r="G654" s="316">
        <f>'Rekap SKPD'!X654</f>
        <v>547538010</v>
      </c>
      <c r="H654" s="447">
        <f t="shared" si="279"/>
        <v>12098995892</v>
      </c>
      <c r="I654" s="447"/>
      <c r="K654" s="453">
        <v>12098995892</v>
      </c>
      <c r="L654" s="479">
        <f t="shared" si="255"/>
        <v>0</v>
      </c>
    </row>
    <row r="655" spans="1:12">
      <c r="A655" s="8"/>
      <c r="B655" s="8">
        <v>4</v>
      </c>
      <c r="C655" s="8" t="s">
        <v>98</v>
      </c>
      <c r="D655" s="10" t="s">
        <v>8</v>
      </c>
      <c r="E655" s="483">
        <f>'per SKPD'!E4254</f>
        <v>0</v>
      </c>
      <c r="F655" s="316">
        <f>'Rekap SKPD'!O655</f>
        <v>1815940284</v>
      </c>
      <c r="G655" s="316">
        <f>'Rekap SKPD'!X655</f>
        <v>0</v>
      </c>
      <c r="H655" s="447">
        <f t="shared" si="279"/>
        <v>1815940284</v>
      </c>
      <c r="I655" s="447"/>
      <c r="K655" s="453">
        <v>1815940284</v>
      </c>
      <c r="L655" s="479">
        <f t="shared" si="255"/>
        <v>0</v>
      </c>
    </row>
    <row r="656" spans="1:12">
      <c r="A656" s="8"/>
      <c r="B656" s="8">
        <v>5</v>
      </c>
      <c r="C656" s="8" t="s">
        <v>99</v>
      </c>
      <c r="D656" s="10" t="s">
        <v>14</v>
      </c>
      <c r="E656" s="483">
        <f>'per SKPD'!E4271</f>
        <v>0</v>
      </c>
      <c r="F656" s="316">
        <f>'Rekap SKPD'!O656</f>
        <v>258145550</v>
      </c>
      <c r="G656" s="316">
        <f>'Rekap SKPD'!X656</f>
        <v>0</v>
      </c>
      <c r="H656" s="447">
        <f t="shared" si="279"/>
        <v>258145550</v>
      </c>
      <c r="I656" s="447"/>
      <c r="K656" s="453">
        <v>258145550</v>
      </c>
      <c r="L656" s="479">
        <f t="shared" si="255"/>
        <v>0</v>
      </c>
    </row>
    <row r="657" spans="1:13">
      <c r="A657" s="8"/>
      <c r="B657" s="8">
        <v>6</v>
      </c>
      <c r="C657" s="8" t="s">
        <v>100</v>
      </c>
      <c r="D657" s="10" t="s">
        <v>10</v>
      </c>
      <c r="E657" s="483">
        <f>'per SKPD'!E4274</f>
        <v>0</v>
      </c>
      <c r="F657" s="316">
        <f>'Rekap SKPD'!O657</f>
        <v>0</v>
      </c>
      <c r="G657" s="316">
        <f>'Rekap SKPD'!X657</f>
        <v>0</v>
      </c>
      <c r="H657" s="447">
        <f t="shared" si="279"/>
        <v>0</v>
      </c>
      <c r="I657" s="447"/>
      <c r="K657" s="453">
        <v>0</v>
      </c>
      <c r="L657" s="479">
        <f t="shared" si="255"/>
        <v>0</v>
      </c>
    </row>
    <row r="658" spans="1:13" s="24" customFormat="1">
      <c r="A658" s="23"/>
      <c r="B658" s="23">
        <v>7</v>
      </c>
      <c r="C658" s="23"/>
      <c r="D658" s="21" t="s">
        <v>11</v>
      </c>
      <c r="E658" s="483">
        <f>'per SKPD'!E4275</f>
        <v>0</v>
      </c>
      <c r="F658" s="316">
        <f>'Rekap SKPD'!O658</f>
        <v>0</v>
      </c>
      <c r="G658" s="316">
        <f>'Rekap SKPD'!X658</f>
        <v>0</v>
      </c>
      <c r="H658" s="447">
        <f t="shared" si="279"/>
        <v>0</v>
      </c>
      <c r="I658" s="480"/>
      <c r="J658" s="481"/>
      <c r="K658" s="482">
        <v>0</v>
      </c>
      <c r="L658" s="479">
        <f t="shared" si="255"/>
        <v>0</v>
      </c>
    </row>
    <row r="659" spans="1:13">
      <c r="A659" s="7"/>
      <c r="B659" s="7"/>
      <c r="C659" s="7"/>
      <c r="D659" s="22"/>
      <c r="E659" s="475"/>
      <c r="F659" s="390"/>
      <c r="G659" s="390"/>
      <c r="H659" s="475"/>
      <c r="I659" s="475"/>
    </row>
    <row r="660" spans="1:13">
      <c r="A660" s="9"/>
      <c r="B660" s="9"/>
      <c r="C660" s="9"/>
      <c r="D660" s="11"/>
      <c r="E660" s="503"/>
      <c r="F660" s="419"/>
      <c r="G660" s="419"/>
      <c r="H660" s="503"/>
      <c r="I660" s="503"/>
    </row>
    <row r="661" spans="1:13" s="40" customFormat="1" ht="24" customHeight="1">
      <c r="A661" s="78"/>
      <c r="B661" s="78"/>
      <c r="C661" s="78"/>
      <c r="D661" s="79" t="s">
        <v>4</v>
      </c>
      <c r="E661" s="504">
        <f t="shared" ref="E661:G661" si="280">E12+E21+E30+E39+E48+E57+E66+E75+E84+E93+E102+E111+E120+E129+E138+E147+E156+E165+E174+E183+E192+E201+E210+E219+E228+E237+E246+E255+E264+E273+E282+E291+E300+E309+E318+E327+E336+E345+E354+E363+E372+E381+E390+E399+E408+E417+E426+E435+E444+E453+E462+E471+E480+E489+E498++E507+E516+E525+E534+E543+E552+E561+E570+E579+E588+E597+E606+E615+E624+E633+E642+E651</f>
        <v>1938293373379</v>
      </c>
      <c r="F661" s="505">
        <f t="shared" si="280"/>
        <v>564186830828.44995</v>
      </c>
      <c r="G661" s="505">
        <f t="shared" si="280"/>
        <v>81059790658</v>
      </c>
      <c r="H661" s="504">
        <f>H12+H21+H30+H39+H48+H57+H66+H75+H84+H93+H102+H111+H120+H129+H138+H147+H156+H165+H174+H183+H192+H201+H210+H219+H228+H237+H246+H255+H264+H273+H282+H291+H300+H309+H318+H327+H336+H345+H354+H363+H372+H381+H390+H399+H408+H417+H426+H435+H444+H453+H462+H471+H480+H489+H498++H507+H516+H525+H534+H543+H552+H561+H570+H579+H588+H597+H606+H615+H624+H633+H642+H651</f>
        <v>2421420413549.4502</v>
      </c>
      <c r="I661" s="504"/>
      <c r="J661" s="470"/>
      <c r="K661" s="583">
        <f>K12+K21+K30+K39+K48+K57+K66+K75+K84+K93+K102+K111+K120+K129+K138+K147+K156+K165+K174+K183+K192+K201+K210+K219+K228+K237+K246+K255+K264+K273+K282+K291+K300+K309+K318+K327+K336+K345+K354+K363+K372+K381+K390+K399+K408+K417+K426+K435+K444+K453+K462+K471+K480+K489+K498++K507+K516+K525+K534+K543+K552+K561+K570+K579+K588+K597+K606+K615+K624+K633+K642+K651</f>
        <v>2423115489596.5557</v>
      </c>
      <c r="L661" s="505">
        <f>L12+L21+L30+L39+L48+L57+L66+L75+L84+L93+L102+L111+L120+L129+L138+L147+L156+L165+L174+L183+L192+L201+L210+L219+L228+L237+L246+L255+L264+L273+L282+L291+L300+L309+L318+L327+L336+L345+L354+L363+L372+L381+L390+L399+L408+L417+L426+L435+L444+L453+L462+L471+L480+L489+L498++L507+L516+L525+L534+L543+L552+L561+L570+L579+L588+L597+L606+L615+L624+L633+L642+L651</f>
        <v>-1695076047.1052246</v>
      </c>
      <c r="M661" s="39"/>
    </row>
    <row r="662" spans="1:13">
      <c r="A662" s="6"/>
      <c r="B662" s="6"/>
      <c r="C662" s="6"/>
      <c r="E662" s="467"/>
      <c r="F662" s="378"/>
      <c r="G662" s="378"/>
      <c r="H662" s="467"/>
      <c r="I662" s="467"/>
    </row>
    <row r="663" spans="1:13" s="19" customFormat="1">
      <c r="B663" s="4"/>
      <c r="D663" s="4"/>
      <c r="E663" s="506"/>
      <c r="F663" s="424"/>
      <c r="G663" s="425"/>
      <c r="H663" s="507"/>
      <c r="I663" s="507"/>
      <c r="J663" s="492"/>
      <c r="K663" s="507"/>
      <c r="L663" s="507"/>
    </row>
    <row r="664" spans="1:13" s="19" customFormat="1">
      <c r="A664" s="2"/>
      <c r="B664" s="2"/>
      <c r="C664" s="2"/>
      <c r="E664" s="508"/>
      <c r="F664" s="426"/>
      <c r="G664" s="426"/>
      <c r="H664" s="508">
        <f>E661+F661-G661</f>
        <v>2421420413549.4502</v>
      </c>
      <c r="I664" s="507"/>
      <c r="J664" s="492"/>
      <c r="K664" s="507"/>
      <c r="L664" s="507"/>
    </row>
    <row r="665" spans="1:13" s="19" customFormat="1">
      <c r="A665" s="2"/>
      <c r="B665" s="2"/>
      <c r="C665" s="2"/>
      <c r="D665" s="19" t="s">
        <v>2</v>
      </c>
      <c r="E665" s="507"/>
      <c r="F665" s="426"/>
      <c r="G665" s="426"/>
      <c r="H665" s="508"/>
      <c r="I665" s="507"/>
      <c r="J665" s="478"/>
      <c r="K665" s="507"/>
      <c r="L665" s="507"/>
    </row>
    <row r="666" spans="1:13" s="19" customFormat="1">
      <c r="D666" s="19" t="s">
        <v>90</v>
      </c>
      <c r="E666" s="507"/>
      <c r="F666" s="425"/>
      <c r="G666" s="425"/>
      <c r="H666" s="507">
        <f>H661-H664</f>
        <v>0</v>
      </c>
      <c r="I666" s="507"/>
      <c r="J666" s="492"/>
      <c r="K666" s="507"/>
      <c r="L666" s="507"/>
      <c r="M666" s="16"/>
    </row>
    <row r="667" spans="1:13" s="19" customFormat="1">
      <c r="D667" s="19" t="s">
        <v>91</v>
      </c>
      <c r="E667" s="507"/>
      <c r="F667" s="425"/>
      <c r="G667" s="425"/>
      <c r="H667" s="507"/>
      <c r="I667" s="507"/>
      <c r="J667" s="492"/>
      <c r="K667" s="507"/>
      <c r="L667" s="507"/>
    </row>
    <row r="668" spans="1:13" s="19" customFormat="1">
      <c r="E668" s="507"/>
      <c r="F668" s="427"/>
      <c r="G668" s="425"/>
      <c r="H668" s="507"/>
      <c r="I668" s="507"/>
      <c r="J668" s="492"/>
      <c r="K668" s="507"/>
      <c r="L668" s="507"/>
    </row>
    <row r="669" spans="1:13" s="19" customFormat="1">
      <c r="E669" s="507"/>
      <c r="F669" s="427"/>
      <c r="G669" s="425"/>
      <c r="H669" s="507"/>
      <c r="I669" s="507"/>
      <c r="J669" s="492"/>
      <c r="K669" s="507"/>
      <c r="L669" s="507"/>
    </row>
    <row r="670" spans="1:13" s="19" customFormat="1">
      <c r="E670" s="507"/>
      <c r="F670" s="427"/>
      <c r="G670" s="425"/>
      <c r="H670" s="507"/>
      <c r="I670" s="507"/>
      <c r="J670" s="492"/>
      <c r="K670" s="507"/>
      <c r="L670" s="507"/>
    </row>
    <row r="671" spans="1:13" s="19" customFormat="1">
      <c r="D671" s="15" t="s">
        <v>92</v>
      </c>
      <c r="E671" s="507"/>
      <c r="F671" s="425"/>
      <c r="G671" s="425"/>
      <c r="H671" s="507"/>
      <c r="I671" s="507"/>
      <c r="J671" s="492"/>
      <c r="K671" s="507"/>
      <c r="L671" s="507"/>
    </row>
    <row r="672" spans="1:13" s="19" customFormat="1">
      <c r="D672" s="19" t="s">
        <v>93</v>
      </c>
      <c r="E672" s="507"/>
      <c r="F672" s="425"/>
      <c r="G672" s="425"/>
      <c r="H672" s="507"/>
      <c r="I672" s="507"/>
      <c r="J672" s="492"/>
      <c r="K672" s="507"/>
      <c r="L672" s="507"/>
      <c r="M672" s="17"/>
    </row>
    <row r="676" spans="1:12" s="89" customFormat="1" hidden="1">
      <c r="A676" s="679" t="s">
        <v>7</v>
      </c>
      <c r="B676" s="679" t="s">
        <v>15</v>
      </c>
      <c r="C676" s="680" t="s">
        <v>5</v>
      </c>
      <c r="D676" s="679" t="s">
        <v>16</v>
      </c>
      <c r="E676" s="468" t="s">
        <v>109</v>
      </c>
      <c r="F676" s="641" t="s">
        <v>1783</v>
      </c>
      <c r="G676" s="642"/>
      <c r="H676" s="469" t="s">
        <v>109</v>
      </c>
      <c r="I676" s="674" t="s">
        <v>6</v>
      </c>
      <c r="J676" s="470"/>
      <c r="K676" s="471"/>
      <c r="L676" s="471"/>
    </row>
    <row r="677" spans="1:12" s="89" customFormat="1" hidden="1">
      <c r="A677" s="679"/>
      <c r="B677" s="679"/>
      <c r="C677" s="680"/>
      <c r="D677" s="679"/>
      <c r="E677" s="472" t="s">
        <v>110</v>
      </c>
      <c r="F677" s="643"/>
      <c r="G677" s="644"/>
      <c r="H677" s="473" t="s">
        <v>111</v>
      </c>
      <c r="I677" s="675"/>
      <c r="J677" s="470"/>
      <c r="K677" s="471"/>
      <c r="L677" s="471"/>
    </row>
    <row r="678" spans="1:12" s="89" customFormat="1" hidden="1">
      <c r="A678" s="679"/>
      <c r="B678" s="679"/>
      <c r="C678" s="680"/>
      <c r="D678" s="679"/>
      <c r="E678" s="473" t="s">
        <v>106</v>
      </c>
      <c r="F678" s="639" t="s">
        <v>1784</v>
      </c>
      <c r="G678" s="639" t="s">
        <v>1785</v>
      </c>
      <c r="H678" s="473" t="s">
        <v>106</v>
      </c>
      <c r="I678" s="675"/>
      <c r="J678" s="470"/>
      <c r="K678" s="471"/>
      <c r="L678" s="471"/>
    </row>
    <row r="679" spans="1:12" s="89" customFormat="1" hidden="1">
      <c r="A679" s="679"/>
      <c r="B679" s="679"/>
      <c r="C679" s="680"/>
      <c r="D679" s="679"/>
      <c r="E679" s="474" t="s">
        <v>3</v>
      </c>
      <c r="F679" s="640"/>
      <c r="G679" s="640"/>
      <c r="H679" s="474" t="s">
        <v>3</v>
      </c>
      <c r="I679" s="676"/>
      <c r="J679" s="470"/>
      <c r="K679" s="471"/>
      <c r="L679" s="471"/>
    </row>
    <row r="680" spans="1:12" s="3" customFormat="1" ht="24.75" hidden="1" customHeight="1">
      <c r="A680" s="100">
        <v>1</v>
      </c>
      <c r="B680" s="100"/>
      <c r="C680" s="101" t="s">
        <v>95</v>
      </c>
      <c r="D680" s="105" t="s">
        <v>9</v>
      </c>
      <c r="E680" s="509">
        <f t="shared" ref="E680:H680" si="281">E13+E22+E31+E40+E49+E58+E67+E76+E85+E94+E103+E112+E121+E130+E139+E148+E157+E166+E175+E184+E193+E202+E211+E220+E229+E238+E247+E256+E265+E274+E283+E292+E301+E310+E319+E328+E337+E346+E355+E364+E373+E382+E391+E400+E409+E418+E427+E436+E445+E454+E463+E472+E481+E490+E499++E508+E517+E526+E535+E544+E553+E562+E571+E580+E589+E598+E607+E616+E625+E634+E643+E652</f>
        <v>305404971255</v>
      </c>
      <c r="F680" s="509">
        <f t="shared" si="281"/>
        <v>193979509670</v>
      </c>
      <c r="G680" s="509">
        <f t="shared" si="281"/>
        <v>18400431396</v>
      </c>
      <c r="H680" s="509">
        <f t="shared" si="281"/>
        <v>480984049529</v>
      </c>
      <c r="I680" s="510"/>
      <c r="J680" s="511">
        <f t="shared" ref="J680:J686" si="282">H680-H13-H40</f>
        <v>228031159154</v>
      </c>
      <c r="K680" s="512"/>
      <c r="L680" s="512"/>
    </row>
    <row r="681" spans="1:12" s="3" customFormat="1" ht="24.75" hidden="1" customHeight="1">
      <c r="A681" s="100"/>
      <c r="B681" s="100"/>
      <c r="C681" s="101" t="s">
        <v>96</v>
      </c>
      <c r="D681" s="105" t="s">
        <v>12</v>
      </c>
      <c r="E681" s="509">
        <f t="shared" ref="E681:H681" si="283">E14+E23+E32+E41+E50+E59+E68+E77+E86+E95+E104+E113+E122+E131+E140+E149+E158+E167+E176+E185+E194+E203+E212+E221+E230+E239+E248+E257+E266+E275+E284+E293+E302+E311+E320+E329+E338+E347+E356+E365+E374+E383+E392+E401+E410+E419+E428+E437+E446+E455+E464+E473+E482+E491+E500++E509+E518+E527+E536+E545+E554+E563+E572+E581+E590+E599+E608+E617+E626+E635+E644+E653</f>
        <v>144616361331</v>
      </c>
      <c r="F681" s="509">
        <f t="shared" si="283"/>
        <v>95840175585</v>
      </c>
      <c r="G681" s="509">
        <f t="shared" si="283"/>
        <v>7644398660</v>
      </c>
      <c r="H681" s="509">
        <f t="shared" si="283"/>
        <v>232812138256</v>
      </c>
      <c r="I681" s="510"/>
      <c r="J681" s="511">
        <f t="shared" si="282"/>
        <v>115033663667</v>
      </c>
      <c r="K681" s="512"/>
      <c r="L681" s="512"/>
    </row>
    <row r="682" spans="1:12" s="3" customFormat="1" ht="24.75" hidden="1" customHeight="1">
      <c r="A682" s="100"/>
      <c r="B682" s="100"/>
      <c r="C682" s="101" t="s">
        <v>97</v>
      </c>
      <c r="D682" s="105" t="s">
        <v>13</v>
      </c>
      <c r="E682" s="509">
        <f t="shared" ref="E682:H682" si="284">E15+E24+E33+E42+E51+E60+E69+E78+E87+E96+E105+E114+E123+E132+E141+E150+E159+E168+E177+E186+E195+E204+E213+E222+E231+E240+E249+E258+E267+E276+E285+E294+E303+E312+E321+E330+E339+E348+E357+E366+E375+E384+E393+E402+E411+E420+E429+E438+E447+E456+E465+E474+E483+E492+E501++E510+E519+E528+E537+E546+E555+E564+E573+E582+E591+E600+E609+E618+E627+E636+E645+E654</f>
        <v>532693561571</v>
      </c>
      <c r="F682" s="509">
        <f t="shared" si="284"/>
        <v>205294767409.45001</v>
      </c>
      <c r="G682" s="509">
        <f t="shared" si="284"/>
        <v>46452468373</v>
      </c>
      <c r="H682" s="509">
        <f t="shared" si="284"/>
        <v>691535860607.44995</v>
      </c>
      <c r="I682" s="510"/>
      <c r="J682" s="511">
        <f t="shared" si="282"/>
        <v>232147895045.44995</v>
      </c>
      <c r="K682" s="512"/>
      <c r="L682" s="512"/>
    </row>
    <row r="683" spans="1:12" s="3" customFormat="1" ht="24.75" hidden="1" customHeight="1">
      <c r="A683" s="100"/>
      <c r="B683" s="100"/>
      <c r="C683" s="101" t="s">
        <v>98</v>
      </c>
      <c r="D683" s="105" t="s">
        <v>8</v>
      </c>
      <c r="E683" s="509">
        <f t="shared" ref="E683:H683" si="285">E16+E25+E34+E43+E52+E61+E70+E79+E88+E97+E106+E115+E124+E133+E142+E151+E160+E169+E178+E187+E196+E205+E214+E223+E232+E241+E250+E259+E268+E277+E286+E295+E304+E313+E322+E331+E340+E349+E358+E367+E376+E385+E394+E403+E412+E421+E430+E439+E448+E457+E466+E475+E484+E493+E502++E511+E520+E529+E538+E547+E556+E565+E574+E583+E592+E601+E610+E619+E628+E637+E646+E655</f>
        <v>916463832040</v>
      </c>
      <c r="F683" s="509">
        <f t="shared" si="285"/>
        <v>43723319953</v>
      </c>
      <c r="G683" s="509">
        <f t="shared" si="285"/>
        <v>1348480234</v>
      </c>
      <c r="H683" s="509">
        <f t="shared" si="285"/>
        <v>958838671759</v>
      </c>
      <c r="I683" s="510"/>
      <c r="J683" s="511">
        <f t="shared" si="282"/>
        <v>11043207560</v>
      </c>
      <c r="K683" s="512">
        <v>11041603060</v>
      </c>
      <c r="L683" s="512">
        <f>J683-K683</f>
        <v>1604500</v>
      </c>
    </row>
    <row r="684" spans="1:12" s="3" customFormat="1" ht="24.75" hidden="1" customHeight="1">
      <c r="A684" s="100"/>
      <c r="B684" s="100"/>
      <c r="C684" s="101" t="s">
        <v>99</v>
      </c>
      <c r="D684" s="105" t="s">
        <v>14</v>
      </c>
      <c r="E684" s="509">
        <f t="shared" ref="E684:H684" si="286">E17+E26+E35+E44+E53+E62+E71+E80+E89+E98+E107+E116+E125+E134+E143+E152+E161+E170+E179+E188+E197+E206+E215+E224+E233+E242+E251+E260+E269+E278+E287+E296+E305+E314+E323+E332+E341+E350+E359+E368+E377+E386+E395+E404+E413+E422+E431+E440+E449+E458+E467+E476+E485+E494+E503++E512+E521+E530+E539+E548+E557+E566+E575+E584+E593+E602+E611+E620+E629+E638+E647+E656</f>
        <v>30825841130</v>
      </c>
      <c r="F684" s="509">
        <f t="shared" si="286"/>
        <v>22358512037</v>
      </c>
      <c r="G684" s="509">
        <f t="shared" si="286"/>
        <v>1211511303</v>
      </c>
      <c r="H684" s="509">
        <f t="shared" si="286"/>
        <v>51972841864</v>
      </c>
      <c r="I684" s="510"/>
      <c r="J684" s="511">
        <f t="shared" si="282"/>
        <v>4881839579</v>
      </c>
      <c r="K684" s="512"/>
      <c r="L684" s="512"/>
    </row>
    <row r="685" spans="1:12" s="3" customFormat="1" ht="24.75" hidden="1" customHeight="1">
      <c r="A685" s="100"/>
      <c r="B685" s="100"/>
      <c r="C685" s="101" t="s">
        <v>100</v>
      </c>
      <c r="D685" s="105" t="s">
        <v>10</v>
      </c>
      <c r="E685" s="509">
        <f t="shared" ref="E685:H686" si="287">E18+E27+E36+E45+E54+E63+E72+E81+E90+E99+E108+E117+E126+E135+E144+E153+E162+E171+E180+E189+E198+E207+E216+E225+E234+E243+E252+E261+E270+E279+E288+E297+E306+E315+E324+E333+E342+E351+E360+E369+E378+E387+E396+E405+E414+E423+E432+E441+E450+E459+E468+E477+E486+E495+E504++E513+E522+E531+E540+E549+E558+E567+E576+E585+E594+E603+E612+E621+E630+E639+E648+E657</f>
        <v>2755751600</v>
      </c>
      <c r="F685" s="509">
        <f t="shared" si="287"/>
        <v>720777700</v>
      </c>
      <c r="G685" s="509">
        <f t="shared" si="287"/>
        <v>2185559600</v>
      </c>
      <c r="H685" s="509">
        <f t="shared" si="287"/>
        <v>1290969700</v>
      </c>
      <c r="I685" s="510"/>
      <c r="J685" s="511">
        <f t="shared" si="282"/>
        <v>720777700</v>
      </c>
      <c r="K685" s="512"/>
      <c r="L685" s="512"/>
    </row>
    <row r="686" spans="1:12" s="3" customFormat="1" ht="24.75" hidden="1" customHeight="1">
      <c r="A686" s="100"/>
      <c r="B686" s="100"/>
      <c r="C686" s="102"/>
      <c r="D686" s="99" t="s">
        <v>11</v>
      </c>
      <c r="E686" s="509">
        <f t="shared" si="287"/>
        <v>5533054452</v>
      </c>
      <c r="F686" s="509">
        <f t="shared" si="287"/>
        <v>2269768474</v>
      </c>
      <c r="G686" s="509">
        <f t="shared" si="287"/>
        <v>3816941092</v>
      </c>
      <c r="H686" s="509">
        <f t="shared" si="287"/>
        <v>3985881834</v>
      </c>
      <c r="I686" s="510"/>
      <c r="J686" s="511">
        <f t="shared" si="282"/>
        <v>3710098834</v>
      </c>
      <c r="K686" s="512"/>
      <c r="L686" s="512"/>
    </row>
    <row r="687" spans="1:12" s="104" customFormat="1" ht="24.75" hidden="1" customHeight="1">
      <c r="A687" s="103"/>
      <c r="B687" s="103"/>
      <c r="C687" s="103"/>
      <c r="D687" s="106" t="s">
        <v>4</v>
      </c>
      <c r="E687" s="513">
        <f>SUM(E680:E686)</f>
        <v>1938293373379</v>
      </c>
      <c r="F687" s="513">
        <f t="shared" ref="F687:H687" si="288">SUM(F680:F686)</f>
        <v>564186830828.44995</v>
      </c>
      <c r="G687" s="513">
        <f t="shared" si="288"/>
        <v>81059790658</v>
      </c>
      <c r="H687" s="513">
        <f t="shared" si="288"/>
        <v>2421420413549.4502</v>
      </c>
      <c r="I687" s="514"/>
      <c r="J687" s="515"/>
      <c r="K687" s="516"/>
      <c r="L687" s="516"/>
    </row>
    <row r="688" spans="1:12" hidden="1"/>
    <row r="689" spans="1:12" hidden="1">
      <c r="F689" s="379">
        <f>F687-G687</f>
        <v>483127040170.44995</v>
      </c>
    </row>
    <row r="690" spans="1:12" hidden="1"/>
    <row r="691" spans="1:12" hidden="1">
      <c r="F691" s="379">
        <f>H687-E687</f>
        <v>483127040170.4502</v>
      </c>
      <c r="G691" s="379">
        <f>F689/E687*100</f>
        <v>24.92538264876907</v>
      </c>
    </row>
    <row r="692" spans="1:12" hidden="1"/>
    <row r="693" spans="1:12" hidden="1"/>
    <row r="694" spans="1:12" s="89" customFormat="1" hidden="1">
      <c r="A694" s="679" t="s">
        <v>7</v>
      </c>
      <c r="B694" s="679" t="s">
        <v>15</v>
      </c>
      <c r="C694" s="680" t="s">
        <v>5</v>
      </c>
      <c r="D694" s="679" t="s">
        <v>16</v>
      </c>
      <c r="E694" s="468" t="s">
        <v>109</v>
      </c>
      <c r="F694" s="641" t="s">
        <v>1783</v>
      </c>
      <c r="G694" s="642"/>
      <c r="H694" s="469" t="s">
        <v>109</v>
      </c>
      <c r="I694" s="674" t="s">
        <v>6</v>
      </c>
      <c r="J694" s="470"/>
      <c r="K694" s="471"/>
      <c r="L694" s="471"/>
    </row>
    <row r="695" spans="1:12" s="89" customFormat="1" hidden="1">
      <c r="A695" s="679"/>
      <c r="B695" s="679"/>
      <c r="C695" s="680"/>
      <c r="D695" s="679"/>
      <c r="E695" s="472" t="s">
        <v>110</v>
      </c>
      <c r="F695" s="643"/>
      <c r="G695" s="644"/>
      <c r="H695" s="473" t="s">
        <v>111</v>
      </c>
      <c r="I695" s="675"/>
      <c r="J695" s="470"/>
      <c r="K695" s="471"/>
      <c r="L695" s="471"/>
    </row>
    <row r="696" spans="1:12" s="89" customFormat="1" hidden="1">
      <c r="A696" s="679"/>
      <c r="B696" s="679"/>
      <c r="C696" s="680"/>
      <c r="D696" s="679"/>
      <c r="E696" s="473" t="s">
        <v>106</v>
      </c>
      <c r="F696" s="639" t="s">
        <v>1784</v>
      </c>
      <c r="G696" s="639" t="s">
        <v>1785</v>
      </c>
      <c r="H696" s="473" t="s">
        <v>106</v>
      </c>
      <c r="I696" s="675"/>
      <c r="J696" s="470"/>
      <c r="K696" s="471"/>
      <c r="L696" s="471"/>
    </row>
    <row r="697" spans="1:12" s="89" customFormat="1" hidden="1">
      <c r="A697" s="679"/>
      <c r="B697" s="679"/>
      <c r="C697" s="680"/>
      <c r="D697" s="679"/>
      <c r="E697" s="474" t="s">
        <v>3</v>
      </c>
      <c r="F697" s="640"/>
      <c r="G697" s="640"/>
      <c r="H697" s="474" t="s">
        <v>3</v>
      </c>
      <c r="I697" s="676"/>
      <c r="J697" s="470"/>
      <c r="K697" s="471"/>
      <c r="L697" s="471"/>
    </row>
    <row r="698" spans="1:12" s="3" customFormat="1" ht="24.75" hidden="1" customHeight="1">
      <c r="A698" s="100">
        <v>1</v>
      </c>
      <c r="B698" s="100"/>
      <c r="C698" s="101" t="s">
        <v>95</v>
      </c>
      <c r="D698" s="105" t="s">
        <v>9</v>
      </c>
      <c r="E698" s="509">
        <f>E680</f>
        <v>305404971255</v>
      </c>
      <c r="F698" s="509">
        <f t="shared" ref="F698:G698" si="289">F680</f>
        <v>193979509670</v>
      </c>
      <c r="G698" s="509">
        <f t="shared" si="289"/>
        <v>18400431396</v>
      </c>
      <c r="H698" s="509">
        <f>E698+F698-G698</f>
        <v>480984049529</v>
      </c>
      <c r="I698" s="510"/>
      <c r="J698" s="511"/>
      <c r="K698" s="512"/>
      <c r="L698" s="512"/>
    </row>
    <row r="699" spans="1:12" s="3" customFormat="1" ht="24.75" hidden="1" customHeight="1">
      <c r="A699" s="100"/>
      <c r="B699" s="100"/>
      <c r="C699" s="101" t="s">
        <v>96</v>
      </c>
      <c r="D699" s="105" t="s">
        <v>12</v>
      </c>
      <c r="E699" s="509">
        <f t="shared" ref="E699:G703" si="290">E681</f>
        <v>144616361331</v>
      </c>
      <c r="F699" s="509">
        <f t="shared" si="290"/>
        <v>95840175585</v>
      </c>
      <c r="G699" s="509">
        <f t="shared" si="290"/>
        <v>7644398660</v>
      </c>
      <c r="H699" s="509">
        <f t="shared" ref="H699:H704" si="291">E699+F699-G699</f>
        <v>232812138256</v>
      </c>
      <c r="I699" s="510"/>
      <c r="J699" s="511"/>
      <c r="K699" s="512"/>
      <c r="L699" s="512"/>
    </row>
    <row r="700" spans="1:12" s="3" customFormat="1" ht="24.75" hidden="1" customHeight="1">
      <c r="A700" s="100"/>
      <c r="B700" s="100"/>
      <c r="C700" s="101" t="s">
        <v>97</v>
      </c>
      <c r="D700" s="105" t="s">
        <v>13</v>
      </c>
      <c r="E700" s="509">
        <f t="shared" si="290"/>
        <v>532693561571</v>
      </c>
      <c r="F700" s="509">
        <f t="shared" si="290"/>
        <v>205294767409.45001</v>
      </c>
      <c r="G700" s="509">
        <f t="shared" si="290"/>
        <v>46452468373</v>
      </c>
      <c r="H700" s="509">
        <f t="shared" si="291"/>
        <v>691535860607.44995</v>
      </c>
      <c r="I700" s="510"/>
      <c r="J700" s="511"/>
      <c r="K700" s="512"/>
      <c r="L700" s="512"/>
    </row>
    <row r="701" spans="1:12" s="3" customFormat="1" ht="24.75" hidden="1" customHeight="1">
      <c r="A701" s="100"/>
      <c r="B701" s="100"/>
      <c r="C701" s="101" t="s">
        <v>98</v>
      </c>
      <c r="D701" s="105" t="s">
        <v>8</v>
      </c>
      <c r="E701" s="509">
        <f t="shared" si="290"/>
        <v>916463832040</v>
      </c>
      <c r="F701" s="509">
        <f t="shared" si="290"/>
        <v>43723319953</v>
      </c>
      <c r="G701" s="509">
        <f t="shared" si="290"/>
        <v>1348480234</v>
      </c>
      <c r="H701" s="509">
        <f t="shared" si="291"/>
        <v>958838671759</v>
      </c>
      <c r="I701" s="510"/>
      <c r="J701" s="511"/>
      <c r="K701" s="512"/>
      <c r="L701" s="512"/>
    </row>
    <row r="702" spans="1:12" s="3" customFormat="1" ht="24.75" hidden="1" customHeight="1">
      <c r="A702" s="100"/>
      <c r="B702" s="100"/>
      <c r="C702" s="101" t="s">
        <v>99</v>
      </c>
      <c r="D702" s="105" t="s">
        <v>14</v>
      </c>
      <c r="E702" s="509">
        <f t="shared" si="290"/>
        <v>30825841130</v>
      </c>
      <c r="F702" s="509">
        <f t="shared" si="290"/>
        <v>22358512037</v>
      </c>
      <c r="G702" s="509">
        <f t="shared" si="290"/>
        <v>1211511303</v>
      </c>
      <c r="H702" s="509">
        <f t="shared" si="291"/>
        <v>51972841864</v>
      </c>
      <c r="I702" s="510"/>
      <c r="J702" s="511"/>
      <c r="K702" s="512"/>
      <c r="L702" s="512"/>
    </row>
    <row r="703" spans="1:12" s="3" customFormat="1" ht="24.75" hidden="1" customHeight="1">
      <c r="A703" s="100"/>
      <c r="B703" s="100"/>
      <c r="C703" s="101" t="s">
        <v>100</v>
      </c>
      <c r="D703" s="105" t="s">
        <v>10</v>
      </c>
      <c r="E703" s="509">
        <f t="shared" si="290"/>
        <v>2755751600</v>
      </c>
      <c r="F703" s="509">
        <f t="shared" si="290"/>
        <v>720777700</v>
      </c>
      <c r="G703" s="509">
        <f t="shared" si="290"/>
        <v>2185559600</v>
      </c>
      <c r="H703" s="509">
        <f t="shared" si="291"/>
        <v>1290969700</v>
      </c>
      <c r="I703" s="510"/>
      <c r="J703" s="511"/>
      <c r="K703" s="512"/>
      <c r="L703" s="512"/>
    </row>
    <row r="704" spans="1:12" s="3" customFormat="1" ht="24.75" hidden="1" customHeight="1">
      <c r="A704" s="100"/>
      <c r="B704" s="100"/>
      <c r="C704" s="102"/>
      <c r="D704" s="99" t="s">
        <v>11</v>
      </c>
      <c r="E704" s="509">
        <v>0</v>
      </c>
      <c r="F704" s="509">
        <v>0</v>
      </c>
      <c r="G704" s="509">
        <v>0</v>
      </c>
      <c r="H704" s="509">
        <f t="shared" si="291"/>
        <v>0</v>
      </c>
      <c r="I704" s="510"/>
      <c r="J704" s="511"/>
      <c r="K704" s="512"/>
      <c r="L704" s="512"/>
    </row>
    <row r="705" spans="1:12" s="104" customFormat="1" ht="24.75" hidden="1" customHeight="1">
      <c r="A705" s="103"/>
      <c r="B705" s="103"/>
      <c r="C705" s="103"/>
      <c r="D705" s="106" t="s">
        <v>4</v>
      </c>
      <c r="E705" s="513">
        <f>SUM(E698:E704)</f>
        <v>1932760318927</v>
      </c>
      <c r="F705" s="513">
        <f t="shared" ref="F705:H705" si="292">SUM(F698:F704)</f>
        <v>561917062354.44995</v>
      </c>
      <c r="G705" s="513">
        <f t="shared" si="292"/>
        <v>77242849566</v>
      </c>
      <c r="H705" s="513">
        <f t="shared" si="292"/>
        <v>2417434531715.4502</v>
      </c>
      <c r="I705" s="514"/>
      <c r="J705" s="515"/>
      <c r="K705" s="516"/>
      <c r="L705" s="516"/>
    </row>
    <row r="706" spans="1:12" hidden="1"/>
    <row r="707" spans="1:12" hidden="1"/>
    <row r="708" spans="1:12" hidden="1"/>
    <row r="709" spans="1:12" hidden="1">
      <c r="F709" s="379">
        <f>F700-G700</f>
        <v>158842299036.45001</v>
      </c>
      <c r="G709" s="379">
        <v>154679850891.45001</v>
      </c>
    </row>
    <row r="710" spans="1:12" hidden="1"/>
    <row r="711" spans="1:12" hidden="1"/>
    <row r="712" spans="1:12" hidden="1"/>
    <row r="713" spans="1:12" hidden="1">
      <c r="F713" s="379">
        <f>F702-G702</f>
        <v>21147000734</v>
      </c>
      <c r="G713" s="379">
        <f>F701-G701</f>
        <v>42374839719</v>
      </c>
    </row>
    <row r="714" spans="1:12" hidden="1"/>
  </sheetData>
  <mergeCells count="101">
    <mergeCell ref="I676:I679"/>
    <mergeCell ref="F678:F679"/>
    <mergeCell ref="G678:G679"/>
    <mergeCell ref="A676:A679"/>
    <mergeCell ref="B676:B679"/>
    <mergeCell ref="C676:C679"/>
    <mergeCell ref="D676:D679"/>
    <mergeCell ref="F676:G677"/>
    <mergeCell ref="A694:A697"/>
    <mergeCell ref="B694:B697"/>
    <mergeCell ref="C694:C697"/>
    <mergeCell ref="F694:G695"/>
    <mergeCell ref="I694:I697"/>
    <mergeCell ref="F696:F697"/>
    <mergeCell ref="G696:G697"/>
    <mergeCell ref="D694:D697"/>
    <mergeCell ref="I6:I9"/>
    <mergeCell ref="A1:I1"/>
    <mergeCell ref="A2:I2"/>
    <mergeCell ref="A3:I3"/>
    <mergeCell ref="A5:D5"/>
    <mergeCell ref="A6:A9"/>
    <mergeCell ref="B6:B9"/>
    <mergeCell ref="C6:C9"/>
    <mergeCell ref="D6:D9"/>
    <mergeCell ref="B84:D84"/>
    <mergeCell ref="G8:G9"/>
    <mergeCell ref="B12:D12"/>
    <mergeCell ref="B21:D21"/>
    <mergeCell ref="B30:D30"/>
    <mergeCell ref="F8:F9"/>
    <mergeCell ref="B39:D39"/>
    <mergeCell ref="B48:D48"/>
    <mergeCell ref="B57:D57"/>
    <mergeCell ref="B66:D66"/>
    <mergeCell ref="B75:D75"/>
    <mergeCell ref="B192:D192"/>
    <mergeCell ref="B93:D93"/>
    <mergeCell ref="B102:D102"/>
    <mergeCell ref="B111:D111"/>
    <mergeCell ref="B120:D120"/>
    <mergeCell ref="B129:D129"/>
    <mergeCell ref="B138:D138"/>
    <mergeCell ref="B147:D147"/>
    <mergeCell ref="B156:D156"/>
    <mergeCell ref="B165:D165"/>
    <mergeCell ref="B174:D174"/>
    <mergeCell ref="B183:D183"/>
    <mergeCell ref="B246:D246"/>
    <mergeCell ref="B255:D255"/>
    <mergeCell ref="B264:D264"/>
    <mergeCell ref="B273:D273"/>
    <mergeCell ref="B282:D282"/>
    <mergeCell ref="B201:D201"/>
    <mergeCell ref="B210:D210"/>
    <mergeCell ref="B219:D219"/>
    <mergeCell ref="B228:D228"/>
    <mergeCell ref="B237:D237"/>
    <mergeCell ref="B291:D291"/>
    <mergeCell ref="B336:D336"/>
    <mergeCell ref="B345:D345"/>
    <mergeCell ref="B354:D354"/>
    <mergeCell ref="B363:D363"/>
    <mergeCell ref="B309:D309"/>
    <mergeCell ref="B318:D318"/>
    <mergeCell ref="B327:D327"/>
    <mergeCell ref="B300:D300"/>
    <mergeCell ref="B480:D480"/>
    <mergeCell ref="B489:D489"/>
    <mergeCell ref="B498:D498"/>
    <mergeCell ref="B507:D507"/>
    <mergeCell ref="B372:D372"/>
    <mergeCell ref="B381:D381"/>
    <mergeCell ref="B390:D390"/>
    <mergeCell ref="B399:D399"/>
    <mergeCell ref="B633:D633"/>
    <mergeCell ref="B408:D408"/>
    <mergeCell ref="L6:L10"/>
    <mergeCell ref="B651:D651"/>
    <mergeCell ref="F6:G7"/>
    <mergeCell ref="B579:D579"/>
    <mergeCell ref="B588:D588"/>
    <mergeCell ref="B597:D597"/>
    <mergeCell ref="B606:D606"/>
    <mergeCell ref="B615:D615"/>
    <mergeCell ref="B624:D624"/>
    <mergeCell ref="B525:D525"/>
    <mergeCell ref="B534:D534"/>
    <mergeCell ref="B543:D543"/>
    <mergeCell ref="B552:D552"/>
    <mergeCell ref="B561:D561"/>
    <mergeCell ref="B570:D570"/>
    <mergeCell ref="B516:D516"/>
    <mergeCell ref="B417:D417"/>
    <mergeCell ref="B642:D642"/>
    <mergeCell ref="B426:D426"/>
    <mergeCell ref="B435:D435"/>
    <mergeCell ref="B444:D444"/>
    <mergeCell ref="B453:D453"/>
    <mergeCell ref="B462:D462"/>
    <mergeCell ref="B471:D471"/>
  </mergeCells>
  <printOptions horizontalCentered="1"/>
  <pageMargins left="0.25" right="0.25" top="0.5" bottom="0.25" header="0.03" footer="0"/>
  <pageSetup paperSize="301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CX110"/>
  <sheetViews>
    <sheetView topLeftCell="C5" zoomScale="80" zoomScaleNormal="80" workbookViewId="0">
      <pane ySplit="3" topLeftCell="A8" activePane="bottomLeft" state="frozen"/>
      <selection activeCell="C5" sqref="C5"/>
      <selection pane="bottomLeft" activeCell="C8" sqref="C8"/>
    </sheetView>
  </sheetViews>
  <sheetFormatPr defaultColWidth="8.85546875" defaultRowHeight="12.75"/>
  <cols>
    <col min="1" max="1" width="8.140625" style="109" hidden="1" customWidth="1"/>
    <col min="2" max="2" width="0" style="109" hidden="1" customWidth="1"/>
    <col min="3" max="3" width="3.85546875" style="109" customWidth="1"/>
    <col min="4" max="4" width="51.140625" style="12" customWidth="1"/>
    <col min="5" max="11" width="21.42578125" style="453" customWidth="1"/>
    <col min="12" max="12" width="24.42578125" style="453" customWidth="1"/>
    <col min="13" max="13" width="8.85546875" style="109"/>
    <col min="14" max="14" width="21.7109375" style="291" bestFit="1" customWidth="1"/>
    <col min="15" max="15" width="21" style="109" customWidth="1"/>
    <col min="16" max="16384" width="8.85546875" style="109"/>
  </cols>
  <sheetData>
    <row r="1" spans="1:15" ht="15.75">
      <c r="A1" s="8"/>
      <c r="C1" s="682" t="s">
        <v>20</v>
      </c>
      <c r="D1" s="682"/>
      <c r="E1" s="682"/>
      <c r="F1" s="682"/>
      <c r="G1" s="682"/>
      <c r="H1" s="682"/>
      <c r="I1" s="682"/>
      <c r="J1" s="682"/>
      <c r="K1" s="682"/>
      <c r="L1" s="682"/>
    </row>
    <row r="2" spans="1:15" ht="15.75">
      <c r="A2" s="8"/>
      <c r="C2" s="682" t="s">
        <v>2005</v>
      </c>
      <c r="D2" s="682"/>
      <c r="E2" s="682"/>
      <c r="F2" s="682"/>
      <c r="G2" s="682"/>
      <c r="H2" s="682"/>
      <c r="I2" s="682"/>
      <c r="J2" s="682"/>
      <c r="K2" s="682"/>
      <c r="L2" s="682"/>
    </row>
    <row r="3" spans="1:15" ht="15.75">
      <c r="A3" s="8"/>
      <c r="C3" s="682" t="s">
        <v>0</v>
      </c>
      <c r="D3" s="682"/>
      <c r="E3" s="682"/>
      <c r="F3" s="682"/>
      <c r="G3" s="682"/>
      <c r="H3" s="682"/>
      <c r="I3" s="682"/>
      <c r="J3" s="682"/>
      <c r="K3" s="682"/>
      <c r="L3" s="682"/>
    </row>
    <row r="4" spans="1:15" ht="15.75">
      <c r="A4" s="8"/>
      <c r="C4" s="111"/>
      <c r="D4" s="454"/>
      <c r="E4" s="444"/>
      <c r="F4" s="444"/>
      <c r="G4" s="444"/>
      <c r="H4" s="444"/>
      <c r="I4" s="444"/>
      <c r="J4" s="444"/>
      <c r="K4" s="444"/>
      <c r="L4" s="444"/>
    </row>
    <row r="5" spans="1:15" ht="15" customHeight="1">
      <c r="A5" s="8"/>
      <c r="C5" s="683" t="s">
        <v>7</v>
      </c>
      <c r="D5" s="683" t="s">
        <v>1963</v>
      </c>
      <c r="E5" s="445" t="s">
        <v>1964</v>
      </c>
      <c r="F5" s="445" t="s">
        <v>1965</v>
      </c>
      <c r="G5" s="445" t="s">
        <v>1966</v>
      </c>
      <c r="H5" s="445" t="s">
        <v>1967</v>
      </c>
      <c r="I5" s="445" t="s">
        <v>1968</v>
      </c>
      <c r="J5" s="445" t="s">
        <v>1969</v>
      </c>
      <c r="K5" s="685" t="s">
        <v>1970</v>
      </c>
      <c r="L5" s="445" t="s">
        <v>1971</v>
      </c>
      <c r="N5" s="584" t="s">
        <v>1971</v>
      </c>
      <c r="O5" s="681" t="s">
        <v>2190</v>
      </c>
    </row>
    <row r="6" spans="1:15" s="24" customFormat="1">
      <c r="A6" s="23"/>
      <c r="C6" s="684"/>
      <c r="D6" s="684"/>
      <c r="E6" s="446" t="s">
        <v>1972</v>
      </c>
      <c r="F6" s="446" t="s">
        <v>1973</v>
      </c>
      <c r="G6" s="446" t="s">
        <v>1974</v>
      </c>
      <c r="H6" s="446" t="s">
        <v>1975</v>
      </c>
      <c r="I6" s="446" t="s">
        <v>1976</v>
      </c>
      <c r="J6" s="446" t="s">
        <v>1977</v>
      </c>
      <c r="K6" s="685"/>
      <c r="L6" s="446" t="s">
        <v>1978</v>
      </c>
      <c r="N6" s="584" t="s">
        <v>2220</v>
      </c>
      <c r="O6" s="681"/>
    </row>
    <row r="7" spans="1:15" s="460" customFormat="1">
      <c r="A7" s="459"/>
      <c r="C7" s="461">
        <v>1</v>
      </c>
      <c r="D7" s="461" t="s">
        <v>17</v>
      </c>
      <c r="E7" s="462">
        <v>3</v>
      </c>
      <c r="F7" s="462">
        <v>4</v>
      </c>
      <c r="G7" s="462">
        <v>5</v>
      </c>
      <c r="H7" s="462">
        <v>6</v>
      </c>
      <c r="I7" s="462">
        <v>7</v>
      </c>
      <c r="J7" s="462">
        <v>8</v>
      </c>
      <c r="K7" s="462">
        <v>9</v>
      </c>
      <c r="L7" s="462">
        <v>10</v>
      </c>
      <c r="N7" s="585"/>
      <c r="O7" s="681"/>
    </row>
    <row r="8" spans="1:15" s="5" customFormat="1">
      <c r="A8" s="67"/>
      <c r="C8" s="81">
        <v>1</v>
      </c>
      <c r="D8" s="455" t="s">
        <v>19</v>
      </c>
      <c r="E8" s="447">
        <f>'Rekap SKPD'!Y13</f>
        <v>62863390000</v>
      </c>
      <c r="F8" s="447">
        <f>'Rekap SKPD'!Y14</f>
        <v>105141439666</v>
      </c>
      <c r="G8" s="447">
        <f>'Rekap SKPD'!Y15</f>
        <v>393028107667</v>
      </c>
      <c r="H8" s="447">
        <f>'Rekap SKPD'!Y16</f>
        <v>6149311428</v>
      </c>
      <c r="I8" s="447">
        <f>'Rekap SKPD'!Y17</f>
        <v>46570435785</v>
      </c>
      <c r="J8" s="447">
        <f>'Rekap SKPD'!Y18</f>
        <v>0</v>
      </c>
      <c r="K8" s="447">
        <f>'Rekap SKPD'!Y19</f>
        <v>226393000</v>
      </c>
      <c r="L8" s="448">
        <f t="shared" ref="L8:L39" si="0">SUM(E8:K8)</f>
        <v>613979077546</v>
      </c>
      <c r="N8" s="453">
        <v>615807027546</v>
      </c>
      <c r="O8" s="587">
        <f>L8-N8</f>
        <v>-1827950000</v>
      </c>
    </row>
    <row r="9" spans="1:15">
      <c r="A9" s="8"/>
      <c r="C9" s="81">
        <v>2</v>
      </c>
      <c r="D9" s="455" t="s">
        <v>21</v>
      </c>
      <c r="E9" s="447">
        <f>'Rekap SKPD'!Y22</f>
        <v>5023579707</v>
      </c>
      <c r="F9" s="447">
        <f>'Rekap SKPD'!Y23</f>
        <v>17819676656</v>
      </c>
      <c r="G9" s="447">
        <f>'Rekap SKPD'!Y24</f>
        <v>38650262737</v>
      </c>
      <c r="H9" s="447">
        <f>'Rekap SKPD'!Y25</f>
        <v>15446300</v>
      </c>
      <c r="I9" s="447">
        <f>'Rekap SKPD'!Y26</f>
        <v>33921500</v>
      </c>
      <c r="J9" s="447">
        <f>'Rekap SKPD'!Y27</f>
        <v>720777700</v>
      </c>
      <c r="K9" s="447">
        <f>'Rekap SKPD'!Y28</f>
        <v>622657279</v>
      </c>
      <c r="L9" s="448">
        <f t="shared" si="0"/>
        <v>62886321879</v>
      </c>
      <c r="N9" s="453">
        <v>62886321879</v>
      </c>
      <c r="O9" s="587">
        <f t="shared" ref="O9:O72" si="1">L9-N9</f>
        <v>0</v>
      </c>
    </row>
    <row r="10" spans="1:15">
      <c r="A10" s="8"/>
      <c r="C10" s="81">
        <v>3</v>
      </c>
      <c r="D10" s="455" t="s">
        <v>22</v>
      </c>
      <c r="E10" s="447">
        <f>'Rekap SKPD'!Y31</f>
        <v>3998150000</v>
      </c>
      <c r="F10" s="447">
        <f>'Rekap SKPD'!Y32</f>
        <v>24181215075</v>
      </c>
      <c r="G10" s="447">
        <f>'Rekap SKPD'!Y33</f>
        <v>12834992554</v>
      </c>
      <c r="H10" s="447">
        <f>'Rekap SKPD'!Y34</f>
        <v>2111329035</v>
      </c>
      <c r="I10" s="447">
        <f>'Rekap SKPD'!Y35</f>
        <v>41767287</v>
      </c>
      <c r="J10" s="447">
        <f>'Rekap SKPD'!Y36</f>
        <v>0</v>
      </c>
      <c r="K10" s="447">
        <f>'Rekap SKPD'!Y37</f>
        <v>261122000</v>
      </c>
      <c r="L10" s="448">
        <f t="shared" si="0"/>
        <v>43428575951</v>
      </c>
      <c r="N10" s="453">
        <v>43185719951</v>
      </c>
      <c r="O10" s="587">
        <f t="shared" si="1"/>
        <v>242856000</v>
      </c>
    </row>
    <row r="11" spans="1:15">
      <c r="A11" s="8"/>
      <c r="C11" s="81">
        <v>4</v>
      </c>
      <c r="D11" s="455" t="s">
        <v>23</v>
      </c>
      <c r="E11" s="447">
        <f>'Rekap SKPD'!Y40</f>
        <v>190089500375</v>
      </c>
      <c r="F11" s="447">
        <f>'Rekap SKPD'!Y41</f>
        <v>12637034923</v>
      </c>
      <c r="G11" s="447">
        <f>'Rekap SKPD'!Y42</f>
        <v>66359857895</v>
      </c>
      <c r="H11" s="447">
        <f>'Rekap SKPD'!Y43</f>
        <v>941646152771</v>
      </c>
      <c r="I11" s="447">
        <f>'Rekap SKPD'!Y44</f>
        <v>520566500</v>
      </c>
      <c r="J11" s="447">
        <f>'Rekap SKPD'!Y45</f>
        <v>570192000</v>
      </c>
      <c r="K11" s="447">
        <f>'Rekap SKPD'!Y46</f>
        <v>49390000</v>
      </c>
      <c r="L11" s="448">
        <f t="shared" si="0"/>
        <v>1211872694464</v>
      </c>
      <c r="N11" s="453">
        <v>1211988924511.1052</v>
      </c>
      <c r="O11" s="587">
        <f t="shared" si="1"/>
        <v>-116230047.10522461</v>
      </c>
    </row>
    <row r="12" spans="1:15">
      <c r="A12" s="8"/>
      <c r="C12" s="81">
        <v>5</v>
      </c>
      <c r="D12" s="455" t="s">
        <v>25</v>
      </c>
      <c r="E12" s="447">
        <f>'Rekap SKPD'!Y49</f>
        <v>0</v>
      </c>
      <c r="F12" s="447">
        <f>'Rekap SKPD'!Y50</f>
        <v>1585994911</v>
      </c>
      <c r="G12" s="447">
        <f>'Rekap SKPD'!Y51</f>
        <v>426338200</v>
      </c>
      <c r="H12" s="447">
        <f>'Rekap SKPD'!Y52</f>
        <v>0</v>
      </c>
      <c r="I12" s="447">
        <f>'Rekap SKPD'!Y53</f>
        <v>45066500</v>
      </c>
      <c r="J12" s="447">
        <f>'Rekap SKPD'!Y54</f>
        <v>0</v>
      </c>
      <c r="K12" s="447">
        <f>'Rekap SKPD'!Y55</f>
        <v>139691250</v>
      </c>
      <c r="L12" s="448">
        <f t="shared" si="0"/>
        <v>2197090861</v>
      </c>
      <c r="N12" s="453">
        <v>2197090861</v>
      </c>
      <c r="O12" s="587">
        <f t="shared" si="1"/>
        <v>0</v>
      </c>
    </row>
    <row r="13" spans="1:15">
      <c r="A13" s="8"/>
      <c r="C13" s="81">
        <v>6</v>
      </c>
      <c r="D13" s="455" t="s">
        <v>26</v>
      </c>
      <c r="E13" s="447">
        <f>'Rekap SKPD'!Y58</f>
        <v>5560400000</v>
      </c>
      <c r="F13" s="447">
        <f>'Rekap SKPD'!Y59</f>
        <v>4285151400</v>
      </c>
      <c r="G13" s="447">
        <f>'Rekap SKPD'!Y60</f>
        <v>4951907435</v>
      </c>
      <c r="H13" s="447">
        <f>'Rekap SKPD'!Y61</f>
        <v>679598319</v>
      </c>
      <c r="I13" s="447">
        <f>'Rekap SKPD'!Y62</f>
        <v>95951500</v>
      </c>
      <c r="J13" s="447">
        <f>'Rekap SKPD'!Y63</f>
        <v>0</v>
      </c>
      <c r="K13" s="447">
        <f>'Rekap SKPD'!Y64</f>
        <v>68103580</v>
      </c>
      <c r="L13" s="448">
        <f t="shared" si="0"/>
        <v>15641112234</v>
      </c>
      <c r="N13" s="453">
        <v>15641112234</v>
      </c>
      <c r="O13" s="587">
        <f t="shared" si="1"/>
        <v>0</v>
      </c>
    </row>
    <row r="14" spans="1:15">
      <c r="A14" s="8"/>
      <c r="C14" s="81">
        <v>7</v>
      </c>
      <c r="D14" s="455" t="s">
        <v>27</v>
      </c>
      <c r="E14" s="447">
        <f>'Rekap SKPD'!Y67</f>
        <v>140000000</v>
      </c>
      <c r="F14" s="447">
        <f>'Rekap SKPD'!Y68</f>
        <v>2326878209</v>
      </c>
      <c r="G14" s="447">
        <f>'Rekap SKPD'!Y69</f>
        <v>2758524857</v>
      </c>
      <c r="H14" s="447">
        <f>'Rekap SKPD'!Y70</f>
        <v>391413000</v>
      </c>
      <c r="I14" s="447">
        <f>'Rekap SKPD'!Y71</f>
        <v>183917000</v>
      </c>
      <c r="J14" s="447">
        <f>'Rekap SKPD'!Y72</f>
        <v>0</v>
      </c>
      <c r="K14" s="447">
        <f>'Rekap SKPD'!Y73</f>
        <v>16940000</v>
      </c>
      <c r="L14" s="448">
        <f t="shared" si="0"/>
        <v>5817673066</v>
      </c>
      <c r="N14" s="453">
        <v>5817673066</v>
      </c>
      <c r="O14" s="587">
        <f t="shared" si="1"/>
        <v>0</v>
      </c>
    </row>
    <row r="15" spans="1:15" s="24" customFormat="1">
      <c r="A15" s="23"/>
      <c r="C15" s="81">
        <v>8</v>
      </c>
      <c r="D15" s="455" t="s">
        <v>28</v>
      </c>
      <c r="E15" s="447">
        <f>'Rekap SKPD'!Y76</f>
        <v>725000000</v>
      </c>
      <c r="F15" s="447">
        <f>'Rekap SKPD'!Y77</f>
        <v>1828638353</v>
      </c>
      <c r="G15" s="447">
        <f>'Rekap SKPD'!Y78</f>
        <v>557116750</v>
      </c>
      <c r="H15" s="447">
        <f>'Rekap SKPD'!Y79</f>
        <v>1374891095</v>
      </c>
      <c r="I15" s="447">
        <f>'Rekap SKPD'!Y80</f>
        <v>150500</v>
      </c>
      <c r="J15" s="447">
        <f>'Rekap SKPD'!Y81</f>
        <v>0</v>
      </c>
      <c r="K15" s="447">
        <f>'Rekap SKPD'!Y82</f>
        <v>101221500</v>
      </c>
      <c r="L15" s="448">
        <f t="shared" si="0"/>
        <v>4587018198</v>
      </c>
      <c r="N15" s="482">
        <v>4587018198</v>
      </c>
      <c r="O15" s="587">
        <f t="shared" si="1"/>
        <v>0</v>
      </c>
    </row>
    <row r="16" spans="1:15">
      <c r="A16" s="7"/>
      <c r="C16" s="81">
        <v>9</v>
      </c>
      <c r="D16" s="455" t="s">
        <v>29</v>
      </c>
      <c r="E16" s="447">
        <f>'Rekap SKPD'!Y85</f>
        <v>154500000</v>
      </c>
      <c r="F16" s="447">
        <f>'Rekap SKPD'!Y86</f>
        <v>3594562885</v>
      </c>
      <c r="G16" s="447">
        <f>'Rekap SKPD'!Y87</f>
        <v>980619610</v>
      </c>
      <c r="H16" s="447">
        <f>'Rekap SKPD'!Y88</f>
        <v>2408000</v>
      </c>
      <c r="I16" s="447">
        <f>'Rekap SKPD'!Y89</f>
        <v>66500</v>
      </c>
      <c r="J16" s="447">
        <f>'Rekap SKPD'!Y90</f>
        <v>0</v>
      </c>
      <c r="K16" s="447">
        <f>'Rekap SKPD'!Y91</f>
        <v>4230840</v>
      </c>
      <c r="L16" s="448">
        <f t="shared" si="0"/>
        <v>4736387835</v>
      </c>
      <c r="N16" s="453">
        <v>4736387835</v>
      </c>
      <c r="O16" s="587">
        <f t="shared" si="1"/>
        <v>0</v>
      </c>
    </row>
    <row r="17" spans="1:15" s="5" customFormat="1">
      <c r="A17" s="67"/>
      <c r="C17" s="81">
        <v>10</v>
      </c>
      <c r="D17" s="455" t="s">
        <v>30</v>
      </c>
      <c r="E17" s="447">
        <f>'Rekap SKPD'!Y94</f>
        <v>297500000</v>
      </c>
      <c r="F17" s="447">
        <f>'Rekap SKPD'!Y95</f>
        <v>666715494</v>
      </c>
      <c r="G17" s="447">
        <f>'Rekap SKPD'!Y96</f>
        <v>880731000</v>
      </c>
      <c r="H17" s="447">
        <f>'Rekap SKPD'!Y97</f>
        <v>1210100</v>
      </c>
      <c r="I17" s="447">
        <f>'Rekap SKPD'!Y98</f>
        <v>66500</v>
      </c>
      <c r="J17" s="447">
        <f>'Rekap SKPD'!Y99</f>
        <v>0</v>
      </c>
      <c r="K17" s="447">
        <f>'Rekap SKPD'!Y100</f>
        <v>0</v>
      </c>
      <c r="L17" s="448">
        <f t="shared" si="0"/>
        <v>1846223094</v>
      </c>
      <c r="N17" s="453">
        <v>1839975094</v>
      </c>
      <c r="O17" s="587">
        <f t="shared" si="1"/>
        <v>6248000</v>
      </c>
    </row>
    <row r="18" spans="1:15">
      <c r="A18" s="8"/>
      <c r="C18" s="81">
        <v>11</v>
      </c>
      <c r="D18" s="455" t="s">
        <v>31</v>
      </c>
      <c r="E18" s="447">
        <f>'Rekap SKPD'!Y103</f>
        <v>1893350000</v>
      </c>
      <c r="F18" s="447">
        <f>'Rekap SKPD'!Y104</f>
        <v>3791462246</v>
      </c>
      <c r="G18" s="447">
        <f>'Rekap SKPD'!Y105</f>
        <v>4264523033</v>
      </c>
      <c r="H18" s="447">
        <f>'Rekap SKPD'!Y106</f>
        <v>169798500</v>
      </c>
      <c r="I18" s="447">
        <f>'Rekap SKPD'!Y107</f>
        <v>8206500</v>
      </c>
      <c r="J18" s="447">
        <f>'Rekap SKPD'!Y108</f>
        <v>0</v>
      </c>
      <c r="K18" s="447">
        <f>'Rekap SKPD'!Y109</f>
        <v>119850000</v>
      </c>
      <c r="L18" s="448">
        <f t="shared" si="0"/>
        <v>10247190279</v>
      </c>
      <c r="N18" s="453">
        <v>10247190279</v>
      </c>
      <c r="O18" s="587">
        <f t="shared" si="1"/>
        <v>0</v>
      </c>
    </row>
    <row r="19" spans="1:15">
      <c r="A19" s="8"/>
      <c r="C19" s="81">
        <v>12</v>
      </c>
      <c r="D19" s="455" t="s">
        <v>32</v>
      </c>
      <c r="E19" s="447">
        <f>'Rekap SKPD'!Y112</f>
        <v>150000000</v>
      </c>
      <c r="F19" s="447">
        <f>'Rekap SKPD'!Y113</f>
        <v>515699414</v>
      </c>
      <c r="G19" s="447">
        <f>'Rekap SKPD'!Y114</f>
        <v>292315250</v>
      </c>
      <c r="H19" s="447">
        <f>'Rekap SKPD'!Y115</f>
        <v>0</v>
      </c>
      <c r="I19" s="447">
        <f>'Rekap SKPD'!Y116</f>
        <v>14931500</v>
      </c>
      <c r="J19" s="447">
        <f>'Rekap SKPD'!Y117</f>
        <v>0</v>
      </c>
      <c r="K19" s="447">
        <f>'Rekap SKPD'!Y118</f>
        <v>39650000</v>
      </c>
      <c r="L19" s="448">
        <f t="shared" si="0"/>
        <v>1012596164</v>
      </c>
      <c r="N19" s="453">
        <v>1012596164</v>
      </c>
      <c r="O19" s="587">
        <f t="shared" si="1"/>
        <v>0</v>
      </c>
    </row>
    <row r="20" spans="1:15">
      <c r="A20" s="8"/>
      <c r="C20" s="81">
        <v>13</v>
      </c>
      <c r="D20" s="455" t="s">
        <v>33</v>
      </c>
      <c r="E20" s="447">
        <f>'Rekap SKPD'!Y121</f>
        <v>15091971425</v>
      </c>
      <c r="F20" s="447">
        <f>'Rekap SKPD'!Y122</f>
        <v>685857132</v>
      </c>
      <c r="G20" s="447">
        <f>'Rekap SKPD'!Y123</f>
        <v>8998259165</v>
      </c>
      <c r="H20" s="447">
        <f>'Rekap SKPD'!Y124</f>
        <v>0</v>
      </c>
      <c r="I20" s="447">
        <f>'Rekap SKPD'!Y125</f>
        <v>1998581500</v>
      </c>
      <c r="J20" s="447">
        <f>'Rekap SKPD'!Y126</f>
        <v>0</v>
      </c>
      <c r="K20" s="447">
        <f>'Rekap SKPD'!Y127</f>
        <v>800638976</v>
      </c>
      <c r="L20" s="448">
        <f t="shared" si="0"/>
        <v>27575308198</v>
      </c>
      <c r="N20" s="453">
        <v>27575308198</v>
      </c>
      <c r="O20" s="587">
        <f t="shared" si="1"/>
        <v>0</v>
      </c>
    </row>
    <row r="21" spans="1:15">
      <c r="A21" s="8"/>
      <c r="C21" s="81">
        <v>14</v>
      </c>
      <c r="D21" s="455" t="s">
        <v>34</v>
      </c>
      <c r="E21" s="447">
        <f>'Rekap SKPD'!Y130</f>
        <v>0</v>
      </c>
      <c r="F21" s="447">
        <f>'Rekap SKPD'!Y131</f>
        <v>742168237</v>
      </c>
      <c r="G21" s="447">
        <f>'Rekap SKPD'!Y132</f>
        <v>0</v>
      </c>
      <c r="H21" s="447">
        <f>'Rekap SKPD'!Y133</f>
        <v>0</v>
      </c>
      <c r="I21" s="447">
        <f>'Rekap SKPD'!Y134</f>
        <v>130471000</v>
      </c>
      <c r="J21" s="447">
        <f>'Rekap SKPD'!Y135</f>
        <v>0</v>
      </c>
      <c r="K21" s="447">
        <f>'Rekap SKPD'!Y136</f>
        <v>0</v>
      </c>
      <c r="L21" s="448">
        <f t="shared" si="0"/>
        <v>872639237</v>
      </c>
      <c r="N21" s="453">
        <v>872639237</v>
      </c>
      <c r="O21" s="587">
        <f t="shared" si="1"/>
        <v>0</v>
      </c>
    </row>
    <row r="22" spans="1:15">
      <c r="A22" s="8"/>
      <c r="C22" s="81">
        <v>15</v>
      </c>
      <c r="D22" s="455" t="s">
        <v>35</v>
      </c>
      <c r="E22" s="447">
        <f>'Rekap SKPD'!Y139</f>
        <v>442000000</v>
      </c>
      <c r="F22" s="447">
        <f>'Rekap SKPD'!Y140</f>
        <v>412430250</v>
      </c>
      <c r="G22" s="447">
        <f>'Rekap SKPD'!Y141</f>
        <v>936974550</v>
      </c>
      <c r="H22" s="447">
        <f>'Rekap SKPD'!Y142</f>
        <v>0</v>
      </c>
      <c r="I22" s="447">
        <f>'Rekap SKPD'!Y143</f>
        <v>17312500</v>
      </c>
      <c r="J22" s="447">
        <f>'Rekap SKPD'!Y144</f>
        <v>0</v>
      </c>
      <c r="K22" s="447">
        <f>'Rekap SKPD'!Y145</f>
        <v>0</v>
      </c>
      <c r="L22" s="448">
        <f t="shared" si="0"/>
        <v>1808717300</v>
      </c>
      <c r="N22" s="453">
        <v>1808717300</v>
      </c>
      <c r="O22" s="587">
        <f t="shared" si="1"/>
        <v>0</v>
      </c>
    </row>
    <row r="23" spans="1:15">
      <c r="A23" s="8"/>
      <c r="C23" s="81">
        <v>16</v>
      </c>
      <c r="D23" s="455" t="s">
        <v>36</v>
      </c>
      <c r="E23" s="447">
        <f>'Rekap SKPD'!Y148</f>
        <v>23982209586</v>
      </c>
      <c r="F23" s="447">
        <f>'Rekap SKPD'!Y149</f>
        <v>18624301563</v>
      </c>
      <c r="G23" s="447">
        <f>'Rekap SKPD'!Y150</f>
        <v>15827599250</v>
      </c>
      <c r="H23" s="447">
        <f>'Rekap SKPD'!Y151</f>
        <v>2061963700</v>
      </c>
      <c r="I23" s="447">
        <f>'Rekap SKPD'!Y152</f>
        <v>605886010</v>
      </c>
      <c r="J23" s="447">
        <f>'Rekap SKPD'!Y153</f>
        <v>0</v>
      </c>
      <c r="K23" s="447">
        <f>'Rekap SKPD'!Y154</f>
        <v>95457223</v>
      </c>
      <c r="L23" s="448">
        <f t="shared" si="0"/>
        <v>61197417332</v>
      </c>
      <c r="N23" s="453">
        <v>61197417332</v>
      </c>
      <c r="O23" s="587">
        <f t="shared" si="1"/>
        <v>0</v>
      </c>
    </row>
    <row r="24" spans="1:15" s="24" customFormat="1">
      <c r="A24" s="23"/>
      <c r="C24" s="81">
        <v>17</v>
      </c>
      <c r="D24" s="455" t="s">
        <v>37</v>
      </c>
      <c r="E24" s="447">
        <f>'Rekap SKPD'!Y157</f>
        <v>1514000000</v>
      </c>
      <c r="F24" s="447">
        <f>'Rekap SKPD'!Y158</f>
        <v>5009113948</v>
      </c>
      <c r="G24" s="447">
        <f>'Rekap SKPD'!Y159</f>
        <v>2805452000</v>
      </c>
      <c r="H24" s="447">
        <f>'Rekap SKPD'!Y160</f>
        <v>72450000</v>
      </c>
      <c r="I24" s="447">
        <f>'Rekap SKPD'!Y161</f>
        <v>167228400</v>
      </c>
      <c r="J24" s="447">
        <f>'Rekap SKPD'!Y162</f>
        <v>0</v>
      </c>
      <c r="K24" s="447">
        <f>'Rekap SKPD'!Y163</f>
        <v>75309500</v>
      </c>
      <c r="L24" s="448">
        <f t="shared" si="0"/>
        <v>9643553848</v>
      </c>
      <c r="N24" s="482">
        <v>9643553848</v>
      </c>
      <c r="O24" s="587">
        <f t="shared" si="1"/>
        <v>0</v>
      </c>
    </row>
    <row r="25" spans="1:15">
      <c r="A25" s="7"/>
      <c r="C25" s="81">
        <v>18</v>
      </c>
      <c r="D25" s="455" t="s">
        <v>38</v>
      </c>
      <c r="E25" s="447">
        <f>'Rekap SKPD'!Y166</f>
        <v>1035250000</v>
      </c>
      <c r="F25" s="447">
        <f>'Rekap SKPD'!Y167</f>
        <v>3570490833</v>
      </c>
      <c r="G25" s="447">
        <f>'Rekap SKPD'!Y168</f>
        <v>6553304500</v>
      </c>
      <c r="H25" s="447">
        <f>'Rekap SKPD'!Y169</f>
        <v>92763277</v>
      </c>
      <c r="I25" s="447">
        <f>'Rekap SKPD'!Y170</f>
        <v>1241000</v>
      </c>
      <c r="J25" s="447">
        <f>'Rekap SKPD'!Y171</f>
        <v>0</v>
      </c>
      <c r="K25" s="447">
        <f>'Rekap SKPD'!Y172</f>
        <v>492672877</v>
      </c>
      <c r="L25" s="448">
        <f t="shared" si="0"/>
        <v>11745722487</v>
      </c>
      <c r="N25" s="453">
        <v>11745722487</v>
      </c>
      <c r="O25" s="587">
        <f t="shared" si="1"/>
        <v>0</v>
      </c>
    </row>
    <row r="26" spans="1:15" s="5" customFormat="1">
      <c r="A26" s="67"/>
      <c r="C26" s="81">
        <v>19</v>
      </c>
      <c r="D26" s="455" t="s">
        <v>39</v>
      </c>
      <c r="E26" s="447">
        <f>'Rekap SKPD'!Y175</f>
        <v>0</v>
      </c>
      <c r="F26" s="447">
        <f>'Rekap SKPD'!Y176</f>
        <v>609218782</v>
      </c>
      <c r="G26" s="447">
        <f>'Rekap SKPD'!Y177</f>
        <v>0</v>
      </c>
      <c r="H26" s="447">
        <f>'Rekap SKPD'!Y178</f>
        <v>0</v>
      </c>
      <c r="I26" s="447">
        <f>'Rekap SKPD'!Y179</f>
        <v>3876500</v>
      </c>
      <c r="J26" s="447">
        <f>'Rekap SKPD'!Y180</f>
        <v>0</v>
      </c>
      <c r="K26" s="447">
        <f>'Rekap SKPD'!Y181</f>
        <v>0</v>
      </c>
      <c r="L26" s="448">
        <f t="shared" si="0"/>
        <v>613095282</v>
      </c>
      <c r="N26" s="453">
        <v>613095282</v>
      </c>
      <c r="O26" s="587">
        <f t="shared" si="1"/>
        <v>0</v>
      </c>
    </row>
    <row r="27" spans="1:15">
      <c r="A27" s="8"/>
      <c r="C27" s="81">
        <v>20</v>
      </c>
      <c r="D27" s="455" t="s">
        <v>40</v>
      </c>
      <c r="E27" s="447">
        <f>'Rekap SKPD'!Y184</f>
        <v>0</v>
      </c>
      <c r="F27" s="447">
        <f>'Rekap SKPD'!Y185</f>
        <v>1043951623</v>
      </c>
      <c r="G27" s="447">
        <f>'Rekap SKPD'!Y186</f>
        <v>414975000</v>
      </c>
      <c r="H27" s="447">
        <f>'Rekap SKPD'!Y187</f>
        <v>10650000</v>
      </c>
      <c r="I27" s="447">
        <f>'Rekap SKPD'!Y188</f>
        <v>8409500</v>
      </c>
      <c r="J27" s="447">
        <f>'Rekap SKPD'!Y189</f>
        <v>0</v>
      </c>
      <c r="K27" s="447">
        <f>'Rekap SKPD'!Y190</f>
        <v>185350000</v>
      </c>
      <c r="L27" s="448">
        <f t="shared" si="0"/>
        <v>1663336123</v>
      </c>
      <c r="N27" s="453">
        <v>1663336123</v>
      </c>
      <c r="O27" s="587">
        <f t="shared" si="1"/>
        <v>0</v>
      </c>
    </row>
    <row r="28" spans="1:15">
      <c r="A28" s="8"/>
      <c r="C28" s="81">
        <v>21</v>
      </c>
      <c r="D28" s="455" t="s">
        <v>1</v>
      </c>
      <c r="E28" s="447">
        <f>'Rekap SKPD'!Y193</f>
        <v>792000000</v>
      </c>
      <c r="F28" s="447">
        <f>'Rekap SKPD'!Y194</f>
        <v>330095700</v>
      </c>
      <c r="G28" s="447">
        <f>'Rekap SKPD'!Y195</f>
        <v>762561750</v>
      </c>
      <c r="H28" s="447">
        <f>'Rekap SKPD'!Y196</f>
        <v>3000000</v>
      </c>
      <c r="I28" s="447">
        <f>'Rekap SKPD'!Y197</f>
        <v>11091500</v>
      </c>
      <c r="J28" s="447">
        <f>'Rekap SKPD'!Y198</f>
        <v>0</v>
      </c>
      <c r="K28" s="447">
        <f>'Rekap SKPD'!Y199</f>
        <v>0</v>
      </c>
      <c r="L28" s="448">
        <f t="shared" si="0"/>
        <v>1898748950</v>
      </c>
      <c r="N28" s="453">
        <v>1898748950</v>
      </c>
      <c r="O28" s="587">
        <f t="shared" si="1"/>
        <v>0</v>
      </c>
    </row>
    <row r="29" spans="1:15">
      <c r="A29" s="8"/>
      <c r="C29" s="81">
        <v>22</v>
      </c>
      <c r="D29" s="455" t="s">
        <v>41</v>
      </c>
      <c r="E29" s="447">
        <f>'Rekap SKPD'!Y202</f>
        <v>63800000</v>
      </c>
      <c r="F29" s="447">
        <f>'Rekap SKPD'!Y203</f>
        <v>305790575</v>
      </c>
      <c r="G29" s="447">
        <f>'Rekap SKPD'!Y204</f>
        <v>188875850</v>
      </c>
      <c r="H29" s="447">
        <f>'Rekap SKPD'!Y205</f>
        <v>1711000</v>
      </c>
      <c r="I29" s="447">
        <f>'Rekap SKPD'!Y206</f>
        <v>2406500</v>
      </c>
      <c r="J29" s="447">
        <f>'Rekap SKPD'!Y207</f>
        <v>0</v>
      </c>
      <c r="K29" s="447">
        <f>'Rekap SKPD'!Y208</f>
        <v>0</v>
      </c>
      <c r="L29" s="448">
        <f t="shared" si="0"/>
        <v>562583925</v>
      </c>
      <c r="N29" s="453">
        <v>562583925</v>
      </c>
      <c r="O29" s="587">
        <f t="shared" si="1"/>
        <v>0</v>
      </c>
    </row>
    <row r="30" spans="1:15">
      <c r="A30" s="8"/>
      <c r="C30" s="81">
        <v>23</v>
      </c>
      <c r="D30" s="455" t="s">
        <v>42</v>
      </c>
      <c r="E30" s="447">
        <f>'Rekap SKPD'!Y211</f>
        <v>1253500000</v>
      </c>
      <c r="F30" s="447">
        <f>'Rekap SKPD'!Y212</f>
        <v>311970500</v>
      </c>
      <c r="G30" s="447">
        <f>'Rekap SKPD'!Y213</f>
        <v>1062893400</v>
      </c>
      <c r="H30" s="447">
        <f>'Rekap SKPD'!Y214</f>
        <v>2817600</v>
      </c>
      <c r="I30" s="447">
        <f>'Rekap SKPD'!Y215</f>
        <v>1566500</v>
      </c>
      <c r="J30" s="447">
        <f>'Rekap SKPD'!Y216</f>
        <v>0</v>
      </c>
      <c r="K30" s="447">
        <f>'Rekap SKPD'!Y217</f>
        <v>0</v>
      </c>
      <c r="L30" s="448">
        <f t="shared" si="0"/>
        <v>2632748000</v>
      </c>
      <c r="N30" s="453">
        <v>2632748000</v>
      </c>
      <c r="O30" s="587">
        <f t="shared" si="1"/>
        <v>0</v>
      </c>
    </row>
    <row r="31" spans="1:15">
      <c r="A31" s="8"/>
      <c r="C31" s="81">
        <v>24</v>
      </c>
      <c r="D31" s="455" t="s">
        <v>43</v>
      </c>
      <c r="E31" s="447">
        <f>'Rekap SKPD'!Y220</f>
        <v>66259808</v>
      </c>
      <c r="F31" s="447">
        <f>'Rekap SKPD'!Y221</f>
        <v>390131450</v>
      </c>
      <c r="G31" s="447">
        <f>'Rekap SKPD'!Y222</f>
        <v>723504000</v>
      </c>
      <c r="H31" s="447">
        <f>'Rekap SKPD'!Y223</f>
        <v>1712600</v>
      </c>
      <c r="I31" s="447">
        <f>'Rekap SKPD'!Y224</f>
        <v>66500</v>
      </c>
      <c r="J31" s="447">
        <f>'Rekap SKPD'!Y225</f>
        <v>0</v>
      </c>
      <c r="K31" s="447">
        <f>'Rekap SKPD'!Y226</f>
        <v>0</v>
      </c>
      <c r="L31" s="448">
        <f t="shared" si="0"/>
        <v>1181674358</v>
      </c>
      <c r="N31" s="453">
        <v>1181674358</v>
      </c>
      <c r="O31" s="587">
        <f t="shared" si="1"/>
        <v>0</v>
      </c>
    </row>
    <row r="32" spans="1:15">
      <c r="A32" s="8"/>
      <c r="C32" s="81">
        <v>25</v>
      </c>
      <c r="D32" s="455" t="s">
        <v>44</v>
      </c>
      <c r="E32" s="447">
        <f>'Rekap SKPD'!Y229</f>
        <v>9119336795</v>
      </c>
      <c r="F32" s="447">
        <f>'Rekap SKPD'!Y230</f>
        <v>316210500</v>
      </c>
      <c r="G32" s="447">
        <f>'Rekap SKPD'!Y231</f>
        <v>4447616000</v>
      </c>
      <c r="H32" s="447">
        <f>'Rekap SKPD'!Y232</f>
        <v>2712000</v>
      </c>
      <c r="I32" s="447">
        <f>'Rekap SKPD'!Y233</f>
        <v>1291500</v>
      </c>
      <c r="J32" s="447">
        <f>'Rekap SKPD'!Y234</f>
        <v>0</v>
      </c>
      <c r="K32" s="447">
        <f>'Rekap SKPD'!Y235</f>
        <v>0</v>
      </c>
      <c r="L32" s="448">
        <f t="shared" si="0"/>
        <v>13887166795</v>
      </c>
      <c r="N32" s="453">
        <v>13887166795</v>
      </c>
      <c r="O32" s="587">
        <f t="shared" si="1"/>
        <v>0</v>
      </c>
    </row>
    <row r="33" spans="1:102" s="24" customFormat="1">
      <c r="A33" s="23"/>
      <c r="C33" s="81">
        <v>26</v>
      </c>
      <c r="D33" s="455" t="s">
        <v>45</v>
      </c>
      <c r="E33" s="447">
        <f>'Rekap SKPD'!Y238</f>
        <v>317538994</v>
      </c>
      <c r="F33" s="447">
        <f>'Rekap SKPD'!Y239</f>
        <v>368980950</v>
      </c>
      <c r="G33" s="447">
        <f>'Rekap SKPD'!Y240</f>
        <v>881754000</v>
      </c>
      <c r="H33" s="447">
        <f>'Rekap SKPD'!Y241</f>
        <v>1717200</v>
      </c>
      <c r="I33" s="447">
        <f>'Rekap SKPD'!Y242</f>
        <v>711500</v>
      </c>
      <c r="J33" s="447">
        <f>'Rekap SKPD'!Y243</f>
        <v>0</v>
      </c>
      <c r="K33" s="447">
        <f>'Rekap SKPD'!Y244</f>
        <v>0</v>
      </c>
      <c r="L33" s="448">
        <f t="shared" si="0"/>
        <v>1570702644</v>
      </c>
      <c r="N33" s="482">
        <v>1570702644</v>
      </c>
      <c r="O33" s="587">
        <f t="shared" si="1"/>
        <v>0</v>
      </c>
    </row>
    <row r="34" spans="1:102">
      <c r="A34" s="7"/>
      <c r="C34" s="81">
        <v>27</v>
      </c>
      <c r="D34" s="455" t="s">
        <v>46</v>
      </c>
      <c r="E34" s="447">
        <f>'Rekap SKPD'!Y247</f>
        <v>917894344</v>
      </c>
      <c r="F34" s="447">
        <f>'Rekap SKPD'!Y248</f>
        <v>342014450</v>
      </c>
      <c r="G34" s="447">
        <f>'Rekap SKPD'!Y249</f>
        <v>661910136</v>
      </c>
      <c r="H34" s="447">
        <f>'Rekap SKPD'!Y250</f>
        <v>1705000</v>
      </c>
      <c r="I34" s="447">
        <f>'Rekap SKPD'!Y251</f>
        <v>12424500</v>
      </c>
      <c r="J34" s="447">
        <f>'Rekap SKPD'!Y252</f>
        <v>0</v>
      </c>
      <c r="K34" s="447">
        <f>'Rekap SKPD'!Y253</f>
        <v>0</v>
      </c>
      <c r="L34" s="448">
        <f t="shared" si="0"/>
        <v>1935948430</v>
      </c>
      <c r="N34" s="453">
        <v>1935948430</v>
      </c>
      <c r="O34" s="587">
        <f t="shared" si="1"/>
        <v>0</v>
      </c>
    </row>
    <row r="35" spans="1:102" s="5" customFormat="1">
      <c r="A35" s="67"/>
      <c r="C35" s="81">
        <v>28</v>
      </c>
      <c r="D35" s="455" t="s">
        <v>47</v>
      </c>
      <c r="E35" s="447">
        <f>'Rekap SKPD'!Y256</f>
        <v>25650000</v>
      </c>
      <c r="F35" s="447">
        <f>'Rekap SKPD'!Y257</f>
        <v>352640450</v>
      </c>
      <c r="G35" s="447">
        <f>'Rekap SKPD'!Y258</f>
        <v>1482953000</v>
      </c>
      <c r="H35" s="447">
        <f>'Rekap SKPD'!Y259</f>
        <v>1712600</v>
      </c>
      <c r="I35" s="447">
        <f>'Rekap SKPD'!Y260</f>
        <v>17016500</v>
      </c>
      <c r="J35" s="447">
        <f>'Rekap SKPD'!Y261</f>
        <v>0</v>
      </c>
      <c r="K35" s="447">
        <f>'Rekap SKPD'!Y262</f>
        <v>0</v>
      </c>
      <c r="L35" s="448">
        <f t="shared" si="0"/>
        <v>1879972550</v>
      </c>
      <c r="N35" s="453">
        <v>1879972550</v>
      </c>
      <c r="O35" s="587">
        <f t="shared" si="1"/>
        <v>0</v>
      </c>
    </row>
    <row r="36" spans="1:102">
      <c r="A36" s="8"/>
      <c r="C36" s="81">
        <v>29</v>
      </c>
      <c r="D36" s="455" t="s">
        <v>48</v>
      </c>
      <c r="E36" s="447">
        <f>'Rekap SKPD'!Y265</f>
        <v>1698400000</v>
      </c>
      <c r="F36" s="447">
        <f>'Rekap SKPD'!Y266</f>
        <v>463763450</v>
      </c>
      <c r="G36" s="447">
        <f>'Rekap SKPD'!Y267</f>
        <v>353360000</v>
      </c>
      <c r="H36" s="447">
        <f>'Rekap SKPD'!Y268</f>
        <v>1715000</v>
      </c>
      <c r="I36" s="447">
        <f>'Rekap SKPD'!Y269</f>
        <v>2816500</v>
      </c>
      <c r="J36" s="447">
        <f>'Rekap SKPD'!Y270</f>
        <v>0</v>
      </c>
      <c r="K36" s="447">
        <f>'Rekap SKPD'!Y271</f>
        <v>0</v>
      </c>
      <c r="L36" s="448">
        <f t="shared" si="0"/>
        <v>2520054950</v>
      </c>
      <c r="N36" s="453">
        <v>2520054950</v>
      </c>
      <c r="O36" s="587">
        <f t="shared" si="1"/>
        <v>0</v>
      </c>
    </row>
    <row r="37" spans="1:102">
      <c r="A37" s="8"/>
      <c r="C37" s="81">
        <v>30</v>
      </c>
      <c r="D37" s="455" t="s">
        <v>49</v>
      </c>
      <c r="E37" s="447">
        <f>'Rekap SKPD'!Y274</f>
        <v>0</v>
      </c>
      <c r="F37" s="447">
        <f>'Rekap SKPD'!Y275</f>
        <v>527232875</v>
      </c>
      <c r="G37" s="447">
        <f>'Rekap SKPD'!Y276</f>
        <v>29415000</v>
      </c>
      <c r="H37" s="447">
        <f>'Rekap SKPD'!Y277</f>
        <v>1712600</v>
      </c>
      <c r="I37" s="447">
        <f>'Rekap SKPD'!Y278</f>
        <v>3066500</v>
      </c>
      <c r="J37" s="447">
        <f>'Rekap SKPD'!Y279</f>
        <v>0</v>
      </c>
      <c r="K37" s="447">
        <f>'Rekap SKPD'!Y280</f>
        <v>0</v>
      </c>
      <c r="L37" s="448">
        <f t="shared" si="0"/>
        <v>561426975</v>
      </c>
      <c r="N37" s="453">
        <v>561426975</v>
      </c>
      <c r="O37" s="587">
        <f t="shared" si="1"/>
        <v>0</v>
      </c>
    </row>
    <row r="38" spans="1:102">
      <c r="A38" s="8"/>
      <c r="C38" s="81">
        <v>31</v>
      </c>
      <c r="D38" s="455" t="s">
        <v>50</v>
      </c>
      <c r="E38" s="447">
        <f>'Rekap SKPD'!Y283</f>
        <v>375000000</v>
      </c>
      <c r="F38" s="447">
        <f>'Rekap SKPD'!Y284</f>
        <v>330353450</v>
      </c>
      <c r="G38" s="447">
        <f>'Rekap SKPD'!Y285</f>
        <v>614220000</v>
      </c>
      <c r="H38" s="447">
        <f>'Rekap SKPD'!Y286</f>
        <v>1712600</v>
      </c>
      <c r="I38" s="447">
        <f>'Rekap SKPD'!Y287</f>
        <v>4816500</v>
      </c>
      <c r="J38" s="447">
        <f>'Rekap SKPD'!Y288</f>
        <v>0</v>
      </c>
      <c r="K38" s="447">
        <f>'Rekap SKPD'!Y289</f>
        <v>0</v>
      </c>
      <c r="L38" s="448">
        <f t="shared" si="0"/>
        <v>1326102550</v>
      </c>
      <c r="N38" s="453">
        <v>1326102550</v>
      </c>
      <c r="O38" s="587">
        <f t="shared" si="1"/>
        <v>0</v>
      </c>
    </row>
    <row r="39" spans="1:102">
      <c r="A39" s="8"/>
      <c r="C39" s="81">
        <v>32</v>
      </c>
      <c r="D39" s="455" t="s">
        <v>51</v>
      </c>
      <c r="E39" s="447">
        <f>'Rekap SKPD'!Y292</f>
        <v>236584950</v>
      </c>
      <c r="F39" s="447">
        <f>'Rekap SKPD'!Y293</f>
        <v>310129150</v>
      </c>
      <c r="G39" s="447">
        <f>'Rekap SKPD'!Y294</f>
        <v>414541463</v>
      </c>
      <c r="H39" s="447">
        <f>'Rekap SKPD'!Y295</f>
        <v>1712000</v>
      </c>
      <c r="I39" s="447">
        <f>'Rekap SKPD'!Y296</f>
        <v>4156500</v>
      </c>
      <c r="J39" s="447">
        <f>'Rekap SKPD'!Y297</f>
        <v>0</v>
      </c>
      <c r="K39" s="447">
        <f>'Rekap SKPD'!Y298</f>
        <v>0</v>
      </c>
      <c r="L39" s="448">
        <f t="shared" si="0"/>
        <v>967124063</v>
      </c>
      <c r="N39" s="453">
        <v>967124063</v>
      </c>
      <c r="O39" s="587">
        <f t="shared" si="1"/>
        <v>0</v>
      </c>
    </row>
    <row r="40" spans="1:102">
      <c r="A40" s="8"/>
      <c r="C40" s="81">
        <v>33</v>
      </c>
      <c r="D40" s="455" t="s">
        <v>52</v>
      </c>
      <c r="E40" s="447">
        <f>'Rekap SKPD'!Y301</f>
        <v>308000000</v>
      </c>
      <c r="F40" s="447">
        <f>'Rekap SKPD'!Y302</f>
        <v>319970075</v>
      </c>
      <c r="G40" s="447">
        <f>'Rekap SKPD'!Y303</f>
        <v>415452985</v>
      </c>
      <c r="H40" s="447">
        <f>'Rekap SKPD'!Y304</f>
        <v>1888000</v>
      </c>
      <c r="I40" s="447">
        <f>'Rekap SKPD'!Y305</f>
        <v>1476500</v>
      </c>
      <c r="J40" s="447">
        <f>'Rekap SKPD'!Y306</f>
        <v>0</v>
      </c>
      <c r="K40" s="447">
        <f>'Rekap SKPD'!Y307</f>
        <v>0</v>
      </c>
      <c r="L40" s="448">
        <f t="shared" ref="L40:L71" si="2">SUM(E40:K40)</f>
        <v>1046787560</v>
      </c>
      <c r="N40" s="453">
        <v>1046787560</v>
      </c>
      <c r="O40" s="587">
        <f t="shared" si="1"/>
        <v>0</v>
      </c>
    </row>
    <row r="41" spans="1:102">
      <c r="A41" s="8"/>
      <c r="C41" s="81">
        <v>34</v>
      </c>
      <c r="D41" s="455" t="s">
        <v>53</v>
      </c>
      <c r="E41" s="447">
        <f>'Rekap SKPD'!Y310</f>
        <v>235000000</v>
      </c>
      <c r="F41" s="447">
        <f>'Rekap SKPD'!Y311</f>
        <v>378966450</v>
      </c>
      <c r="G41" s="447">
        <f>'Rekap SKPD'!Y312</f>
        <v>624832511</v>
      </c>
      <c r="H41" s="447">
        <f>'Rekap SKPD'!Y313</f>
        <v>1712600</v>
      </c>
      <c r="I41" s="447">
        <f>'Rekap SKPD'!Y314</f>
        <v>9066500</v>
      </c>
      <c r="J41" s="447">
        <f>'Rekap SKPD'!Y315</f>
        <v>0</v>
      </c>
      <c r="K41" s="447">
        <f>'Rekap SKPD'!Y316</f>
        <v>203288449</v>
      </c>
      <c r="L41" s="448">
        <f t="shared" si="2"/>
        <v>1452866510</v>
      </c>
      <c r="N41" s="453">
        <v>1452866510</v>
      </c>
      <c r="O41" s="587">
        <f t="shared" si="1"/>
        <v>0</v>
      </c>
    </row>
    <row r="42" spans="1:102" s="24" customFormat="1">
      <c r="A42" s="23"/>
      <c r="C42" s="81">
        <v>35</v>
      </c>
      <c r="D42" s="455" t="s">
        <v>54</v>
      </c>
      <c r="E42" s="447">
        <f>'Rekap SKPD'!Y319</f>
        <v>262500000</v>
      </c>
      <c r="F42" s="447">
        <f>'Rekap SKPD'!Y320</f>
        <v>382906947</v>
      </c>
      <c r="G42" s="447">
        <f>'Rekap SKPD'!Y321</f>
        <v>444747253</v>
      </c>
      <c r="H42" s="447">
        <f>'Rekap SKPD'!Y322</f>
        <v>1812600</v>
      </c>
      <c r="I42" s="447">
        <f>'Rekap SKPD'!Y323</f>
        <v>86500</v>
      </c>
      <c r="J42" s="447">
        <f>'Rekap SKPD'!Y324</f>
        <v>0</v>
      </c>
      <c r="K42" s="447">
        <f>'Rekap SKPD'!Y325</f>
        <v>0</v>
      </c>
      <c r="L42" s="448">
        <f t="shared" si="2"/>
        <v>1092053300</v>
      </c>
      <c r="N42" s="482">
        <v>1092053300</v>
      </c>
      <c r="O42" s="587">
        <f t="shared" si="1"/>
        <v>0</v>
      </c>
    </row>
    <row r="43" spans="1:102">
      <c r="A43" s="7"/>
      <c r="C43" s="81">
        <v>36</v>
      </c>
      <c r="D43" s="455" t="s">
        <v>55</v>
      </c>
      <c r="E43" s="447">
        <f>'Rekap SKPD'!Y328</f>
        <v>140000000</v>
      </c>
      <c r="F43" s="447">
        <f>'Rekap SKPD'!Y329</f>
        <v>435977850</v>
      </c>
      <c r="G43" s="447">
        <f>'Rekap SKPD'!Y330</f>
        <v>725780000</v>
      </c>
      <c r="H43" s="447">
        <f>'Rekap SKPD'!Y331</f>
        <v>1712600</v>
      </c>
      <c r="I43" s="447">
        <f>'Rekap SKPD'!Y332</f>
        <v>9694500</v>
      </c>
      <c r="J43" s="447">
        <f>'Rekap SKPD'!Y333</f>
        <v>0</v>
      </c>
      <c r="K43" s="447">
        <f>'Rekap SKPD'!Y334</f>
        <v>0</v>
      </c>
      <c r="L43" s="448">
        <f t="shared" si="2"/>
        <v>1313164950</v>
      </c>
      <c r="N43" s="453">
        <v>1313164950</v>
      </c>
      <c r="O43" s="587">
        <f t="shared" si="1"/>
        <v>0</v>
      </c>
    </row>
    <row r="44" spans="1:102" s="5" customFormat="1">
      <c r="A44" s="67"/>
      <c r="C44" s="81">
        <v>37</v>
      </c>
      <c r="D44" s="455" t="s">
        <v>56</v>
      </c>
      <c r="E44" s="447">
        <f>'Rekap SKPD'!Y337</f>
        <v>125000000</v>
      </c>
      <c r="F44" s="447">
        <f>'Rekap SKPD'!Y338</f>
        <v>353668950</v>
      </c>
      <c r="G44" s="447">
        <f>'Rekap SKPD'!Y339</f>
        <v>775000000</v>
      </c>
      <c r="H44" s="447">
        <f>'Rekap SKPD'!Y340</f>
        <v>1712600</v>
      </c>
      <c r="I44" s="447">
        <f>'Rekap SKPD'!Y341</f>
        <v>4808500</v>
      </c>
      <c r="J44" s="447">
        <f>'Rekap SKPD'!Y342</f>
        <v>0</v>
      </c>
      <c r="K44" s="447">
        <f>'Rekap SKPD'!Y343</f>
        <v>0</v>
      </c>
      <c r="L44" s="448">
        <f t="shared" si="2"/>
        <v>1260190050</v>
      </c>
      <c r="N44" s="453">
        <v>1260190050</v>
      </c>
      <c r="O44" s="587">
        <f t="shared" si="1"/>
        <v>0</v>
      </c>
    </row>
    <row r="45" spans="1:102">
      <c r="A45" s="8"/>
      <c r="C45" s="81">
        <v>38</v>
      </c>
      <c r="D45" s="455" t="s">
        <v>57</v>
      </c>
      <c r="E45" s="447">
        <f>'Rekap SKPD'!Y346</f>
        <v>156000000</v>
      </c>
      <c r="F45" s="447">
        <f>'Rekap SKPD'!Y347</f>
        <v>376408450</v>
      </c>
      <c r="G45" s="447">
        <f>'Rekap SKPD'!Y348</f>
        <v>563400000</v>
      </c>
      <c r="H45" s="447">
        <f>'Rekap SKPD'!Y349</f>
        <v>1015100</v>
      </c>
      <c r="I45" s="447">
        <f>'Rekap SKPD'!Y350</f>
        <v>5711500</v>
      </c>
      <c r="J45" s="447">
        <f>'Rekap SKPD'!Y351</f>
        <v>0</v>
      </c>
      <c r="K45" s="447">
        <f>'Rekap SKPD'!Y352</f>
        <v>0</v>
      </c>
      <c r="L45" s="448">
        <f t="shared" si="2"/>
        <v>1102535050</v>
      </c>
      <c r="N45" s="453">
        <v>1102535050</v>
      </c>
      <c r="O45" s="587">
        <f t="shared" si="1"/>
        <v>0</v>
      </c>
      <c r="CX45" s="38" t="e">
        <f>SUM(#REF!)</f>
        <v>#REF!</v>
      </c>
    </row>
    <row r="46" spans="1:102">
      <c r="A46" s="8"/>
      <c r="C46" s="81">
        <v>39</v>
      </c>
      <c r="D46" s="455" t="s">
        <v>58</v>
      </c>
      <c r="E46" s="447">
        <f>'Rekap SKPD'!Y355</f>
        <v>100000000</v>
      </c>
      <c r="F46" s="447">
        <f>'Rekap SKPD'!Y356</f>
        <v>336761450</v>
      </c>
      <c r="G46" s="447">
        <f>'Rekap SKPD'!Y357</f>
        <v>615000000</v>
      </c>
      <c r="H46" s="447">
        <f>'Rekap SKPD'!Y358</f>
        <v>1700000</v>
      </c>
      <c r="I46" s="447">
        <f>'Rekap SKPD'!Y359</f>
        <v>3984500</v>
      </c>
      <c r="J46" s="447">
        <f>'Rekap SKPD'!Y360</f>
        <v>0</v>
      </c>
      <c r="K46" s="447">
        <f>'Rekap SKPD'!Y361</f>
        <v>0</v>
      </c>
      <c r="L46" s="448">
        <f t="shared" si="2"/>
        <v>1057445950</v>
      </c>
      <c r="N46" s="453">
        <v>1057445950</v>
      </c>
      <c r="O46" s="587">
        <f t="shared" si="1"/>
        <v>0</v>
      </c>
    </row>
    <row r="47" spans="1:102">
      <c r="A47" s="8"/>
      <c r="C47" s="81">
        <v>40</v>
      </c>
      <c r="D47" s="455" t="s">
        <v>59</v>
      </c>
      <c r="E47" s="447">
        <f>'Rekap SKPD'!Y364</f>
        <v>210000000</v>
      </c>
      <c r="F47" s="447">
        <f>'Rekap SKPD'!Y365</f>
        <v>357428050</v>
      </c>
      <c r="G47" s="447">
        <f>'Rekap SKPD'!Y366</f>
        <v>864234435</v>
      </c>
      <c r="H47" s="447">
        <f>'Rekap SKPD'!Y367</f>
        <v>1712600</v>
      </c>
      <c r="I47" s="447">
        <f>'Rekap SKPD'!Y368</f>
        <v>66500</v>
      </c>
      <c r="J47" s="447">
        <f>'Rekap SKPD'!Y369</f>
        <v>0</v>
      </c>
      <c r="K47" s="447">
        <f>'Rekap SKPD'!Y370</f>
        <v>0</v>
      </c>
      <c r="L47" s="448">
        <f t="shared" si="2"/>
        <v>1433441585</v>
      </c>
      <c r="N47" s="453">
        <v>1433441585</v>
      </c>
      <c r="O47" s="587">
        <f t="shared" si="1"/>
        <v>0</v>
      </c>
    </row>
    <row r="48" spans="1:102">
      <c r="A48" s="8"/>
      <c r="C48" s="81">
        <v>41</v>
      </c>
      <c r="D48" s="455" t="s">
        <v>60</v>
      </c>
      <c r="E48" s="447">
        <f>'Rekap SKPD'!Y373</f>
        <v>1599000000</v>
      </c>
      <c r="F48" s="447">
        <f>'Rekap SKPD'!Y374</f>
        <v>48840500</v>
      </c>
      <c r="G48" s="447">
        <f>'Rekap SKPD'!Y375</f>
        <v>72500000</v>
      </c>
      <c r="H48" s="447">
        <f>'Rekap SKPD'!Y376</f>
        <v>0</v>
      </c>
      <c r="I48" s="447">
        <f>'Rekap SKPD'!Y377</f>
        <v>656500</v>
      </c>
      <c r="J48" s="447">
        <f>'Rekap SKPD'!Y378</f>
        <v>0</v>
      </c>
      <c r="K48" s="447">
        <f>'Rekap SKPD'!Y379</f>
        <v>0</v>
      </c>
      <c r="L48" s="448">
        <f t="shared" si="2"/>
        <v>1720997000</v>
      </c>
      <c r="N48" s="453">
        <v>1720997000</v>
      </c>
      <c r="O48" s="587">
        <f t="shared" si="1"/>
        <v>0</v>
      </c>
    </row>
    <row r="49" spans="1:15">
      <c r="A49" s="8"/>
      <c r="C49" s="81">
        <v>42</v>
      </c>
      <c r="D49" s="455" t="s">
        <v>18</v>
      </c>
      <c r="E49" s="447">
        <f>'Rekap SKPD'!Y382</f>
        <v>1725720000</v>
      </c>
      <c r="F49" s="447">
        <f>'Rekap SKPD'!Y383</f>
        <v>57373500</v>
      </c>
      <c r="G49" s="447">
        <f>'Rekap SKPD'!Y384</f>
        <v>140000000</v>
      </c>
      <c r="H49" s="447">
        <f>'Rekap SKPD'!Y385</f>
        <v>0</v>
      </c>
      <c r="I49" s="447">
        <f>'Rekap SKPD'!Y386</f>
        <v>2366500</v>
      </c>
      <c r="J49" s="447">
        <f>'Rekap SKPD'!Y387</f>
        <v>0</v>
      </c>
      <c r="K49" s="447">
        <f>'Rekap SKPD'!Y388</f>
        <v>0</v>
      </c>
      <c r="L49" s="448">
        <f t="shared" si="2"/>
        <v>1925460000</v>
      </c>
      <c r="N49" s="453">
        <v>1925460000</v>
      </c>
      <c r="O49" s="587">
        <f t="shared" si="1"/>
        <v>0</v>
      </c>
    </row>
    <row r="50" spans="1:15">
      <c r="A50" s="8"/>
      <c r="C50" s="81">
        <v>43</v>
      </c>
      <c r="D50" s="455" t="s">
        <v>61</v>
      </c>
      <c r="E50" s="447">
        <f>'Rekap SKPD'!Y391</f>
        <v>309800000</v>
      </c>
      <c r="F50" s="447">
        <f>'Rekap SKPD'!Y392</f>
        <v>62098000</v>
      </c>
      <c r="G50" s="447">
        <f>'Rekap SKPD'!Y393</f>
        <v>268011150</v>
      </c>
      <c r="H50" s="447">
        <f>'Rekap SKPD'!Y394</f>
        <v>7745000</v>
      </c>
      <c r="I50" s="447">
        <f>'Rekap SKPD'!Y395</f>
        <v>756500</v>
      </c>
      <c r="J50" s="447">
        <f>'Rekap SKPD'!Y396</f>
        <v>0</v>
      </c>
      <c r="K50" s="447">
        <f>'Rekap SKPD'!Y397</f>
        <v>0</v>
      </c>
      <c r="L50" s="448">
        <f t="shared" si="2"/>
        <v>648410650</v>
      </c>
      <c r="N50" s="453">
        <v>648410650</v>
      </c>
      <c r="O50" s="587">
        <f t="shared" si="1"/>
        <v>0</v>
      </c>
    </row>
    <row r="51" spans="1:15" s="24" customFormat="1">
      <c r="A51" s="23"/>
      <c r="C51" s="81">
        <v>44</v>
      </c>
      <c r="D51" s="455" t="s">
        <v>62</v>
      </c>
      <c r="E51" s="447">
        <f>'Rekap SKPD'!Y400</f>
        <v>4850050348</v>
      </c>
      <c r="F51" s="447">
        <f>'Rekap SKPD'!Y401</f>
        <v>52421000</v>
      </c>
      <c r="G51" s="447">
        <f>'Rekap SKPD'!Y402</f>
        <v>637392240</v>
      </c>
      <c r="H51" s="447">
        <f>'Rekap SKPD'!Y403</f>
        <v>126358000</v>
      </c>
      <c r="I51" s="447">
        <f>'Rekap SKPD'!Y404</f>
        <v>566500</v>
      </c>
      <c r="J51" s="447">
        <f>'Rekap SKPD'!Y405</f>
        <v>0</v>
      </c>
      <c r="K51" s="447">
        <f>'Rekap SKPD'!Y406</f>
        <v>0</v>
      </c>
      <c r="L51" s="448">
        <f t="shared" si="2"/>
        <v>5666788088</v>
      </c>
      <c r="N51" s="482">
        <v>5666788088</v>
      </c>
      <c r="O51" s="587">
        <f t="shared" si="1"/>
        <v>0</v>
      </c>
    </row>
    <row r="52" spans="1:15">
      <c r="A52" s="7"/>
      <c r="C52" s="81">
        <v>45</v>
      </c>
      <c r="D52" s="455" t="s">
        <v>63</v>
      </c>
      <c r="E52" s="447">
        <f>'Rekap SKPD'!Y409</f>
        <v>5973684616</v>
      </c>
      <c r="F52" s="447">
        <f>'Rekap SKPD'!Y410</f>
        <v>79082000</v>
      </c>
      <c r="G52" s="447">
        <f>'Rekap SKPD'!Y411</f>
        <v>731308404</v>
      </c>
      <c r="H52" s="447">
        <f>'Rekap SKPD'!Y412</f>
        <v>0</v>
      </c>
      <c r="I52" s="447">
        <f>'Rekap SKPD'!Y413</f>
        <v>66500</v>
      </c>
      <c r="J52" s="447">
        <f>'Rekap SKPD'!Y414</f>
        <v>0</v>
      </c>
      <c r="K52" s="447">
        <f>'Rekap SKPD'!Y415</f>
        <v>0</v>
      </c>
      <c r="L52" s="448">
        <f t="shared" si="2"/>
        <v>6784141520</v>
      </c>
      <c r="N52" s="453">
        <v>6784141520</v>
      </c>
      <c r="O52" s="587">
        <f t="shared" si="1"/>
        <v>0</v>
      </c>
    </row>
    <row r="53" spans="1:15" s="5" customFormat="1">
      <c r="A53" s="67"/>
      <c r="C53" s="81">
        <v>46</v>
      </c>
      <c r="D53" s="455" t="s">
        <v>64</v>
      </c>
      <c r="E53" s="447">
        <f>'Rekap SKPD'!Y418</f>
        <v>2317000000</v>
      </c>
      <c r="F53" s="447">
        <f>'Rekap SKPD'!Y419</f>
        <v>45671000</v>
      </c>
      <c r="G53" s="447">
        <f>'Rekap SKPD'!Y420</f>
        <v>309250000</v>
      </c>
      <c r="H53" s="447">
        <f>'Rekap SKPD'!Y421</f>
        <v>0</v>
      </c>
      <c r="I53" s="447">
        <f>'Rekap SKPD'!Y422</f>
        <v>66500</v>
      </c>
      <c r="J53" s="447">
        <f>'Rekap SKPD'!Y423</f>
        <v>0</v>
      </c>
      <c r="K53" s="447">
        <f>'Rekap SKPD'!Y424</f>
        <v>0</v>
      </c>
      <c r="L53" s="448">
        <f t="shared" si="2"/>
        <v>2671987500</v>
      </c>
      <c r="N53" s="453">
        <v>2671987500</v>
      </c>
      <c r="O53" s="587">
        <f t="shared" si="1"/>
        <v>0</v>
      </c>
    </row>
    <row r="54" spans="1:15">
      <c r="A54" s="8"/>
      <c r="C54" s="81">
        <v>47</v>
      </c>
      <c r="D54" s="455" t="s">
        <v>65</v>
      </c>
      <c r="E54" s="447">
        <f>'Rekap SKPD'!Y427</f>
        <v>551500000</v>
      </c>
      <c r="F54" s="447">
        <f>'Rekap SKPD'!Y428</f>
        <v>51851500</v>
      </c>
      <c r="G54" s="447">
        <f>'Rekap SKPD'!Y429</f>
        <v>112500000</v>
      </c>
      <c r="H54" s="447">
        <f>'Rekap SKPD'!Y430</f>
        <v>0</v>
      </c>
      <c r="I54" s="447">
        <f>'Rekap SKPD'!Y431</f>
        <v>1066500</v>
      </c>
      <c r="J54" s="447">
        <f>'Rekap SKPD'!Y432</f>
        <v>0</v>
      </c>
      <c r="K54" s="447">
        <f>'Rekap SKPD'!Y433</f>
        <v>0</v>
      </c>
      <c r="L54" s="448">
        <f t="shared" si="2"/>
        <v>716918000</v>
      </c>
      <c r="N54" s="453">
        <v>716918000</v>
      </c>
      <c r="O54" s="587">
        <f t="shared" si="1"/>
        <v>0</v>
      </c>
    </row>
    <row r="55" spans="1:15">
      <c r="A55" s="8"/>
      <c r="C55" s="81">
        <v>48</v>
      </c>
      <c r="D55" s="455" t="s">
        <v>66</v>
      </c>
      <c r="E55" s="447">
        <f>'Rekap SKPD'!Y436</f>
        <v>652353848</v>
      </c>
      <c r="F55" s="447">
        <f>'Rekap SKPD'!Y437</f>
        <v>57650885</v>
      </c>
      <c r="G55" s="447">
        <f>'Rekap SKPD'!Y438</f>
        <v>37300000</v>
      </c>
      <c r="H55" s="447">
        <f>'Rekap SKPD'!Y439</f>
        <v>0</v>
      </c>
      <c r="I55" s="447">
        <f>'Rekap SKPD'!Y440</f>
        <v>91500</v>
      </c>
      <c r="J55" s="447">
        <f>'Rekap SKPD'!Y441</f>
        <v>0</v>
      </c>
      <c r="K55" s="447">
        <f>'Rekap SKPD'!Y442</f>
        <v>900000</v>
      </c>
      <c r="L55" s="448">
        <f t="shared" si="2"/>
        <v>748296233</v>
      </c>
      <c r="N55" s="453">
        <v>748296233</v>
      </c>
      <c r="O55" s="587">
        <f t="shared" si="1"/>
        <v>0</v>
      </c>
    </row>
    <row r="56" spans="1:15">
      <c r="A56" s="8"/>
      <c r="C56" s="81">
        <v>49</v>
      </c>
      <c r="D56" s="455" t="s">
        <v>67</v>
      </c>
      <c r="E56" s="447">
        <f>'Rekap SKPD'!Y445</f>
        <v>1878644008</v>
      </c>
      <c r="F56" s="447">
        <f>'Rekap SKPD'!Y446</f>
        <v>58521500</v>
      </c>
      <c r="G56" s="447">
        <f>'Rekap SKPD'!Y447</f>
        <v>27000000</v>
      </c>
      <c r="H56" s="447">
        <f>'Rekap SKPD'!Y448</f>
        <v>342100</v>
      </c>
      <c r="I56" s="447">
        <f>'Rekap SKPD'!Y449</f>
        <v>66500</v>
      </c>
      <c r="J56" s="447">
        <f>'Rekap SKPD'!Y450</f>
        <v>0</v>
      </c>
      <c r="K56" s="447">
        <f>'Rekap SKPD'!Y451</f>
        <v>0</v>
      </c>
      <c r="L56" s="448">
        <f t="shared" si="2"/>
        <v>1964574108</v>
      </c>
      <c r="N56" s="453">
        <v>1964574108</v>
      </c>
      <c r="O56" s="587">
        <f t="shared" si="1"/>
        <v>0</v>
      </c>
    </row>
    <row r="57" spans="1:15">
      <c r="A57" s="8"/>
      <c r="C57" s="81">
        <v>50</v>
      </c>
      <c r="D57" s="455" t="s">
        <v>68</v>
      </c>
      <c r="E57" s="447">
        <f>'Rekap SKPD'!Y454</f>
        <v>2407327149</v>
      </c>
      <c r="F57" s="447">
        <f>'Rekap SKPD'!Y455</f>
        <v>44821000</v>
      </c>
      <c r="G57" s="447">
        <f>'Rekap SKPD'!Y456</f>
        <v>110155750</v>
      </c>
      <c r="H57" s="447">
        <f>'Rekap SKPD'!Y457</f>
        <v>0</v>
      </c>
      <c r="I57" s="447">
        <f>'Rekap SKPD'!Y458</f>
        <v>216500</v>
      </c>
      <c r="J57" s="447">
        <f>'Rekap SKPD'!Y459</f>
        <v>0</v>
      </c>
      <c r="K57" s="447">
        <f>'Rekap SKPD'!Y460</f>
        <v>0</v>
      </c>
      <c r="L57" s="448">
        <f t="shared" si="2"/>
        <v>2562520399</v>
      </c>
      <c r="N57" s="453">
        <v>2562520399</v>
      </c>
      <c r="O57" s="587">
        <f t="shared" si="1"/>
        <v>0</v>
      </c>
    </row>
    <row r="58" spans="1:15">
      <c r="A58" s="8"/>
      <c r="C58" s="81">
        <v>51</v>
      </c>
      <c r="D58" s="455" t="s">
        <v>69</v>
      </c>
      <c r="E58" s="447">
        <f>'Rekap SKPD'!Y463</f>
        <v>10132275432</v>
      </c>
      <c r="F58" s="447">
        <f>'Rekap SKPD'!Y464</f>
        <v>72521000</v>
      </c>
      <c r="G58" s="447">
        <f>'Rekap SKPD'!Y465</f>
        <v>742000000</v>
      </c>
      <c r="H58" s="447">
        <f>'Rekap SKPD'!Y466</f>
        <v>3804700</v>
      </c>
      <c r="I58" s="447">
        <f>'Rekap SKPD'!Y467</f>
        <v>3236500</v>
      </c>
      <c r="J58" s="447">
        <f>'Rekap SKPD'!Y468</f>
        <v>0</v>
      </c>
      <c r="K58" s="447">
        <f>'Rekap SKPD'!Y469</f>
        <v>0</v>
      </c>
      <c r="L58" s="448">
        <f t="shared" si="2"/>
        <v>10953837632</v>
      </c>
      <c r="N58" s="453">
        <v>10953837632</v>
      </c>
      <c r="O58" s="587">
        <f t="shared" si="1"/>
        <v>0</v>
      </c>
    </row>
    <row r="59" spans="1:15">
      <c r="A59" s="8"/>
      <c r="C59" s="81">
        <v>52</v>
      </c>
      <c r="D59" s="455" t="s">
        <v>70</v>
      </c>
      <c r="E59" s="447">
        <f>'Rekap SKPD'!Y472</f>
        <v>3568035000</v>
      </c>
      <c r="F59" s="447">
        <f>'Rekap SKPD'!Y473</f>
        <v>50383000</v>
      </c>
      <c r="G59" s="447">
        <f>'Rekap SKPD'!Y474</f>
        <v>0</v>
      </c>
      <c r="H59" s="447">
        <f>'Rekap SKPD'!Y475</f>
        <v>0</v>
      </c>
      <c r="I59" s="447">
        <f>'Rekap SKPD'!Y476</f>
        <v>5091500</v>
      </c>
      <c r="J59" s="447">
        <f>'Rekap SKPD'!Y477</f>
        <v>0</v>
      </c>
      <c r="K59" s="447">
        <f>'Rekap SKPD'!Y478</f>
        <v>0</v>
      </c>
      <c r="L59" s="448">
        <f t="shared" si="2"/>
        <v>3623509500</v>
      </c>
      <c r="N59" s="453">
        <v>3623509500</v>
      </c>
      <c r="O59" s="587">
        <f t="shared" si="1"/>
        <v>0</v>
      </c>
    </row>
    <row r="60" spans="1:15" s="24" customFormat="1">
      <c r="A60" s="23"/>
      <c r="C60" s="81">
        <v>53</v>
      </c>
      <c r="D60" s="455" t="s">
        <v>71</v>
      </c>
      <c r="E60" s="447">
        <f>'Rekap SKPD'!Y481</f>
        <v>9109700000</v>
      </c>
      <c r="F60" s="447">
        <f>'Rekap SKPD'!Y482</f>
        <v>44086000</v>
      </c>
      <c r="G60" s="447">
        <f>'Rekap SKPD'!Y483</f>
        <v>135160000</v>
      </c>
      <c r="H60" s="447">
        <f>'Rekap SKPD'!Y484</f>
        <v>0</v>
      </c>
      <c r="I60" s="447">
        <f>'Rekap SKPD'!Y485</f>
        <v>66500</v>
      </c>
      <c r="J60" s="447">
        <f>'Rekap SKPD'!Y486</f>
        <v>0</v>
      </c>
      <c r="K60" s="447">
        <f>'Rekap SKPD'!Y487</f>
        <v>0</v>
      </c>
      <c r="L60" s="448">
        <f t="shared" si="2"/>
        <v>9289012500</v>
      </c>
      <c r="N60" s="482">
        <v>9289012500</v>
      </c>
      <c r="O60" s="587">
        <f t="shared" si="1"/>
        <v>0</v>
      </c>
    </row>
    <row r="61" spans="1:15">
      <c r="A61" s="7"/>
      <c r="C61" s="81">
        <v>54</v>
      </c>
      <c r="D61" s="455" t="s">
        <v>72</v>
      </c>
      <c r="E61" s="447">
        <f>'Rekap SKPD'!Y490</f>
        <v>2713269644</v>
      </c>
      <c r="F61" s="447">
        <f>'Rekap SKPD'!Y491</f>
        <v>58814900</v>
      </c>
      <c r="G61" s="447">
        <f>'Rekap SKPD'!Y492</f>
        <v>178780000</v>
      </c>
      <c r="H61" s="447">
        <f>'Rekap SKPD'!Y493</f>
        <v>0</v>
      </c>
      <c r="I61" s="447">
        <f>'Rekap SKPD'!Y494</f>
        <v>5326500</v>
      </c>
      <c r="J61" s="447">
        <f>'Rekap SKPD'!Y495</f>
        <v>0</v>
      </c>
      <c r="K61" s="447">
        <f>'Rekap SKPD'!Y496</f>
        <v>0</v>
      </c>
      <c r="L61" s="448">
        <f t="shared" si="2"/>
        <v>2956191044</v>
      </c>
      <c r="N61" s="453">
        <v>2956191044</v>
      </c>
      <c r="O61" s="587">
        <f t="shared" si="1"/>
        <v>0</v>
      </c>
    </row>
    <row r="62" spans="1:15" s="5" customFormat="1">
      <c r="A62" s="67"/>
      <c r="C62" s="81">
        <v>55</v>
      </c>
      <c r="D62" s="455" t="s">
        <v>73</v>
      </c>
      <c r="E62" s="447">
        <f>'Rekap SKPD'!Y499</f>
        <v>2369193936</v>
      </c>
      <c r="F62" s="447">
        <f>'Rekap SKPD'!Y500</f>
        <v>39189000</v>
      </c>
      <c r="G62" s="447">
        <f>'Rekap SKPD'!Y501</f>
        <v>300500000</v>
      </c>
      <c r="H62" s="447">
        <f>'Rekap SKPD'!Y502</f>
        <v>0</v>
      </c>
      <c r="I62" s="447">
        <f>'Rekap SKPD'!Y503</f>
        <v>191500</v>
      </c>
      <c r="J62" s="447">
        <f>'Rekap SKPD'!Y504</f>
        <v>0</v>
      </c>
      <c r="K62" s="447">
        <f>'Rekap SKPD'!Y505</f>
        <v>0</v>
      </c>
      <c r="L62" s="448">
        <f t="shared" si="2"/>
        <v>2709074436</v>
      </c>
      <c r="N62" s="453">
        <v>2709074436</v>
      </c>
      <c r="O62" s="587">
        <f t="shared" si="1"/>
        <v>0</v>
      </c>
    </row>
    <row r="63" spans="1:15">
      <c r="A63" s="8"/>
      <c r="C63" s="81">
        <v>56</v>
      </c>
      <c r="D63" s="455" t="s">
        <v>74</v>
      </c>
      <c r="E63" s="447">
        <f>'Rekap SKPD'!Y508</f>
        <v>6212238616</v>
      </c>
      <c r="F63" s="447">
        <f>'Rekap SKPD'!Y509</f>
        <v>51651000</v>
      </c>
      <c r="G63" s="447">
        <f>'Rekap SKPD'!Y510</f>
        <v>240000000</v>
      </c>
      <c r="H63" s="447">
        <f>'Rekap SKPD'!Y511</f>
        <v>0</v>
      </c>
      <c r="I63" s="447">
        <f>'Rekap SKPD'!Y512</f>
        <v>321500</v>
      </c>
      <c r="J63" s="447">
        <f>'Rekap SKPD'!Y513</f>
        <v>0</v>
      </c>
      <c r="K63" s="447">
        <f>'Rekap SKPD'!Y514</f>
        <v>0</v>
      </c>
      <c r="L63" s="448">
        <f t="shared" si="2"/>
        <v>6504211116</v>
      </c>
      <c r="N63" s="453">
        <v>6504211116</v>
      </c>
      <c r="O63" s="587">
        <f t="shared" si="1"/>
        <v>0</v>
      </c>
    </row>
    <row r="64" spans="1:15">
      <c r="A64" s="8"/>
      <c r="C64" s="81">
        <v>57</v>
      </c>
      <c r="D64" s="455" t="s">
        <v>75</v>
      </c>
      <c r="E64" s="447">
        <f>'Rekap SKPD'!Y517</f>
        <v>3899843024</v>
      </c>
      <c r="F64" s="447">
        <f>'Rekap SKPD'!Y518</f>
        <v>60757500</v>
      </c>
      <c r="G64" s="447">
        <f>'Rekap SKPD'!Y519</f>
        <v>502877850</v>
      </c>
      <c r="H64" s="447">
        <f>'Rekap SKPD'!Y520</f>
        <v>0</v>
      </c>
      <c r="I64" s="447">
        <f>'Rekap SKPD'!Y521</f>
        <v>4600500</v>
      </c>
      <c r="J64" s="447">
        <f>'Rekap SKPD'!Y522</f>
        <v>0</v>
      </c>
      <c r="K64" s="447">
        <f>'Rekap SKPD'!Y523</f>
        <v>0</v>
      </c>
      <c r="L64" s="448">
        <f t="shared" si="2"/>
        <v>4468078874</v>
      </c>
      <c r="N64" s="453">
        <v>4468078874</v>
      </c>
      <c r="O64" s="587">
        <f t="shared" si="1"/>
        <v>0</v>
      </c>
    </row>
    <row r="65" spans="1:15">
      <c r="A65" s="8"/>
      <c r="C65" s="81">
        <v>58</v>
      </c>
      <c r="D65" s="455" t="s">
        <v>76</v>
      </c>
      <c r="E65" s="447">
        <f>'Rekap SKPD'!Y526</f>
        <v>2657280250</v>
      </c>
      <c r="F65" s="447">
        <f>'Rekap SKPD'!Y527</f>
        <v>88929000</v>
      </c>
      <c r="G65" s="447">
        <f>'Rekap SKPD'!Y528</f>
        <v>621804000</v>
      </c>
      <c r="H65" s="447">
        <f>'Rekap SKPD'!Y529</f>
        <v>0</v>
      </c>
      <c r="I65" s="447">
        <f>'Rekap SKPD'!Y530</f>
        <v>1886500</v>
      </c>
      <c r="J65" s="447">
        <f>'Rekap SKPD'!Y531</f>
        <v>0</v>
      </c>
      <c r="K65" s="447">
        <f>'Rekap SKPD'!Y532</f>
        <v>0</v>
      </c>
      <c r="L65" s="448">
        <f t="shared" si="2"/>
        <v>3369899750</v>
      </c>
      <c r="N65" s="453">
        <v>3369899750</v>
      </c>
      <c r="O65" s="587">
        <f t="shared" si="1"/>
        <v>0</v>
      </c>
    </row>
    <row r="66" spans="1:15">
      <c r="A66" s="8"/>
      <c r="C66" s="81">
        <v>59</v>
      </c>
      <c r="D66" s="455" t="s">
        <v>77</v>
      </c>
      <c r="E66" s="447">
        <f>'Rekap SKPD'!Y535</f>
        <v>2942348000</v>
      </c>
      <c r="F66" s="447">
        <f>'Rekap SKPD'!Y536</f>
        <v>75271000</v>
      </c>
      <c r="G66" s="447">
        <f>'Rekap SKPD'!Y537</f>
        <v>16500000</v>
      </c>
      <c r="H66" s="447">
        <f>'Rekap SKPD'!Y538</f>
        <v>0</v>
      </c>
      <c r="I66" s="447">
        <f>'Rekap SKPD'!Y539</f>
        <v>2016500</v>
      </c>
      <c r="J66" s="447">
        <f>'Rekap SKPD'!Y540</f>
        <v>0</v>
      </c>
      <c r="K66" s="447">
        <f>'Rekap SKPD'!Y541</f>
        <v>0</v>
      </c>
      <c r="L66" s="448">
        <f t="shared" si="2"/>
        <v>3036135500</v>
      </c>
      <c r="N66" s="453">
        <v>3036135500</v>
      </c>
      <c r="O66" s="587">
        <f t="shared" si="1"/>
        <v>0</v>
      </c>
    </row>
    <row r="67" spans="1:15">
      <c r="A67" s="8"/>
      <c r="C67" s="81">
        <v>60</v>
      </c>
      <c r="D67" s="455" t="s">
        <v>78</v>
      </c>
      <c r="E67" s="447">
        <f>'Rekap SKPD'!Y544</f>
        <v>2703322368</v>
      </c>
      <c r="F67" s="447">
        <f>'Rekap SKPD'!Y545</f>
        <v>55910000</v>
      </c>
      <c r="G67" s="447">
        <f>'Rekap SKPD'!Y546</f>
        <v>4250000000</v>
      </c>
      <c r="H67" s="447">
        <f>'Rekap SKPD'!Y547</f>
        <v>1489000000</v>
      </c>
      <c r="I67" s="447">
        <f>'Rekap SKPD'!Y548</f>
        <v>336500</v>
      </c>
      <c r="J67" s="447">
        <f>'Rekap SKPD'!Y549</f>
        <v>0</v>
      </c>
      <c r="K67" s="447">
        <f>'Rekap SKPD'!Y550</f>
        <v>11276000</v>
      </c>
      <c r="L67" s="448">
        <f t="shared" si="2"/>
        <v>8509844868</v>
      </c>
      <c r="N67" s="453">
        <v>8509844868</v>
      </c>
      <c r="O67" s="587">
        <f t="shared" si="1"/>
        <v>0</v>
      </c>
    </row>
    <row r="68" spans="1:15">
      <c r="A68" s="8"/>
      <c r="C68" s="81">
        <v>61</v>
      </c>
      <c r="D68" s="455" t="s">
        <v>79</v>
      </c>
      <c r="E68" s="447">
        <f>'Rekap SKPD'!Y553</f>
        <v>5755743342</v>
      </c>
      <c r="F68" s="447">
        <f>'Rekap SKPD'!Y554</f>
        <v>49510000</v>
      </c>
      <c r="G68" s="447">
        <f>'Rekap SKPD'!Y555</f>
        <v>625000000</v>
      </c>
      <c r="H68" s="447">
        <f>'Rekap SKPD'!Y556</f>
        <v>0</v>
      </c>
      <c r="I68" s="447">
        <f>'Rekap SKPD'!Y557</f>
        <v>5811500</v>
      </c>
      <c r="J68" s="447">
        <f>'Rekap SKPD'!Y558</f>
        <v>0</v>
      </c>
      <c r="K68" s="447">
        <f>'Rekap SKPD'!Y559</f>
        <v>0</v>
      </c>
      <c r="L68" s="448">
        <f t="shared" si="2"/>
        <v>6436064842</v>
      </c>
      <c r="N68" s="453">
        <v>6436064842</v>
      </c>
      <c r="O68" s="587">
        <f t="shared" si="1"/>
        <v>0</v>
      </c>
    </row>
    <row r="69" spans="1:15" s="24" customFormat="1">
      <c r="A69" s="23"/>
      <c r="C69" s="81">
        <v>62</v>
      </c>
      <c r="D69" s="455" t="s">
        <v>80</v>
      </c>
      <c r="E69" s="447">
        <f>'Rekap SKPD'!Y562</f>
        <v>16346317861</v>
      </c>
      <c r="F69" s="447">
        <f>'Rekap SKPD'!Y563</f>
        <v>58383000</v>
      </c>
      <c r="G69" s="447">
        <f>'Rekap SKPD'!Y564</f>
        <v>81000000</v>
      </c>
      <c r="H69" s="447">
        <f>'Rekap SKPD'!Y565</f>
        <v>0</v>
      </c>
      <c r="I69" s="447">
        <f>'Rekap SKPD'!Y566</f>
        <v>1293500</v>
      </c>
      <c r="J69" s="447">
        <f>'Rekap SKPD'!Y567</f>
        <v>0</v>
      </c>
      <c r="K69" s="447">
        <f>'Rekap SKPD'!Y568</f>
        <v>0</v>
      </c>
      <c r="L69" s="448">
        <f t="shared" si="2"/>
        <v>16486994361</v>
      </c>
      <c r="N69" s="482">
        <v>16486994361</v>
      </c>
      <c r="O69" s="587">
        <f t="shared" si="1"/>
        <v>0</v>
      </c>
    </row>
    <row r="70" spans="1:15" s="110" customFormat="1">
      <c r="A70" s="57"/>
      <c r="C70" s="81">
        <v>63</v>
      </c>
      <c r="D70" s="455" t="s">
        <v>81</v>
      </c>
      <c r="E70" s="447">
        <f>'Rekap SKPD'!Y571</f>
        <v>2825000000</v>
      </c>
      <c r="F70" s="447">
        <f>'Rekap SKPD'!Y572</f>
        <v>46265000</v>
      </c>
      <c r="G70" s="447">
        <f>'Rekap SKPD'!Y573</f>
        <v>2492500000</v>
      </c>
      <c r="H70" s="447">
        <f>'Rekap SKPD'!Y574</f>
        <v>0</v>
      </c>
      <c r="I70" s="447">
        <f>'Rekap SKPD'!Y575</f>
        <v>216500</v>
      </c>
      <c r="J70" s="447">
        <f>'Rekap SKPD'!Y576</f>
        <v>0</v>
      </c>
      <c r="K70" s="447">
        <f>'Rekap SKPD'!Y577</f>
        <v>0</v>
      </c>
      <c r="L70" s="448">
        <f t="shared" si="2"/>
        <v>5363981500</v>
      </c>
      <c r="N70" s="452">
        <v>5363981500</v>
      </c>
      <c r="O70" s="587">
        <f t="shared" si="1"/>
        <v>0</v>
      </c>
    </row>
    <row r="71" spans="1:15" s="5" customFormat="1">
      <c r="A71" s="67"/>
      <c r="C71" s="81">
        <v>64</v>
      </c>
      <c r="D71" s="455" t="s">
        <v>82</v>
      </c>
      <c r="E71" s="447">
        <f>'Rekap SKPD'!Y580</f>
        <v>102600000</v>
      </c>
      <c r="F71" s="447">
        <f>'Rekap SKPD'!Y581</f>
        <v>585756500</v>
      </c>
      <c r="G71" s="447">
        <f>'Rekap SKPD'!Y582</f>
        <v>199452500</v>
      </c>
      <c r="H71" s="447">
        <f>'Rekap SKPD'!Y583</f>
        <v>4485800</v>
      </c>
      <c r="I71" s="447">
        <f>'Rekap SKPD'!Y584</f>
        <v>0</v>
      </c>
      <c r="J71" s="447">
        <f>'Rekap SKPD'!Y585</f>
        <v>0</v>
      </c>
      <c r="K71" s="447">
        <f>'Rekap SKPD'!Y586</f>
        <v>0</v>
      </c>
      <c r="L71" s="448">
        <f t="shared" si="2"/>
        <v>892294800</v>
      </c>
      <c r="N71" s="453">
        <v>892294800</v>
      </c>
      <c r="O71" s="587">
        <f t="shared" si="1"/>
        <v>0</v>
      </c>
    </row>
    <row r="72" spans="1:15" s="110" customFormat="1">
      <c r="A72" s="59"/>
      <c r="C72" s="81">
        <v>65</v>
      </c>
      <c r="D72" s="455" t="s">
        <v>83</v>
      </c>
      <c r="E72" s="447">
        <f>'Rekap SKPD'!Y589</f>
        <v>0</v>
      </c>
      <c r="F72" s="447">
        <f>'Rekap SKPD'!Y590</f>
        <v>290822032</v>
      </c>
      <c r="G72" s="447">
        <f>'Rekap SKPD'!Y591</f>
        <v>590404276</v>
      </c>
      <c r="H72" s="447">
        <f>'Rekap SKPD'!Y592</f>
        <v>0</v>
      </c>
      <c r="I72" s="447">
        <f>'Rekap SKPD'!Y593</f>
        <v>66500</v>
      </c>
      <c r="J72" s="447">
        <f>'Rekap SKPD'!Y594</f>
        <v>0</v>
      </c>
      <c r="K72" s="447">
        <f>'Rekap SKPD'!Y595</f>
        <v>0</v>
      </c>
      <c r="L72" s="448">
        <f t="shared" ref="L72:L79" si="3">SUM(E72:K72)</f>
        <v>881292808</v>
      </c>
      <c r="N72" s="452">
        <v>881292808</v>
      </c>
      <c r="O72" s="587">
        <f t="shared" si="1"/>
        <v>0</v>
      </c>
    </row>
    <row r="73" spans="1:15" s="110" customFormat="1">
      <c r="A73" s="59"/>
      <c r="C73" s="81">
        <v>66</v>
      </c>
      <c r="D73" s="455" t="s">
        <v>84</v>
      </c>
      <c r="E73" s="447">
        <f>'Rekap SKPD'!Y598</f>
        <v>0</v>
      </c>
      <c r="F73" s="447">
        <f>'Rekap SKPD'!Y599</f>
        <v>1064622750</v>
      </c>
      <c r="G73" s="447">
        <f>'Rekap SKPD'!Y600</f>
        <v>444000000</v>
      </c>
      <c r="H73" s="447">
        <f>'Rekap SKPD'!Y601</f>
        <v>10775000</v>
      </c>
      <c r="I73" s="447">
        <f>'Rekap SKPD'!Y602</f>
        <v>5516500</v>
      </c>
      <c r="J73" s="447">
        <f>'Rekap SKPD'!Y603</f>
        <v>0</v>
      </c>
      <c r="K73" s="447">
        <f>'Rekap SKPD'!Y604</f>
        <v>253200000</v>
      </c>
      <c r="L73" s="448">
        <f t="shared" si="3"/>
        <v>1778114250</v>
      </c>
      <c r="N73" s="452">
        <v>1778114250</v>
      </c>
      <c r="O73" s="587">
        <f t="shared" ref="O73:O79" si="4">L73-N73</f>
        <v>0</v>
      </c>
    </row>
    <row r="74" spans="1:15" s="110" customFormat="1">
      <c r="A74" s="59"/>
      <c r="C74" s="81">
        <v>67</v>
      </c>
      <c r="D74" s="455" t="s">
        <v>85</v>
      </c>
      <c r="E74" s="447">
        <f>'Rekap SKPD'!Y607</f>
        <v>545000000</v>
      </c>
      <c r="F74" s="447">
        <f>'Rekap SKPD'!Y608</f>
        <v>1779062605</v>
      </c>
      <c r="G74" s="447">
        <f>'Rekap SKPD'!Y609</f>
        <v>968249000</v>
      </c>
      <c r="H74" s="447">
        <f>'Rekap SKPD'!Y610</f>
        <v>44359850</v>
      </c>
      <c r="I74" s="447">
        <f>'Rekap SKPD'!Y611</f>
        <v>1065094167</v>
      </c>
      <c r="J74" s="447">
        <f>'Rekap SKPD'!Y612</f>
        <v>0</v>
      </c>
      <c r="K74" s="447">
        <f>'Rekap SKPD'!Y613</f>
        <v>27673160</v>
      </c>
      <c r="L74" s="448">
        <f t="shared" si="3"/>
        <v>4429438782</v>
      </c>
      <c r="N74" s="452">
        <v>4429438782</v>
      </c>
      <c r="O74" s="587">
        <f t="shared" si="4"/>
        <v>0</v>
      </c>
    </row>
    <row r="75" spans="1:15" s="110" customFormat="1">
      <c r="A75" s="59"/>
      <c r="C75" s="81">
        <v>68</v>
      </c>
      <c r="D75" s="455" t="s">
        <v>86</v>
      </c>
      <c r="E75" s="447">
        <f>'Rekap SKPD'!Y616</f>
        <v>2202875000</v>
      </c>
      <c r="F75" s="447">
        <f>'Rekap SKPD'!Y617</f>
        <v>3538432790</v>
      </c>
      <c r="G75" s="447">
        <f>'Rekap SKPD'!Y618</f>
        <v>4883475071</v>
      </c>
      <c r="H75" s="447">
        <f>'Rekap SKPD'!Y619</f>
        <v>8700000</v>
      </c>
      <c r="I75" s="447">
        <f>'Rekap SKPD'!Y620</f>
        <v>7840490</v>
      </c>
      <c r="J75" s="447">
        <f>'Rekap SKPD'!Y621</f>
        <v>0</v>
      </c>
      <c r="K75" s="447">
        <f>'Rekap SKPD'!Y622</f>
        <v>0</v>
      </c>
      <c r="L75" s="448">
        <f t="shared" si="3"/>
        <v>10641323351</v>
      </c>
      <c r="N75" s="452">
        <v>10641323351</v>
      </c>
      <c r="O75" s="587">
        <f t="shared" si="4"/>
        <v>0</v>
      </c>
    </row>
    <row r="76" spans="1:15" s="110" customFormat="1">
      <c r="A76" s="59"/>
      <c r="C76" s="81">
        <v>69</v>
      </c>
      <c r="D76" s="455" t="s">
        <v>87</v>
      </c>
      <c r="E76" s="447">
        <f>'Rekap SKPD'!Y625</f>
        <v>3744400000</v>
      </c>
      <c r="F76" s="447">
        <f>'Rekap SKPD'!Y626</f>
        <v>2641267594</v>
      </c>
      <c r="G76" s="447">
        <f>'Rekap SKPD'!Y627</f>
        <v>10105235664.450001</v>
      </c>
      <c r="H76" s="447">
        <f>'Rekap SKPD'!Y628</f>
        <v>122550000</v>
      </c>
      <c r="I76" s="447">
        <f>'Rekap SKPD'!Y629</f>
        <v>39294000</v>
      </c>
      <c r="J76" s="447">
        <f>'Rekap SKPD'!Y630</f>
        <v>0</v>
      </c>
      <c r="K76" s="447">
        <f>'Rekap SKPD'!Y631</f>
        <v>55326000</v>
      </c>
      <c r="L76" s="448">
        <f t="shared" si="3"/>
        <v>16708073258.450001</v>
      </c>
      <c r="N76" s="452">
        <v>16708073258.450001</v>
      </c>
      <c r="O76" s="587">
        <f t="shared" si="4"/>
        <v>0</v>
      </c>
    </row>
    <row r="77" spans="1:15" s="110" customFormat="1">
      <c r="A77" s="59"/>
      <c r="C77" s="81">
        <v>70</v>
      </c>
      <c r="D77" s="455" t="s">
        <v>88</v>
      </c>
      <c r="E77" s="447">
        <f>'Rekap SKPD'!Y634</f>
        <v>6168375696</v>
      </c>
      <c r="F77" s="447">
        <f>'Rekap SKPD'!Y635</f>
        <v>1157883767</v>
      </c>
      <c r="G77" s="447">
        <f>'Rekap SKPD'!Y636</f>
        <v>4347785432</v>
      </c>
      <c r="H77" s="447">
        <f>'Rekap SKPD'!Y637</f>
        <v>3929200</v>
      </c>
      <c r="I77" s="447">
        <f>'Rekap SKPD'!Y638</f>
        <v>66500</v>
      </c>
      <c r="J77" s="447">
        <f>'Rekap SKPD'!Y639</f>
        <v>0</v>
      </c>
      <c r="K77" s="447">
        <f>'Rekap SKPD'!Y640</f>
        <v>0</v>
      </c>
      <c r="L77" s="448">
        <f t="shared" si="3"/>
        <v>11678040595</v>
      </c>
      <c r="N77" s="452">
        <v>11678040595</v>
      </c>
      <c r="O77" s="587">
        <f t="shared" si="4"/>
        <v>0</v>
      </c>
    </row>
    <row r="78" spans="1:15" s="43" customFormat="1">
      <c r="A78" s="61"/>
      <c r="C78" s="81">
        <v>71</v>
      </c>
      <c r="D78" s="455" t="s">
        <v>89</v>
      </c>
      <c r="E78" s="447">
        <f>'Rekap SKPD'!Y643</f>
        <v>14819902000</v>
      </c>
      <c r="F78" s="447">
        <f>'Rekap SKPD'!Y644</f>
        <v>1596057361</v>
      </c>
      <c r="G78" s="447">
        <f>'Rekap SKPD'!Y645</f>
        <v>67092810142</v>
      </c>
      <c r="H78" s="447">
        <f>'Rekap SKPD'!Y646</f>
        <v>384090000</v>
      </c>
      <c r="I78" s="447">
        <f>'Rekap SKPD'!Y647</f>
        <v>16122675</v>
      </c>
      <c r="J78" s="447">
        <f>'Rekap SKPD'!Y648</f>
        <v>0</v>
      </c>
      <c r="K78" s="447">
        <f>'Rekap SKPD'!Y649</f>
        <v>135540200</v>
      </c>
      <c r="L78" s="448">
        <f t="shared" si="3"/>
        <v>84044522378</v>
      </c>
      <c r="N78" s="481">
        <v>84044522378</v>
      </c>
      <c r="O78" s="587">
        <f t="shared" si="4"/>
        <v>0</v>
      </c>
    </row>
    <row r="79" spans="1:15" s="43" customFormat="1">
      <c r="A79" s="63"/>
      <c r="C79" s="81">
        <v>72</v>
      </c>
      <c r="D79" s="433" t="s">
        <v>2221</v>
      </c>
      <c r="E79" s="447">
        <f>'Rekap SKPD'!Y652</f>
        <v>30537983407</v>
      </c>
      <c r="F79" s="447">
        <f>'Rekap SKPD'!Y653</f>
        <v>2484828250</v>
      </c>
      <c r="G79" s="447">
        <f>'Rekap SKPD'!Y654</f>
        <v>12098995892</v>
      </c>
      <c r="H79" s="447">
        <f>'Rekap SKPD'!Y655</f>
        <v>1815940284</v>
      </c>
      <c r="I79" s="447">
        <f>'Rekap SKPD'!Y656</f>
        <v>258145550</v>
      </c>
      <c r="J79" s="447">
        <f>'Rekap SKPD'!Y657</f>
        <v>0</v>
      </c>
      <c r="K79" s="447">
        <f>'Rekap SKPD'!Y658</f>
        <v>0</v>
      </c>
      <c r="L79" s="448">
        <f t="shared" si="3"/>
        <v>47195893383</v>
      </c>
      <c r="N79" s="481">
        <v>47195893383</v>
      </c>
      <c r="O79" s="587">
        <f t="shared" si="4"/>
        <v>0</v>
      </c>
    </row>
    <row r="80" spans="1:15" s="5" customFormat="1" ht="25.5" customHeight="1">
      <c r="A80" s="548"/>
      <c r="B80" s="549"/>
      <c r="C80" s="588"/>
      <c r="D80" s="613" t="s">
        <v>4</v>
      </c>
      <c r="E80" s="589">
        <f t="shared" ref="E80:K80" si="5">SUM(E8:E79)</f>
        <v>480984049529</v>
      </c>
      <c r="F80" s="589">
        <f t="shared" si="5"/>
        <v>232812138256</v>
      </c>
      <c r="G80" s="589">
        <f t="shared" si="5"/>
        <v>691535860607.44995</v>
      </c>
      <c r="H80" s="589">
        <f t="shared" si="5"/>
        <v>958838671759</v>
      </c>
      <c r="I80" s="589">
        <f t="shared" si="5"/>
        <v>51972841864</v>
      </c>
      <c r="J80" s="589">
        <f t="shared" si="5"/>
        <v>1290969700</v>
      </c>
      <c r="K80" s="589">
        <f t="shared" si="5"/>
        <v>3985881834</v>
      </c>
      <c r="L80" s="589">
        <f t="shared" ref="L80" si="6">SUM(L8:L79)</f>
        <v>2421420413549.4502</v>
      </c>
      <c r="N80" s="590">
        <f>SUM(N8:N79)</f>
        <v>2423115489596.5557</v>
      </c>
      <c r="O80" s="607">
        <f>SUM(O8:O79)</f>
        <v>-1695076047.1052246</v>
      </c>
    </row>
    <row r="81" spans="1:14">
      <c r="A81" s="8"/>
      <c r="C81" s="80"/>
      <c r="D81" s="456"/>
      <c r="E81" s="449"/>
      <c r="F81" s="449"/>
      <c r="G81" s="449"/>
      <c r="H81" s="449"/>
      <c r="I81" s="449"/>
      <c r="J81" s="449"/>
      <c r="K81" s="449"/>
      <c r="L81" s="449"/>
    </row>
    <row r="82" spans="1:14">
      <c r="A82" s="8"/>
      <c r="C82" s="42"/>
      <c r="D82" s="457"/>
      <c r="E82" s="450"/>
      <c r="F82" s="450"/>
      <c r="G82" s="450"/>
      <c r="H82" s="450"/>
      <c r="I82" s="450"/>
      <c r="J82" s="450"/>
      <c r="K82" s="450"/>
      <c r="L82" s="450"/>
    </row>
    <row r="83" spans="1:14">
      <c r="A83" s="8"/>
      <c r="C83" s="82"/>
      <c r="D83" s="458"/>
      <c r="E83" s="451"/>
      <c r="F83" s="451"/>
      <c r="G83" s="451"/>
      <c r="H83" s="451"/>
      <c r="I83" s="451"/>
      <c r="J83" s="451"/>
      <c r="K83" s="451"/>
      <c r="L83" s="451"/>
    </row>
    <row r="84" spans="1:14">
      <c r="A84" s="8"/>
      <c r="C84" s="110"/>
      <c r="D84" s="456"/>
      <c r="E84" s="452"/>
      <c r="F84" s="452"/>
      <c r="G84" s="452"/>
      <c r="H84" s="452"/>
      <c r="I84" s="452"/>
      <c r="J84" s="452"/>
      <c r="K84" s="452"/>
      <c r="L84" s="452"/>
    </row>
    <row r="85" spans="1:14">
      <c r="A85" s="8"/>
      <c r="C85" s="110"/>
      <c r="D85" s="456"/>
      <c r="E85" s="452"/>
      <c r="F85" s="452"/>
      <c r="G85" s="452"/>
      <c r="H85" s="452"/>
      <c r="I85" s="452"/>
      <c r="J85" s="452"/>
      <c r="K85" s="452"/>
      <c r="L85" s="452"/>
    </row>
    <row r="86" spans="1:14">
      <c r="A86" s="8"/>
      <c r="C86" s="110"/>
      <c r="D86" s="456"/>
      <c r="E86" s="452"/>
      <c r="F86" s="452"/>
      <c r="G86" s="452"/>
      <c r="H86" s="452"/>
      <c r="I86" s="452"/>
      <c r="J86" s="452"/>
      <c r="K86" s="452"/>
      <c r="L86" s="452"/>
    </row>
    <row r="87" spans="1:14" s="24" customFormat="1">
      <c r="A87" s="23"/>
      <c r="C87" s="110"/>
      <c r="D87" s="456"/>
      <c r="E87" s="452"/>
      <c r="F87" s="452"/>
      <c r="G87" s="452"/>
      <c r="H87" s="452"/>
      <c r="I87" s="452"/>
      <c r="J87" s="452"/>
      <c r="K87" s="452"/>
      <c r="L87" s="452"/>
    </row>
    <row r="88" spans="1:14">
      <c r="A88" s="7"/>
      <c r="C88" s="110"/>
      <c r="D88" s="456"/>
      <c r="E88" s="452"/>
      <c r="F88" s="452"/>
      <c r="G88" s="452"/>
      <c r="H88" s="452"/>
      <c r="I88" s="452"/>
      <c r="J88" s="452"/>
      <c r="K88" s="452"/>
      <c r="L88" s="452"/>
    </row>
    <row r="89" spans="1:14" s="5" customFormat="1">
      <c r="A89" s="67"/>
      <c r="C89" s="110"/>
      <c r="D89" s="456"/>
      <c r="E89" s="452"/>
      <c r="F89" s="452"/>
      <c r="G89" s="452"/>
      <c r="H89" s="452"/>
      <c r="I89" s="452"/>
      <c r="J89" s="452"/>
      <c r="K89" s="452"/>
      <c r="L89" s="452"/>
      <c r="N89" s="291"/>
    </row>
    <row r="90" spans="1:14">
      <c r="A90" s="8"/>
    </row>
    <row r="91" spans="1:14">
      <c r="A91" s="8"/>
    </row>
    <row r="92" spans="1:14">
      <c r="A92" s="8"/>
    </row>
    <row r="93" spans="1:14">
      <c r="A93" s="8"/>
    </row>
    <row r="94" spans="1:14">
      <c r="A94" s="8"/>
    </row>
    <row r="95" spans="1:14">
      <c r="A95" s="8"/>
    </row>
    <row r="96" spans="1:14" s="24" customFormat="1">
      <c r="A96" s="23"/>
      <c r="C96" s="109"/>
      <c r="D96" s="12"/>
      <c r="E96" s="453"/>
      <c r="F96" s="453"/>
      <c r="G96" s="453"/>
      <c r="H96" s="453"/>
      <c r="I96" s="453"/>
      <c r="J96" s="453"/>
      <c r="K96" s="453"/>
      <c r="L96" s="453"/>
    </row>
    <row r="97" spans="1:14">
      <c r="A97" s="7"/>
    </row>
    <row r="98" spans="1:14">
      <c r="A98" s="9"/>
    </row>
    <row r="99" spans="1:14" s="40" customFormat="1" ht="24" customHeight="1">
      <c r="A99" s="78"/>
      <c r="C99" s="109"/>
      <c r="D99" s="12"/>
      <c r="E99" s="453"/>
      <c r="F99" s="453"/>
      <c r="G99" s="453"/>
      <c r="H99" s="453"/>
      <c r="I99" s="453"/>
      <c r="J99" s="453"/>
      <c r="K99" s="453"/>
      <c r="L99" s="453"/>
      <c r="N99" s="586"/>
    </row>
    <row r="100" spans="1:14">
      <c r="A100" s="6"/>
    </row>
    <row r="101" spans="1:14" s="19" customFormat="1">
      <c r="C101" s="109"/>
      <c r="D101" s="12"/>
      <c r="E101" s="453"/>
      <c r="F101" s="453"/>
      <c r="G101" s="453"/>
      <c r="H101" s="453"/>
      <c r="I101" s="453"/>
      <c r="J101" s="453"/>
      <c r="K101" s="453"/>
      <c r="L101" s="453"/>
    </row>
    <row r="102" spans="1:14" s="19" customFormat="1">
      <c r="C102" s="109"/>
      <c r="D102" s="12"/>
      <c r="E102" s="453"/>
      <c r="F102" s="453"/>
      <c r="G102" s="453"/>
      <c r="H102" s="453"/>
      <c r="I102" s="453"/>
      <c r="J102" s="453"/>
      <c r="K102" s="453"/>
      <c r="L102" s="453"/>
    </row>
    <row r="103" spans="1:14" s="19" customFormat="1">
      <c r="C103" s="109"/>
      <c r="D103" s="12"/>
      <c r="E103" s="453"/>
      <c r="F103" s="453"/>
      <c r="G103" s="453"/>
      <c r="H103" s="453"/>
      <c r="I103" s="453"/>
      <c r="J103" s="453"/>
      <c r="K103" s="453"/>
      <c r="L103" s="453"/>
    </row>
    <row r="104" spans="1:14" s="19" customFormat="1">
      <c r="C104" s="109"/>
      <c r="D104" s="12"/>
      <c r="E104" s="453"/>
      <c r="F104" s="453"/>
      <c r="G104" s="453"/>
      <c r="H104" s="453"/>
      <c r="I104" s="453"/>
      <c r="J104" s="453"/>
      <c r="K104" s="453"/>
      <c r="L104" s="453"/>
    </row>
    <row r="105" spans="1:14" s="19" customFormat="1">
      <c r="C105" s="109"/>
      <c r="D105" s="12"/>
      <c r="E105" s="453"/>
      <c r="F105" s="453"/>
      <c r="G105" s="453"/>
      <c r="H105" s="453"/>
      <c r="I105" s="453"/>
      <c r="J105" s="453"/>
      <c r="K105" s="453"/>
      <c r="L105" s="453"/>
    </row>
    <row r="106" spans="1:14" s="19" customFormat="1">
      <c r="C106" s="109"/>
      <c r="D106" s="12"/>
      <c r="E106" s="453"/>
      <c r="F106" s="453"/>
      <c r="G106" s="453"/>
      <c r="H106" s="453"/>
      <c r="I106" s="453"/>
      <c r="J106" s="453"/>
      <c r="K106" s="453"/>
      <c r="L106" s="453"/>
    </row>
    <row r="107" spans="1:14" s="19" customFormat="1">
      <c r="C107" s="109"/>
      <c r="D107" s="12"/>
      <c r="E107" s="453"/>
      <c r="F107" s="453"/>
      <c r="G107" s="453"/>
      <c r="H107" s="453"/>
      <c r="I107" s="453"/>
      <c r="J107" s="453"/>
      <c r="K107" s="453"/>
      <c r="L107" s="453"/>
    </row>
    <row r="108" spans="1:14" s="19" customFormat="1">
      <c r="C108" s="109"/>
      <c r="D108" s="12"/>
      <c r="E108" s="453"/>
      <c r="F108" s="453"/>
      <c r="G108" s="453"/>
      <c r="H108" s="453"/>
      <c r="I108" s="453"/>
      <c r="J108" s="453"/>
      <c r="K108" s="453"/>
      <c r="L108" s="453"/>
    </row>
    <row r="109" spans="1:14" s="19" customFormat="1">
      <c r="C109" s="109"/>
      <c r="D109" s="12"/>
      <c r="E109" s="453"/>
      <c r="F109" s="453"/>
      <c r="G109" s="453"/>
      <c r="H109" s="453"/>
      <c r="I109" s="453"/>
      <c r="J109" s="453"/>
      <c r="K109" s="453"/>
      <c r="L109" s="453"/>
    </row>
    <row r="110" spans="1:14" s="19" customFormat="1">
      <c r="C110" s="109"/>
      <c r="D110" s="12"/>
      <c r="E110" s="453"/>
      <c r="F110" s="453"/>
      <c r="G110" s="453"/>
      <c r="H110" s="453"/>
      <c r="I110" s="453"/>
      <c r="J110" s="453"/>
      <c r="K110" s="453"/>
      <c r="L110" s="453"/>
    </row>
  </sheetData>
  <mergeCells count="7">
    <mergeCell ref="O5:O7"/>
    <mergeCell ref="C3:L3"/>
    <mergeCell ref="C2:L2"/>
    <mergeCell ref="C1:L1"/>
    <mergeCell ref="C5:C6"/>
    <mergeCell ref="D5:D6"/>
    <mergeCell ref="K5:K6"/>
  </mergeCells>
  <printOptions horizontalCentered="1"/>
  <pageMargins left="0.25" right="0.25" top="0.5" bottom="0.25" header="0.03" footer="0"/>
  <pageSetup paperSize="301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Z95"/>
  <sheetViews>
    <sheetView topLeftCell="C7" zoomScale="80" zoomScaleNormal="80" workbookViewId="0">
      <pane ySplit="5" topLeftCell="A69" activePane="bottomLeft" state="frozen"/>
      <selection activeCell="A7" sqref="A7"/>
      <selection pane="bottomLeft" activeCell="J84" sqref="J84"/>
    </sheetView>
  </sheetViews>
  <sheetFormatPr defaultColWidth="8.85546875" defaultRowHeight="12.75"/>
  <cols>
    <col min="1" max="1" width="3.85546875" style="91" customWidth="1"/>
    <col min="2" max="2" width="49.140625" style="435" customWidth="1"/>
    <col min="3" max="3" width="20.85546875" style="379" bestFit="1" customWidth="1"/>
    <col min="4" max="4" width="16.28515625" style="379" bestFit="1" customWidth="1"/>
    <col min="5" max="5" width="15.85546875" style="379" bestFit="1" customWidth="1"/>
    <col min="6" max="6" width="19.42578125" style="379" bestFit="1" customWidth="1"/>
    <col min="7" max="7" width="13.85546875" style="379" bestFit="1" customWidth="1"/>
    <col min="8" max="8" width="10.85546875" style="379" bestFit="1" customWidth="1"/>
    <col min="9" max="9" width="13.85546875" style="379" bestFit="1" customWidth="1"/>
    <col min="10" max="10" width="17.85546875" style="379" bestFit="1" customWidth="1"/>
    <col min="11" max="11" width="16.28515625" style="379" bestFit="1" customWidth="1"/>
    <col min="12" max="12" width="17.85546875" style="379" bestFit="1" customWidth="1"/>
    <col min="13" max="13" width="13.85546875" style="379" bestFit="1" customWidth="1"/>
    <col min="14" max="15" width="10.85546875" style="379" bestFit="1" customWidth="1"/>
    <col min="16" max="16" width="11.28515625" style="379" bestFit="1" customWidth="1"/>
    <col min="17" max="17" width="19" style="379" customWidth="1"/>
    <col min="18" max="20" width="9.42578125" style="379" customWidth="1"/>
    <col min="21" max="21" width="17.85546875" style="379" bestFit="1" customWidth="1"/>
    <col min="22" max="22" width="21.5703125" style="379" bestFit="1" customWidth="1"/>
    <col min="23" max="23" width="5" style="379" bestFit="1" customWidth="1"/>
    <col min="24" max="24" width="8.85546875" style="379"/>
    <col min="25" max="26" width="21.5703125" style="91" customWidth="1"/>
    <col min="27" max="16384" width="8.85546875" style="91"/>
  </cols>
  <sheetData>
    <row r="1" spans="1:26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375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377"/>
    </row>
    <row r="3" spans="1:26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375"/>
    </row>
    <row r="4" spans="1:26" s="151" customFormat="1" ht="15.75">
      <c r="A4" s="90"/>
      <c r="B4" s="431" t="s">
        <v>11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9"/>
    </row>
    <row r="5" spans="1:26">
      <c r="A5" s="90"/>
      <c r="B5" s="136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</row>
    <row r="6" spans="1:26">
      <c r="A6" s="688"/>
      <c r="B6" s="688"/>
      <c r="V6" s="378"/>
      <c r="W6" s="378"/>
    </row>
    <row r="7" spans="1:26" s="120" customFormat="1" ht="22.5" customHeight="1">
      <c r="A7" s="686" t="s">
        <v>7</v>
      </c>
      <c r="B7" s="686" t="s">
        <v>16</v>
      </c>
      <c r="C7" s="620" t="s">
        <v>109</v>
      </c>
      <c r="D7" s="659" t="s">
        <v>2227</v>
      </c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1"/>
      <c r="V7" s="381" t="s">
        <v>109</v>
      </c>
      <c r="W7" s="639" t="s">
        <v>6</v>
      </c>
      <c r="Y7" s="575" t="s">
        <v>109</v>
      </c>
      <c r="Z7" s="636" t="s">
        <v>2190</v>
      </c>
    </row>
    <row r="8" spans="1:26" s="120" customFormat="1" ht="22.5" customHeight="1">
      <c r="A8" s="686"/>
      <c r="B8" s="686"/>
      <c r="C8" s="621" t="s">
        <v>110</v>
      </c>
      <c r="D8" s="654" t="s">
        <v>2229</v>
      </c>
      <c r="E8" s="655"/>
      <c r="F8" s="655"/>
      <c r="G8" s="655"/>
      <c r="H8" s="655"/>
      <c r="I8" s="655"/>
      <c r="J8" s="655"/>
      <c r="K8" s="655"/>
      <c r="L8" s="656"/>
      <c r="M8" s="662" t="s">
        <v>2228</v>
      </c>
      <c r="N8" s="662"/>
      <c r="O8" s="662"/>
      <c r="P8" s="662"/>
      <c r="Q8" s="662"/>
      <c r="R8" s="662"/>
      <c r="S8" s="662"/>
      <c r="T8" s="662"/>
      <c r="U8" s="662"/>
      <c r="V8" s="385" t="s">
        <v>111</v>
      </c>
      <c r="W8" s="689"/>
      <c r="Y8" s="600"/>
      <c r="Z8" s="637"/>
    </row>
    <row r="9" spans="1:26" s="120" customFormat="1" ht="22.5" customHeight="1">
      <c r="A9" s="686"/>
      <c r="B9" s="686"/>
      <c r="C9" s="386" t="s">
        <v>106</v>
      </c>
      <c r="D9" s="657" t="s">
        <v>107</v>
      </c>
      <c r="E9" s="657" t="s">
        <v>102</v>
      </c>
      <c r="F9" s="657" t="s">
        <v>108</v>
      </c>
      <c r="G9" s="657" t="s">
        <v>113</v>
      </c>
      <c r="H9" s="657" t="s">
        <v>103</v>
      </c>
      <c r="I9" s="657" t="s">
        <v>114</v>
      </c>
      <c r="J9" s="657" t="s">
        <v>104</v>
      </c>
      <c r="K9" s="657" t="s">
        <v>116</v>
      </c>
      <c r="L9" s="657" t="s">
        <v>4</v>
      </c>
      <c r="M9" s="663" t="s">
        <v>116</v>
      </c>
      <c r="N9" s="663" t="s">
        <v>115</v>
      </c>
      <c r="O9" s="663" t="s">
        <v>103</v>
      </c>
      <c r="P9" s="663" t="s">
        <v>104</v>
      </c>
      <c r="Q9" s="663" t="s">
        <v>105</v>
      </c>
      <c r="R9" s="653" t="s">
        <v>2224</v>
      </c>
      <c r="S9" s="653"/>
      <c r="T9" s="653"/>
      <c r="U9" s="663" t="s">
        <v>4</v>
      </c>
      <c r="V9" s="387" t="s">
        <v>106</v>
      </c>
      <c r="W9" s="689"/>
      <c r="Y9" s="574" t="s">
        <v>2218</v>
      </c>
      <c r="Z9" s="637"/>
    </row>
    <row r="10" spans="1:26" s="120" customFormat="1" ht="22.5" customHeight="1">
      <c r="A10" s="686"/>
      <c r="B10" s="686"/>
      <c r="C10" s="388" t="s">
        <v>3</v>
      </c>
      <c r="D10" s="658"/>
      <c r="E10" s="658"/>
      <c r="F10" s="658"/>
      <c r="G10" s="658"/>
      <c r="H10" s="658"/>
      <c r="I10" s="658"/>
      <c r="J10" s="658"/>
      <c r="K10" s="658"/>
      <c r="L10" s="658"/>
      <c r="M10" s="664"/>
      <c r="N10" s="664"/>
      <c r="O10" s="664"/>
      <c r="P10" s="664"/>
      <c r="Q10" s="664"/>
      <c r="R10" s="624" t="s">
        <v>112</v>
      </c>
      <c r="S10" s="624" t="s">
        <v>2222</v>
      </c>
      <c r="T10" s="624" t="s">
        <v>2223</v>
      </c>
      <c r="U10" s="664"/>
      <c r="V10" s="388" t="s">
        <v>3</v>
      </c>
      <c r="W10" s="640"/>
      <c r="Y10" s="574"/>
      <c r="Z10" s="637"/>
    </row>
    <row r="11" spans="1:26" s="440" customFormat="1" ht="15">
      <c r="A11" s="438">
        <v>1</v>
      </c>
      <c r="B11" s="438">
        <v>2</v>
      </c>
      <c r="C11" s="439">
        <v>3</v>
      </c>
      <c r="D11" s="438">
        <v>4</v>
      </c>
      <c r="E11" s="439">
        <v>5</v>
      </c>
      <c r="F11" s="438">
        <v>6</v>
      </c>
      <c r="G11" s="439">
        <v>7</v>
      </c>
      <c r="H11" s="438">
        <v>8</v>
      </c>
      <c r="I11" s="439">
        <v>9</v>
      </c>
      <c r="J11" s="438">
        <v>10</v>
      </c>
      <c r="K11" s="439">
        <v>11</v>
      </c>
      <c r="L11" s="438">
        <v>12</v>
      </c>
      <c r="M11" s="439">
        <v>13</v>
      </c>
      <c r="N11" s="438">
        <v>14</v>
      </c>
      <c r="O11" s="439">
        <v>15</v>
      </c>
      <c r="P11" s="438">
        <v>16</v>
      </c>
      <c r="Q11" s="439">
        <v>17</v>
      </c>
      <c r="R11" s="438">
        <v>18</v>
      </c>
      <c r="S11" s="439">
        <v>19</v>
      </c>
      <c r="T11" s="438">
        <v>20</v>
      </c>
      <c r="U11" s="439">
        <v>21</v>
      </c>
      <c r="V11" s="438">
        <v>22</v>
      </c>
      <c r="W11" s="439">
        <v>23</v>
      </c>
      <c r="Y11" s="574" t="s">
        <v>2219</v>
      </c>
      <c r="Z11" s="638"/>
    </row>
    <row r="12" spans="1:26" s="149" customFormat="1">
      <c r="A12" s="591">
        <v>1</v>
      </c>
      <c r="B12" s="592" t="s">
        <v>19</v>
      </c>
      <c r="C12" s="593">
        <f>'Rekap SKPD'!E19</f>
        <v>160587730</v>
      </c>
      <c r="D12" s="593">
        <f>'Rekap SKPD'!G19</f>
        <v>0</v>
      </c>
      <c r="E12" s="593">
        <f>'Rekap SKPD'!H19</f>
        <v>0</v>
      </c>
      <c r="F12" s="593">
        <f>'Rekap SKPD'!I19</f>
        <v>65805270</v>
      </c>
      <c r="G12" s="593">
        <f>'Rekap SKPD'!J19</f>
        <v>0</v>
      </c>
      <c r="H12" s="593">
        <f>'Rekap SKPD'!K19</f>
        <v>0</v>
      </c>
      <c r="I12" s="593">
        <f>'Rekap SKPD'!L19</f>
        <v>0</v>
      </c>
      <c r="J12" s="593">
        <f>'Rekap SKPD'!M19</f>
        <v>0</v>
      </c>
      <c r="K12" s="593">
        <f>'Rekap SKPD'!N19</f>
        <v>0</v>
      </c>
      <c r="L12" s="593">
        <f>'Rekap SKPD'!O19</f>
        <v>65805270</v>
      </c>
      <c r="M12" s="593">
        <f>'Rekap SKPD'!P19</f>
        <v>0</v>
      </c>
      <c r="N12" s="593">
        <f>'Rekap SKPD'!Q19</f>
        <v>0</v>
      </c>
      <c r="O12" s="593">
        <f>'Rekap SKPD'!R19</f>
        <v>0</v>
      </c>
      <c r="P12" s="593">
        <f>'Rekap SKPD'!S19</f>
        <v>0</v>
      </c>
      <c r="Q12" s="593">
        <f>'Rekap SKPD'!T19</f>
        <v>0</v>
      </c>
      <c r="R12" s="593">
        <f>'Rekap SKPD'!U19</f>
        <v>0</v>
      </c>
      <c r="S12" s="593">
        <f>'Rekap SKPD'!V19</f>
        <v>0</v>
      </c>
      <c r="T12" s="593">
        <f>'Rekap SKPD'!W19</f>
        <v>0</v>
      </c>
      <c r="U12" s="593">
        <f>'Rekap SKPD'!X19</f>
        <v>0</v>
      </c>
      <c r="V12" s="390">
        <f>C12+D12+E12+F12+G12+H12+I12+J12+K12-M12-N12-O12-P12-Q12-R12-S12-T12</f>
        <v>226393000</v>
      </c>
      <c r="W12" s="594"/>
      <c r="X12" s="397"/>
      <c r="Y12" s="379">
        <v>226393000</v>
      </c>
      <c r="Z12" s="599">
        <f>V12-Y12</f>
        <v>0</v>
      </c>
    </row>
    <row r="13" spans="1:26" s="149" customFormat="1">
      <c r="A13" s="83">
        <v>2</v>
      </c>
      <c r="B13" s="595" t="s">
        <v>21</v>
      </c>
      <c r="C13" s="316">
        <f>'Rekap SKPD'!E28</f>
        <v>854225643</v>
      </c>
      <c r="D13" s="316">
        <f>'Rekap SKPD'!G28</f>
        <v>0</v>
      </c>
      <c r="E13" s="316">
        <f>'Rekap SKPD'!H28</f>
        <v>0</v>
      </c>
      <c r="F13" s="316">
        <f>'Rekap SKPD'!I28</f>
        <v>0</v>
      </c>
      <c r="G13" s="316">
        <f>'Rekap SKPD'!J28</f>
        <v>0</v>
      </c>
      <c r="H13" s="316">
        <f>'Rekap SKPD'!K28</f>
        <v>0</v>
      </c>
      <c r="I13" s="316">
        <f>'Rekap SKPD'!L28</f>
        <v>0</v>
      </c>
      <c r="J13" s="316">
        <f>'Rekap SKPD'!M28</f>
        <v>0</v>
      </c>
      <c r="K13" s="316">
        <f>'Rekap SKPD'!N28</f>
        <v>0</v>
      </c>
      <c r="L13" s="316">
        <f>'Rekap SKPD'!O28</f>
        <v>0</v>
      </c>
      <c r="M13" s="316">
        <f>'Rekap SKPD'!P28</f>
        <v>0</v>
      </c>
      <c r="N13" s="316">
        <f>'Rekap SKPD'!Q28</f>
        <v>0</v>
      </c>
      <c r="O13" s="316">
        <f>'Rekap SKPD'!R28</f>
        <v>0</v>
      </c>
      <c r="P13" s="316">
        <f>'Rekap SKPD'!S28</f>
        <v>0</v>
      </c>
      <c r="Q13" s="316">
        <f>'Rekap SKPD'!T28</f>
        <v>231568364</v>
      </c>
      <c r="R13" s="316">
        <f>'Rekap SKPD'!U28</f>
        <v>0</v>
      </c>
      <c r="S13" s="316">
        <f>'Rekap SKPD'!V28</f>
        <v>0</v>
      </c>
      <c r="T13" s="316">
        <f>'Rekap SKPD'!W28</f>
        <v>0</v>
      </c>
      <c r="U13" s="316">
        <f>'Rekap SKPD'!X28</f>
        <v>231568364</v>
      </c>
      <c r="V13" s="390">
        <f t="shared" ref="V13:V76" si="0">C13+D13+E13+F13+G13+H13+I13+J13+K13-M13-N13-O13-P13-Q13-R13-S13-T13</f>
        <v>622657279</v>
      </c>
      <c r="W13" s="596"/>
      <c r="X13" s="397"/>
      <c r="Y13" s="379">
        <v>622657279</v>
      </c>
      <c r="Z13" s="599">
        <f t="shared" ref="Z13:Z76" si="1">V13-Y13</f>
        <v>0</v>
      </c>
    </row>
    <row r="14" spans="1:26" s="149" customFormat="1">
      <c r="A14" s="83">
        <v>3</v>
      </c>
      <c r="B14" s="595" t="s">
        <v>22</v>
      </c>
      <c r="C14" s="316">
        <f>'Rekap SKPD'!E37</f>
        <v>290841060</v>
      </c>
      <c r="D14" s="316">
        <f>'Rekap SKPD'!G37</f>
        <v>0</v>
      </c>
      <c r="E14" s="316">
        <f>'Rekap SKPD'!H37</f>
        <v>1074500</v>
      </c>
      <c r="F14" s="316">
        <f>'Rekap SKPD'!I37</f>
        <v>75000000</v>
      </c>
      <c r="G14" s="316">
        <f>'Rekap SKPD'!J37</f>
        <v>0</v>
      </c>
      <c r="H14" s="316">
        <f>'Rekap SKPD'!K37</f>
        <v>0</v>
      </c>
      <c r="I14" s="316">
        <f>'Rekap SKPD'!L37</f>
        <v>0</v>
      </c>
      <c r="J14" s="316">
        <f>'Rekap SKPD'!M37</f>
        <v>200033434</v>
      </c>
      <c r="K14" s="316">
        <f>'Rekap SKPD'!N37</f>
        <v>0</v>
      </c>
      <c r="L14" s="316">
        <f>'Rekap SKPD'!O37</f>
        <v>276107934</v>
      </c>
      <c r="M14" s="316">
        <f>'Rekap SKPD'!P37</f>
        <v>0</v>
      </c>
      <c r="N14" s="316">
        <f>'Rekap SKPD'!Q37</f>
        <v>0</v>
      </c>
      <c r="O14" s="316">
        <f>'Rekap SKPD'!R37</f>
        <v>0</v>
      </c>
      <c r="P14" s="316">
        <f>'Rekap SKPD'!S37</f>
        <v>0</v>
      </c>
      <c r="Q14" s="316">
        <f>'Rekap SKPD'!T37</f>
        <v>305826994</v>
      </c>
      <c r="R14" s="316">
        <f>'Rekap SKPD'!U37</f>
        <v>0</v>
      </c>
      <c r="S14" s="316">
        <f>'Rekap SKPD'!V37</f>
        <v>0</v>
      </c>
      <c r="T14" s="316">
        <f>'Rekap SKPD'!W37</f>
        <v>0</v>
      </c>
      <c r="U14" s="316">
        <f>'Rekap SKPD'!X37</f>
        <v>305826994</v>
      </c>
      <c r="V14" s="390">
        <f t="shared" si="0"/>
        <v>261122000</v>
      </c>
      <c r="W14" s="596"/>
      <c r="X14" s="397"/>
      <c r="Y14" s="379">
        <v>261122000</v>
      </c>
      <c r="Z14" s="599">
        <f t="shared" si="1"/>
        <v>0</v>
      </c>
    </row>
    <row r="15" spans="1:26" s="149" customFormat="1">
      <c r="A15" s="83">
        <v>4</v>
      </c>
      <c r="B15" s="595" t="s">
        <v>23</v>
      </c>
      <c r="C15" s="316">
        <f>'Rekap SKPD'!E46</f>
        <v>149492000</v>
      </c>
      <c r="D15" s="316">
        <f>'Rekap SKPD'!G46</f>
        <v>0</v>
      </c>
      <c r="E15" s="316">
        <f>'Rekap SKPD'!H46</f>
        <v>0</v>
      </c>
      <c r="F15" s="316">
        <f>'Rekap SKPD'!I46</f>
        <v>46920500</v>
      </c>
      <c r="G15" s="316">
        <f>'Rekap SKPD'!J46</f>
        <v>0</v>
      </c>
      <c r="H15" s="316">
        <f>'Rekap SKPD'!K46</f>
        <v>0</v>
      </c>
      <c r="I15" s="316">
        <f>'Rekap SKPD'!L46</f>
        <v>2469500</v>
      </c>
      <c r="J15" s="316">
        <f>'Rekap SKPD'!M46</f>
        <v>0</v>
      </c>
      <c r="K15" s="316">
        <f>'Rekap SKPD'!N46</f>
        <v>0</v>
      </c>
      <c r="L15" s="316">
        <f>'Rekap SKPD'!O46</f>
        <v>49390000</v>
      </c>
      <c r="M15" s="316">
        <f>'Rekap SKPD'!P46</f>
        <v>0</v>
      </c>
      <c r="N15" s="316">
        <f>'Rekap SKPD'!Q46</f>
        <v>0</v>
      </c>
      <c r="O15" s="316">
        <f>'Rekap SKPD'!R46</f>
        <v>0</v>
      </c>
      <c r="P15" s="316">
        <f>'Rekap SKPD'!S46</f>
        <v>0</v>
      </c>
      <c r="Q15" s="316">
        <f>'Rekap SKPD'!T46</f>
        <v>149492000</v>
      </c>
      <c r="R15" s="316">
        <f>'Rekap SKPD'!U46</f>
        <v>0</v>
      </c>
      <c r="S15" s="316">
        <f>'Rekap SKPD'!V46</f>
        <v>0</v>
      </c>
      <c r="T15" s="316">
        <f>'Rekap SKPD'!W46</f>
        <v>0</v>
      </c>
      <c r="U15" s="316">
        <f>'Rekap SKPD'!X46</f>
        <v>149492000</v>
      </c>
      <c r="V15" s="390">
        <f t="shared" si="0"/>
        <v>49390000</v>
      </c>
      <c r="W15" s="596"/>
      <c r="X15" s="397"/>
      <c r="Y15" s="379">
        <v>149492000</v>
      </c>
      <c r="Z15" s="599">
        <f t="shared" si="1"/>
        <v>-100102000</v>
      </c>
    </row>
    <row r="16" spans="1:26" s="149" customFormat="1">
      <c r="A16" s="83">
        <v>5</v>
      </c>
      <c r="B16" s="595" t="s">
        <v>25</v>
      </c>
      <c r="C16" s="316">
        <f>'Rekap SKPD'!E55</f>
        <v>44935000</v>
      </c>
      <c r="D16" s="316">
        <f>'Rekap SKPD'!G55</f>
        <v>0</v>
      </c>
      <c r="E16" s="316">
        <f>'Rekap SKPD'!H55</f>
        <v>9465000</v>
      </c>
      <c r="F16" s="316">
        <f>'Rekap SKPD'!I55</f>
        <v>81026750</v>
      </c>
      <c r="G16" s="316">
        <f>'Rekap SKPD'!J55</f>
        <v>0</v>
      </c>
      <c r="H16" s="316">
        <f>'Rekap SKPD'!K55</f>
        <v>0</v>
      </c>
      <c r="I16" s="316">
        <f>'Rekap SKPD'!L55</f>
        <v>4264500</v>
      </c>
      <c r="J16" s="316">
        <f>'Rekap SKPD'!M55</f>
        <v>0</v>
      </c>
      <c r="K16" s="316">
        <f>'Rekap SKPD'!N55</f>
        <v>0</v>
      </c>
      <c r="L16" s="316">
        <f>'Rekap SKPD'!O55</f>
        <v>94756250</v>
      </c>
      <c r="M16" s="316">
        <f>'Rekap SKPD'!P55</f>
        <v>0</v>
      </c>
      <c r="N16" s="316">
        <f>'Rekap SKPD'!Q55</f>
        <v>0</v>
      </c>
      <c r="O16" s="316">
        <f>'Rekap SKPD'!R55</f>
        <v>0</v>
      </c>
      <c r="P16" s="316">
        <f>'Rekap SKPD'!S55</f>
        <v>0</v>
      </c>
      <c r="Q16" s="316">
        <f>'Rekap SKPD'!T55</f>
        <v>0</v>
      </c>
      <c r="R16" s="316">
        <f>'Rekap SKPD'!U55</f>
        <v>0</v>
      </c>
      <c r="S16" s="316">
        <f>'Rekap SKPD'!V55</f>
        <v>0</v>
      </c>
      <c r="T16" s="316">
        <f>'Rekap SKPD'!W55</f>
        <v>0</v>
      </c>
      <c r="U16" s="316">
        <f>'Rekap SKPD'!X55</f>
        <v>0</v>
      </c>
      <c r="V16" s="390">
        <f t="shared" si="0"/>
        <v>139691250</v>
      </c>
      <c r="W16" s="596"/>
      <c r="X16" s="397"/>
      <c r="Y16" s="379">
        <v>139691250</v>
      </c>
      <c r="Z16" s="599">
        <f t="shared" si="1"/>
        <v>0</v>
      </c>
    </row>
    <row r="17" spans="1:26" s="149" customFormat="1">
      <c r="A17" s="83">
        <v>6</v>
      </c>
      <c r="B17" s="595" t="s">
        <v>26</v>
      </c>
      <c r="C17" s="316">
        <f>'Rekap SKPD'!E64</f>
        <v>49250580</v>
      </c>
      <c r="D17" s="316">
        <f>'Rekap SKPD'!G64</f>
        <v>19900000</v>
      </c>
      <c r="E17" s="316">
        <f>'Rekap SKPD'!H64</f>
        <v>3753000</v>
      </c>
      <c r="F17" s="316">
        <f>'Rekap SKPD'!I64</f>
        <v>22200000</v>
      </c>
      <c r="G17" s="316">
        <f>'Rekap SKPD'!J64</f>
        <v>0</v>
      </c>
      <c r="H17" s="316">
        <f>'Rekap SKPD'!K64</f>
        <v>0</v>
      </c>
      <c r="I17" s="316">
        <f>'Rekap SKPD'!L64</f>
        <v>0</v>
      </c>
      <c r="J17" s="316">
        <f>'Rekap SKPD'!M64</f>
        <v>0</v>
      </c>
      <c r="K17" s="316">
        <f>'Rekap SKPD'!N64</f>
        <v>0</v>
      </c>
      <c r="L17" s="316">
        <f>'Rekap SKPD'!O64</f>
        <v>45853000</v>
      </c>
      <c r="M17" s="316">
        <f>'Rekap SKPD'!P64</f>
        <v>0</v>
      </c>
      <c r="N17" s="316">
        <f>'Rekap SKPD'!Q64</f>
        <v>0</v>
      </c>
      <c r="O17" s="316">
        <f>'Rekap SKPD'!R64</f>
        <v>0</v>
      </c>
      <c r="P17" s="316">
        <f>'Rekap SKPD'!S64</f>
        <v>0</v>
      </c>
      <c r="Q17" s="316">
        <f>'Rekap SKPD'!T64</f>
        <v>27000000</v>
      </c>
      <c r="R17" s="316">
        <f>'Rekap SKPD'!U64</f>
        <v>0</v>
      </c>
      <c r="S17" s="316">
        <f>'Rekap SKPD'!V64</f>
        <v>0</v>
      </c>
      <c r="T17" s="316">
        <f>'Rekap SKPD'!W64</f>
        <v>0</v>
      </c>
      <c r="U17" s="316">
        <f>'Rekap SKPD'!X64</f>
        <v>27000000</v>
      </c>
      <c r="V17" s="390">
        <f t="shared" si="0"/>
        <v>68103580</v>
      </c>
      <c r="W17" s="596"/>
      <c r="X17" s="397"/>
      <c r="Y17" s="379">
        <v>68103580</v>
      </c>
      <c r="Z17" s="599">
        <f t="shared" si="1"/>
        <v>0</v>
      </c>
    </row>
    <row r="18" spans="1:26" s="126" customFormat="1">
      <c r="A18" s="83">
        <v>7</v>
      </c>
      <c r="B18" s="595" t="s">
        <v>27</v>
      </c>
      <c r="C18" s="316">
        <f>'Rekap SKPD'!E73</f>
        <v>59200000</v>
      </c>
      <c r="D18" s="316">
        <f>'Rekap SKPD'!G73</f>
        <v>0</v>
      </c>
      <c r="E18" s="316">
        <f>'Rekap SKPD'!H73</f>
        <v>0</v>
      </c>
      <c r="F18" s="316">
        <f>'Rekap SKPD'!I73</f>
        <v>0</v>
      </c>
      <c r="G18" s="316">
        <f>'Rekap SKPD'!J73</f>
        <v>0</v>
      </c>
      <c r="H18" s="316">
        <f>'Rekap SKPD'!K73</f>
        <v>0</v>
      </c>
      <c r="I18" s="316">
        <f>'Rekap SKPD'!L73</f>
        <v>0</v>
      </c>
      <c r="J18" s="316">
        <f>'Rekap SKPD'!M73</f>
        <v>0</v>
      </c>
      <c r="K18" s="316">
        <f>'Rekap SKPD'!N73</f>
        <v>0</v>
      </c>
      <c r="L18" s="316">
        <f>'Rekap SKPD'!O73</f>
        <v>0</v>
      </c>
      <c r="M18" s="316">
        <f>'Rekap SKPD'!P73</f>
        <v>0</v>
      </c>
      <c r="N18" s="316">
        <f>'Rekap SKPD'!Q73</f>
        <v>0</v>
      </c>
      <c r="O18" s="316">
        <f>'Rekap SKPD'!R73</f>
        <v>0</v>
      </c>
      <c r="P18" s="316">
        <f>'Rekap SKPD'!S73</f>
        <v>0</v>
      </c>
      <c r="Q18" s="316">
        <f>'Rekap SKPD'!T73</f>
        <v>42260000</v>
      </c>
      <c r="R18" s="316">
        <f>'Rekap SKPD'!U73</f>
        <v>0</v>
      </c>
      <c r="S18" s="316">
        <f>'Rekap SKPD'!V73</f>
        <v>0</v>
      </c>
      <c r="T18" s="316">
        <f>'Rekap SKPD'!W73</f>
        <v>0</v>
      </c>
      <c r="U18" s="316">
        <f>'Rekap SKPD'!X73</f>
        <v>42260000</v>
      </c>
      <c r="V18" s="390">
        <f t="shared" si="0"/>
        <v>16940000</v>
      </c>
      <c r="W18" s="400"/>
      <c r="X18" s="402"/>
      <c r="Y18" s="427">
        <v>16940000</v>
      </c>
      <c r="Z18" s="599">
        <f t="shared" si="1"/>
        <v>0</v>
      </c>
    </row>
    <row r="19" spans="1:26" s="149" customFormat="1">
      <c r="A19" s="83">
        <v>8</v>
      </c>
      <c r="B19" s="595" t="s">
        <v>28</v>
      </c>
      <c r="C19" s="316">
        <f>'Rekap SKPD'!E82</f>
        <v>267471375</v>
      </c>
      <c r="D19" s="316">
        <f>'Rekap SKPD'!G82</f>
        <v>17425000</v>
      </c>
      <c r="E19" s="316">
        <f>'Rekap SKPD'!H82</f>
        <v>0</v>
      </c>
      <c r="F19" s="316">
        <f>'Rekap SKPD'!I82</f>
        <v>0</v>
      </c>
      <c r="G19" s="316">
        <f>'Rekap SKPD'!J82</f>
        <v>0</v>
      </c>
      <c r="H19" s="316">
        <f>'Rekap SKPD'!K82</f>
        <v>0</v>
      </c>
      <c r="I19" s="316">
        <f>'Rekap SKPD'!L82</f>
        <v>0</v>
      </c>
      <c r="J19" s="316">
        <f>'Rekap SKPD'!M82</f>
        <v>0</v>
      </c>
      <c r="K19" s="316">
        <f>'Rekap SKPD'!N82</f>
        <v>0</v>
      </c>
      <c r="L19" s="316">
        <f>'Rekap SKPD'!O82</f>
        <v>17425000</v>
      </c>
      <c r="M19" s="316">
        <f>'Rekap SKPD'!P82</f>
        <v>0</v>
      </c>
      <c r="N19" s="316">
        <f>'Rekap SKPD'!Q82</f>
        <v>0</v>
      </c>
      <c r="O19" s="316">
        <f>'Rekap SKPD'!R82</f>
        <v>0</v>
      </c>
      <c r="P19" s="316">
        <f>'Rekap SKPD'!S82</f>
        <v>0</v>
      </c>
      <c r="Q19" s="316">
        <f>'Rekap SKPD'!T82</f>
        <v>183674875</v>
      </c>
      <c r="R19" s="316">
        <f>'Rekap SKPD'!U82</f>
        <v>0</v>
      </c>
      <c r="S19" s="316">
        <f>'Rekap SKPD'!V82</f>
        <v>0</v>
      </c>
      <c r="T19" s="316">
        <f>'Rekap SKPD'!W82</f>
        <v>0</v>
      </c>
      <c r="U19" s="316">
        <f>'Rekap SKPD'!X82</f>
        <v>183674875</v>
      </c>
      <c r="V19" s="390">
        <f t="shared" si="0"/>
        <v>101221500</v>
      </c>
      <c r="W19" s="596"/>
      <c r="X19" s="397"/>
      <c r="Y19" s="379">
        <v>101221500</v>
      </c>
      <c r="Z19" s="599">
        <f t="shared" si="1"/>
        <v>0</v>
      </c>
    </row>
    <row r="20" spans="1:26" s="149" customFormat="1">
      <c r="A20" s="83">
        <v>9</v>
      </c>
      <c r="B20" s="595" t="s">
        <v>29</v>
      </c>
      <c r="C20" s="316">
        <f>'Rekap SKPD'!E91</f>
        <v>108316140</v>
      </c>
      <c r="D20" s="316">
        <f>'Rekap SKPD'!G91</f>
        <v>3900000</v>
      </c>
      <c r="E20" s="316">
        <f>'Rekap SKPD'!H91</f>
        <v>330840</v>
      </c>
      <c r="F20" s="316">
        <f>'Rekap SKPD'!I91</f>
        <v>0</v>
      </c>
      <c r="G20" s="316">
        <f>'Rekap SKPD'!J91</f>
        <v>0</v>
      </c>
      <c r="H20" s="316">
        <f>'Rekap SKPD'!K91</f>
        <v>0</v>
      </c>
      <c r="I20" s="316">
        <f>'Rekap SKPD'!L91</f>
        <v>0</v>
      </c>
      <c r="J20" s="316">
        <f>'Rekap SKPD'!M91</f>
        <v>0</v>
      </c>
      <c r="K20" s="316">
        <f>'Rekap SKPD'!N91</f>
        <v>0</v>
      </c>
      <c r="L20" s="316">
        <f>'Rekap SKPD'!O91</f>
        <v>4230840</v>
      </c>
      <c r="M20" s="316">
        <f>'Rekap SKPD'!P91</f>
        <v>0</v>
      </c>
      <c r="N20" s="316">
        <f>'Rekap SKPD'!Q91</f>
        <v>0</v>
      </c>
      <c r="O20" s="316">
        <f>'Rekap SKPD'!R91</f>
        <v>0</v>
      </c>
      <c r="P20" s="316">
        <f>'Rekap SKPD'!S91</f>
        <v>0</v>
      </c>
      <c r="Q20" s="316">
        <f>'Rekap SKPD'!T91</f>
        <v>108316140</v>
      </c>
      <c r="R20" s="316">
        <f>'Rekap SKPD'!U91</f>
        <v>0</v>
      </c>
      <c r="S20" s="316">
        <f>'Rekap SKPD'!V91</f>
        <v>0</v>
      </c>
      <c r="T20" s="316">
        <f>'Rekap SKPD'!W91</f>
        <v>0</v>
      </c>
      <c r="U20" s="316">
        <f>'Rekap SKPD'!X91</f>
        <v>108316140</v>
      </c>
      <c r="V20" s="390">
        <f t="shared" si="0"/>
        <v>4230840</v>
      </c>
      <c r="W20" s="596"/>
      <c r="X20" s="397"/>
      <c r="Y20" s="379">
        <v>4230840</v>
      </c>
      <c r="Z20" s="599">
        <f t="shared" si="1"/>
        <v>0</v>
      </c>
    </row>
    <row r="21" spans="1:26" s="127" customFormat="1">
      <c r="A21" s="83">
        <v>10</v>
      </c>
      <c r="B21" s="595" t="s">
        <v>30</v>
      </c>
      <c r="C21" s="316">
        <f>'Rekap SKPD'!E100</f>
        <v>37213622</v>
      </c>
      <c r="D21" s="316">
        <f>'Rekap SKPD'!G100</f>
        <v>0</v>
      </c>
      <c r="E21" s="316">
        <f>'Rekap SKPD'!H100</f>
        <v>0</v>
      </c>
      <c r="F21" s="316">
        <f>'Rekap SKPD'!I100</f>
        <v>0</v>
      </c>
      <c r="G21" s="316">
        <f>'Rekap SKPD'!J100</f>
        <v>0</v>
      </c>
      <c r="H21" s="316">
        <f>'Rekap SKPD'!K100</f>
        <v>0</v>
      </c>
      <c r="I21" s="316">
        <f>'Rekap SKPD'!L100</f>
        <v>0</v>
      </c>
      <c r="J21" s="316">
        <f>'Rekap SKPD'!M100</f>
        <v>0</v>
      </c>
      <c r="K21" s="316">
        <f>'Rekap SKPD'!N100</f>
        <v>0</v>
      </c>
      <c r="L21" s="316">
        <f>'Rekap SKPD'!O100</f>
        <v>0</v>
      </c>
      <c r="M21" s="316">
        <f>'Rekap SKPD'!P100</f>
        <v>0</v>
      </c>
      <c r="N21" s="316">
        <f>'Rekap SKPD'!Q100</f>
        <v>0</v>
      </c>
      <c r="O21" s="316">
        <f>'Rekap SKPD'!R100</f>
        <v>0</v>
      </c>
      <c r="P21" s="316">
        <f>'Rekap SKPD'!S100</f>
        <v>0</v>
      </c>
      <c r="Q21" s="316">
        <f>'Rekap SKPD'!T100</f>
        <v>37213622</v>
      </c>
      <c r="R21" s="316">
        <f>'Rekap SKPD'!U100</f>
        <v>0</v>
      </c>
      <c r="S21" s="316">
        <f>'Rekap SKPD'!V100</f>
        <v>0</v>
      </c>
      <c r="T21" s="316">
        <f>'Rekap SKPD'!W100</f>
        <v>0</v>
      </c>
      <c r="U21" s="316">
        <f>'Rekap SKPD'!X100</f>
        <v>37213622</v>
      </c>
      <c r="V21" s="390">
        <f t="shared" si="0"/>
        <v>0</v>
      </c>
      <c r="W21" s="330"/>
      <c r="X21" s="394"/>
      <c r="Y21" s="394">
        <v>0</v>
      </c>
      <c r="Z21" s="599">
        <f t="shared" si="1"/>
        <v>0</v>
      </c>
    </row>
    <row r="22" spans="1:26" s="149" customFormat="1">
      <c r="A22" s="83">
        <v>11</v>
      </c>
      <c r="B22" s="595" t="s">
        <v>31</v>
      </c>
      <c r="C22" s="316">
        <f>'Rekap SKPD'!E109</f>
        <v>119850000</v>
      </c>
      <c r="D22" s="316">
        <f>'Rekap SKPD'!G109</f>
        <v>0</v>
      </c>
      <c r="E22" s="316">
        <f>'Rekap SKPD'!H109</f>
        <v>0</v>
      </c>
      <c r="F22" s="316">
        <f>'Rekap SKPD'!I109</f>
        <v>0</v>
      </c>
      <c r="G22" s="316">
        <f>'Rekap SKPD'!J109</f>
        <v>0</v>
      </c>
      <c r="H22" s="316">
        <f>'Rekap SKPD'!K109</f>
        <v>0</v>
      </c>
      <c r="I22" s="316">
        <f>'Rekap SKPD'!L109</f>
        <v>0</v>
      </c>
      <c r="J22" s="316">
        <f>'Rekap SKPD'!M109</f>
        <v>19925000</v>
      </c>
      <c r="K22" s="316">
        <f>'Rekap SKPD'!N109</f>
        <v>0</v>
      </c>
      <c r="L22" s="316">
        <f>'Rekap SKPD'!O109</f>
        <v>19925000</v>
      </c>
      <c r="M22" s="316">
        <f>'Rekap SKPD'!P109</f>
        <v>0</v>
      </c>
      <c r="N22" s="316">
        <f>'Rekap SKPD'!Q109</f>
        <v>0</v>
      </c>
      <c r="O22" s="316">
        <f>'Rekap SKPD'!R109</f>
        <v>0</v>
      </c>
      <c r="P22" s="316">
        <f>'Rekap SKPD'!S109</f>
        <v>0</v>
      </c>
      <c r="Q22" s="316">
        <f>'Rekap SKPD'!T109</f>
        <v>19925000</v>
      </c>
      <c r="R22" s="316">
        <f>'Rekap SKPD'!U109</f>
        <v>0</v>
      </c>
      <c r="S22" s="316">
        <f>'Rekap SKPD'!V109</f>
        <v>0</v>
      </c>
      <c r="T22" s="316">
        <f>'Rekap SKPD'!W109</f>
        <v>0</v>
      </c>
      <c r="U22" s="316">
        <f>'Rekap SKPD'!X109</f>
        <v>19925000</v>
      </c>
      <c r="V22" s="390">
        <f t="shared" si="0"/>
        <v>119850000</v>
      </c>
      <c r="W22" s="596"/>
      <c r="X22" s="397"/>
      <c r="Y22" s="379">
        <v>119850000</v>
      </c>
      <c r="Z22" s="599">
        <f t="shared" si="1"/>
        <v>0</v>
      </c>
    </row>
    <row r="23" spans="1:26" s="149" customFormat="1">
      <c r="A23" s="83">
        <v>12</v>
      </c>
      <c r="B23" s="595" t="s">
        <v>32</v>
      </c>
      <c r="C23" s="316">
        <f>'Rekap SKPD'!E118</f>
        <v>69990269</v>
      </c>
      <c r="D23" s="316">
        <f>'Rekap SKPD'!G118</f>
        <v>0</v>
      </c>
      <c r="E23" s="316">
        <f>'Rekap SKPD'!H118</f>
        <v>0</v>
      </c>
      <c r="F23" s="316">
        <f>'Rekap SKPD'!I118</f>
        <v>0</v>
      </c>
      <c r="G23" s="316">
        <f>'Rekap SKPD'!J118</f>
        <v>0</v>
      </c>
      <c r="H23" s="316">
        <f>'Rekap SKPD'!K118</f>
        <v>0</v>
      </c>
      <c r="I23" s="316">
        <f>'Rekap SKPD'!L118</f>
        <v>0</v>
      </c>
      <c r="J23" s="316">
        <f>'Rekap SKPD'!M118</f>
        <v>8408900</v>
      </c>
      <c r="K23" s="316">
        <f>'Rekap SKPD'!N118</f>
        <v>0</v>
      </c>
      <c r="L23" s="316">
        <f>'Rekap SKPD'!O118</f>
        <v>8408900</v>
      </c>
      <c r="M23" s="316">
        <f>'Rekap SKPD'!P118</f>
        <v>5778283</v>
      </c>
      <c r="N23" s="316">
        <f>'Rekap SKPD'!Q118</f>
        <v>0</v>
      </c>
      <c r="O23" s="316">
        <f>'Rekap SKPD'!R118</f>
        <v>0</v>
      </c>
      <c r="P23" s="316">
        <f>'Rekap SKPD'!S118</f>
        <v>0</v>
      </c>
      <c r="Q23" s="316">
        <f>'Rekap SKPD'!T118</f>
        <v>32970886</v>
      </c>
      <c r="R23" s="316">
        <f>'Rekap SKPD'!U118</f>
        <v>0</v>
      </c>
      <c r="S23" s="316">
        <f>'Rekap SKPD'!V118</f>
        <v>0</v>
      </c>
      <c r="T23" s="316">
        <f>'Rekap SKPD'!W118</f>
        <v>0</v>
      </c>
      <c r="U23" s="316">
        <f>'Rekap SKPD'!X118</f>
        <v>38749169</v>
      </c>
      <c r="V23" s="390">
        <f t="shared" si="0"/>
        <v>39650000</v>
      </c>
      <c r="W23" s="596"/>
      <c r="X23" s="397"/>
      <c r="Y23" s="379">
        <v>39650000</v>
      </c>
      <c r="Z23" s="599">
        <f t="shared" si="1"/>
        <v>0</v>
      </c>
    </row>
    <row r="24" spans="1:26" s="149" customFormat="1">
      <c r="A24" s="83">
        <v>13</v>
      </c>
      <c r="B24" s="595" t="s">
        <v>33</v>
      </c>
      <c r="C24" s="316">
        <f>'Rekap SKPD'!E127</f>
        <v>241408000</v>
      </c>
      <c r="D24" s="316">
        <f>'Rekap SKPD'!G127</f>
        <v>0</v>
      </c>
      <c r="E24" s="316">
        <f>'Rekap SKPD'!H127</f>
        <v>0</v>
      </c>
      <c r="F24" s="316">
        <f>'Rekap SKPD'!I127</f>
        <v>0</v>
      </c>
      <c r="G24" s="316">
        <f>'Rekap SKPD'!J127</f>
        <v>0</v>
      </c>
      <c r="H24" s="316">
        <f>'Rekap SKPD'!K127</f>
        <v>0</v>
      </c>
      <c r="I24" s="316">
        <f>'Rekap SKPD'!L127</f>
        <v>0</v>
      </c>
      <c r="J24" s="316">
        <f>'Rekap SKPD'!M127</f>
        <v>560830976</v>
      </c>
      <c r="K24" s="316">
        <f>'Rekap SKPD'!N127</f>
        <v>0</v>
      </c>
      <c r="L24" s="316">
        <f>'Rekap SKPD'!O127</f>
        <v>560830976</v>
      </c>
      <c r="M24" s="316">
        <f>'Rekap SKPD'!P127</f>
        <v>0</v>
      </c>
      <c r="N24" s="316">
        <f>'Rekap SKPD'!Q127</f>
        <v>0</v>
      </c>
      <c r="O24" s="316">
        <f>'Rekap SKPD'!R127</f>
        <v>0</v>
      </c>
      <c r="P24" s="316">
        <f>'Rekap SKPD'!S127</f>
        <v>0</v>
      </c>
      <c r="Q24" s="316">
        <f>'Rekap SKPD'!T127</f>
        <v>1600000</v>
      </c>
      <c r="R24" s="316">
        <f>'Rekap SKPD'!U127</f>
        <v>0</v>
      </c>
      <c r="S24" s="316">
        <f>'Rekap SKPD'!V127</f>
        <v>0</v>
      </c>
      <c r="T24" s="316">
        <f>'Rekap SKPD'!W127</f>
        <v>0</v>
      </c>
      <c r="U24" s="316">
        <f>'Rekap SKPD'!X127</f>
        <v>1600000</v>
      </c>
      <c r="V24" s="390">
        <f t="shared" si="0"/>
        <v>800638976</v>
      </c>
      <c r="W24" s="596"/>
      <c r="X24" s="397"/>
      <c r="Y24" s="379">
        <v>239808000</v>
      </c>
      <c r="Z24" s="599">
        <f t="shared" si="1"/>
        <v>560830976</v>
      </c>
    </row>
    <row r="25" spans="1:26" s="149" customFormat="1">
      <c r="A25" s="83">
        <v>14</v>
      </c>
      <c r="B25" s="595" t="s">
        <v>34</v>
      </c>
      <c r="C25" s="316">
        <f>'Rekap SKPD'!E136</f>
        <v>0</v>
      </c>
      <c r="D25" s="316">
        <f>'Rekap SKPD'!G136</f>
        <v>0</v>
      </c>
      <c r="E25" s="316">
        <f>'Rekap SKPD'!H136</f>
        <v>0</v>
      </c>
      <c r="F25" s="316">
        <f>'Rekap SKPD'!I136</f>
        <v>0</v>
      </c>
      <c r="G25" s="316">
        <f>'Rekap SKPD'!J136</f>
        <v>0</v>
      </c>
      <c r="H25" s="316">
        <f>'Rekap SKPD'!K136</f>
        <v>0</v>
      </c>
      <c r="I25" s="316">
        <f>'Rekap SKPD'!L136</f>
        <v>0</v>
      </c>
      <c r="J25" s="316">
        <f>'Rekap SKPD'!M136</f>
        <v>9163000</v>
      </c>
      <c r="K25" s="316">
        <f>'Rekap SKPD'!N136</f>
        <v>0</v>
      </c>
      <c r="L25" s="316">
        <f>'Rekap SKPD'!O136</f>
        <v>9163000</v>
      </c>
      <c r="M25" s="316">
        <f>'Rekap SKPD'!P136</f>
        <v>0</v>
      </c>
      <c r="N25" s="316">
        <f>'Rekap SKPD'!Q136</f>
        <v>0</v>
      </c>
      <c r="O25" s="316">
        <f>'Rekap SKPD'!R136</f>
        <v>0</v>
      </c>
      <c r="P25" s="316">
        <f>'Rekap SKPD'!S136</f>
        <v>0</v>
      </c>
      <c r="Q25" s="316">
        <f>'Rekap SKPD'!T136</f>
        <v>9163000</v>
      </c>
      <c r="R25" s="316">
        <f>'Rekap SKPD'!U136</f>
        <v>0</v>
      </c>
      <c r="S25" s="316">
        <f>'Rekap SKPD'!V136</f>
        <v>0</v>
      </c>
      <c r="T25" s="316">
        <f>'Rekap SKPD'!W136</f>
        <v>0</v>
      </c>
      <c r="U25" s="316">
        <f>'Rekap SKPD'!X136</f>
        <v>9163000</v>
      </c>
      <c r="V25" s="390">
        <f t="shared" si="0"/>
        <v>0</v>
      </c>
      <c r="W25" s="596"/>
      <c r="X25" s="397"/>
      <c r="Y25" s="379">
        <v>0</v>
      </c>
      <c r="Z25" s="599">
        <f t="shared" si="1"/>
        <v>0</v>
      </c>
    </row>
    <row r="26" spans="1:26" s="149" customFormat="1">
      <c r="A26" s="83">
        <v>15</v>
      </c>
      <c r="B26" s="595" t="s">
        <v>35</v>
      </c>
      <c r="C26" s="316">
        <f>'Rekap SKPD'!E145</f>
        <v>0</v>
      </c>
      <c r="D26" s="316">
        <f>'Rekap SKPD'!G145</f>
        <v>0</v>
      </c>
      <c r="E26" s="316">
        <f>'Rekap SKPD'!H145</f>
        <v>0</v>
      </c>
      <c r="F26" s="316">
        <f>'Rekap SKPD'!I145</f>
        <v>0</v>
      </c>
      <c r="G26" s="316">
        <f>'Rekap SKPD'!J145</f>
        <v>0</v>
      </c>
      <c r="H26" s="316">
        <f>'Rekap SKPD'!K145</f>
        <v>0</v>
      </c>
      <c r="I26" s="316">
        <f>'Rekap SKPD'!L145</f>
        <v>0</v>
      </c>
      <c r="J26" s="316">
        <f>'Rekap SKPD'!M145</f>
        <v>41927000</v>
      </c>
      <c r="K26" s="316">
        <f>'Rekap SKPD'!N145</f>
        <v>0</v>
      </c>
      <c r="L26" s="316">
        <f>'Rekap SKPD'!O145</f>
        <v>41927000</v>
      </c>
      <c r="M26" s="316">
        <f>'Rekap SKPD'!P145</f>
        <v>0</v>
      </c>
      <c r="N26" s="316">
        <f>'Rekap SKPD'!Q145</f>
        <v>0</v>
      </c>
      <c r="O26" s="316">
        <f>'Rekap SKPD'!R145</f>
        <v>0</v>
      </c>
      <c r="P26" s="316">
        <f>'Rekap SKPD'!S145</f>
        <v>0</v>
      </c>
      <c r="Q26" s="316">
        <f>'Rekap SKPD'!T145</f>
        <v>41927000</v>
      </c>
      <c r="R26" s="316">
        <f>'Rekap SKPD'!U145</f>
        <v>0</v>
      </c>
      <c r="S26" s="316">
        <f>'Rekap SKPD'!V145</f>
        <v>0</v>
      </c>
      <c r="T26" s="316">
        <f>'Rekap SKPD'!W145</f>
        <v>0</v>
      </c>
      <c r="U26" s="316">
        <f>'Rekap SKPD'!X145</f>
        <v>41927000</v>
      </c>
      <c r="V26" s="390">
        <f t="shared" si="0"/>
        <v>0</v>
      </c>
      <c r="W26" s="596"/>
      <c r="X26" s="397"/>
      <c r="Y26" s="379">
        <v>0</v>
      </c>
      <c r="Z26" s="599">
        <f t="shared" si="1"/>
        <v>0</v>
      </c>
    </row>
    <row r="27" spans="1:26" s="149" customFormat="1">
      <c r="A27" s="83">
        <v>16</v>
      </c>
      <c r="B27" s="595" t="s">
        <v>36</v>
      </c>
      <c r="C27" s="316">
        <f>'Rekap SKPD'!E154</f>
        <v>818058723</v>
      </c>
      <c r="D27" s="316">
        <f>'Rekap SKPD'!G154</f>
        <v>16400000</v>
      </c>
      <c r="E27" s="316">
        <f>'Rekap SKPD'!H154</f>
        <v>400000</v>
      </c>
      <c r="F27" s="316">
        <f>'Rekap SKPD'!I154</f>
        <v>17050000</v>
      </c>
      <c r="G27" s="316">
        <f>'Rekap SKPD'!J154</f>
        <v>0</v>
      </c>
      <c r="H27" s="316">
        <f>'Rekap SKPD'!K154</f>
        <v>0</v>
      </c>
      <c r="I27" s="316">
        <f>'Rekap SKPD'!L154</f>
        <v>0</v>
      </c>
      <c r="J27" s="316">
        <f>'Rekap SKPD'!M154</f>
        <v>157243448</v>
      </c>
      <c r="K27" s="316">
        <f>'Rekap SKPD'!N154</f>
        <v>0</v>
      </c>
      <c r="L27" s="316">
        <f>'Rekap SKPD'!O154</f>
        <v>191093448</v>
      </c>
      <c r="M27" s="316">
        <f>'Rekap SKPD'!P154</f>
        <v>0</v>
      </c>
      <c r="N27" s="316">
        <f>'Rekap SKPD'!Q154</f>
        <v>0</v>
      </c>
      <c r="O27" s="316">
        <f>'Rekap SKPD'!R154</f>
        <v>0</v>
      </c>
      <c r="P27" s="316">
        <f>'Rekap SKPD'!S154</f>
        <v>0</v>
      </c>
      <c r="Q27" s="316">
        <f>'Rekap SKPD'!T154</f>
        <v>913694948</v>
      </c>
      <c r="R27" s="316">
        <f>'Rekap SKPD'!U154</f>
        <v>0</v>
      </c>
      <c r="S27" s="316">
        <f>'Rekap SKPD'!V154</f>
        <v>0</v>
      </c>
      <c r="T27" s="316">
        <f>'Rekap SKPD'!W154</f>
        <v>0</v>
      </c>
      <c r="U27" s="316">
        <f>'Rekap SKPD'!X154</f>
        <v>913694948</v>
      </c>
      <c r="V27" s="390">
        <f t="shared" si="0"/>
        <v>95457223</v>
      </c>
      <c r="W27" s="596"/>
      <c r="X27" s="397"/>
      <c r="Y27" s="379">
        <v>95457223</v>
      </c>
      <c r="Z27" s="599">
        <f t="shared" si="1"/>
        <v>0</v>
      </c>
    </row>
    <row r="28" spans="1:26" s="149" customFormat="1">
      <c r="A28" s="83">
        <v>17</v>
      </c>
      <c r="B28" s="595" t="s">
        <v>37</v>
      </c>
      <c r="C28" s="316">
        <f>'Rekap SKPD'!E163</f>
        <v>75309500</v>
      </c>
      <c r="D28" s="316">
        <f>'Rekap SKPD'!G163</f>
        <v>0</v>
      </c>
      <c r="E28" s="316">
        <f>'Rekap SKPD'!H163</f>
        <v>0</v>
      </c>
      <c r="F28" s="316">
        <f>'Rekap SKPD'!I163</f>
        <v>0</v>
      </c>
      <c r="G28" s="316">
        <f>'Rekap SKPD'!J163</f>
        <v>0</v>
      </c>
      <c r="H28" s="316">
        <f>'Rekap SKPD'!K163</f>
        <v>0</v>
      </c>
      <c r="I28" s="316">
        <f>'Rekap SKPD'!L163</f>
        <v>0</v>
      </c>
      <c r="J28" s="316">
        <f>'Rekap SKPD'!M163</f>
        <v>0</v>
      </c>
      <c r="K28" s="316">
        <f>'Rekap SKPD'!N163</f>
        <v>0</v>
      </c>
      <c r="L28" s="316">
        <f>'Rekap SKPD'!O163</f>
        <v>0</v>
      </c>
      <c r="M28" s="316">
        <f>'Rekap SKPD'!P163</f>
        <v>0</v>
      </c>
      <c r="N28" s="316">
        <f>'Rekap SKPD'!Q163</f>
        <v>0</v>
      </c>
      <c r="O28" s="316">
        <f>'Rekap SKPD'!R163</f>
        <v>0</v>
      </c>
      <c r="P28" s="316">
        <f>'Rekap SKPD'!S163</f>
        <v>0</v>
      </c>
      <c r="Q28" s="316">
        <f>'Rekap SKPD'!T163</f>
        <v>0</v>
      </c>
      <c r="R28" s="316">
        <f>'Rekap SKPD'!U163</f>
        <v>0</v>
      </c>
      <c r="S28" s="316">
        <f>'Rekap SKPD'!V163</f>
        <v>0</v>
      </c>
      <c r="T28" s="316">
        <f>'Rekap SKPD'!W163</f>
        <v>0</v>
      </c>
      <c r="U28" s="316">
        <f>'Rekap SKPD'!X163</f>
        <v>0</v>
      </c>
      <c r="V28" s="390">
        <f t="shared" si="0"/>
        <v>75309500</v>
      </c>
      <c r="W28" s="596"/>
      <c r="X28" s="397"/>
      <c r="Y28" s="379">
        <v>75309500</v>
      </c>
      <c r="Z28" s="599">
        <f t="shared" si="1"/>
        <v>0</v>
      </c>
    </row>
    <row r="29" spans="1:26" s="149" customFormat="1">
      <c r="A29" s="83">
        <v>18</v>
      </c>
      <c r="B29" s="595" t="s">
        <v>38</v>
      </c>
      <c r="C29" s="316">
        <f>'Rekap SKPD'!E172</f>
        <v>310000000</v>
      </c>
      <c r="D29" s="316">
        <f>'Rekap SKPD'!G172</f>
        <v>164858025</v>
      </c>
      <c r="E29" s="316">
        <f>'Rekap SKPD'!H172</f>
        <v>17814852</v>
      </c>
      <c r="F29" s="316">
        <f>'Rekap SKPD'!I172</f>
        <v>0</v>
      </c>
      <c r="G29" s="316">
        <f>'Rekap SKPD'!J172</f>
        <v>0</v>
      </c>
      <c r="H29" s="316">
        <f>'Rekap SKPD'!K172</f>
        <v>0</v>
      </c>
      <c r="I29" s="316">
        <f>'Rekap SKPD'!L172</f>
        <v>0</v>
      </c>
      <c r="J29" s="316">
        <f>'Rekap SKPD'!M172</f>
        <v>0</v>
      </c>
      <c r="K29" s="316">
        <f>'Rekap SKPD'!N172</f>
        <v>0</v>
      </c>
      <c r="L29" s="316">
        <f>'Rekap SKPD'!O172</f>
        <v>182672877</v>
      </c>
      <c r="M29" s="316">
        <f>'Rekap SKPD'!P172</f>
        <v>0</v>
      </c>
      <c r="N29" s="316">
        <f>'Rekap SKPD'!Q172</f>
        <v>0</v>
      </c>
      <c r="O29" s="316">
        <f>'Rekap SKPD'!R172</f>
        <v>0</v>
      </c>
      <c r="P29" s="316">
        <f>'Rekap SKPD'!S172</f>
        <v>0</v>
      </c>
      <c r="Q29" s="316">
        <f>'Rekap SKPD'!T172</f>
        <v>0</v>
      </c>
      <c r="R29" s="316">
        <f>'Rekap SKPD'!U172</f>
        <v>0</v>
      </c>
      <c r="S29" s="316">
        <f>'Rekap SKPD'!V172</f>
        <v>0</v>
      </c>
      <c r="T29" s="316">
        <f>'Rekap SKPD'!W172</f>
        <v>0</v>
      </c>
      <c r="U29" s="316">
        <f>'Rekap SKPD'!X172</f>
        <v>0</v>
      </c>
      <c r="V29" s="390">
        <f t="shared" si="0"/>
        <v>492672877</v>
      </c>
      <c r="W29" s="596"/>
      <c r="X29" s="397"/>
      <c r="Y29" s="379">
        <v>492672877</v>
      </c>
      <c r="Z29" s="599">
        <f t="shared" si="1"/>
        <v>0</v>
      </c>
    </row>
    <row r="30" spans="1:26" s="149" customFormat="1">
      <c r="A30" s="83">
        <v>19</v>
      </c>
      <c r="B30" s="595" t="s">
        <v>39</v>
      </c>
      <c r="C30" s="316">
        <f>'Rekap SKPD'!E181</f>
        <v>0</v>
      </c>
      <c r="D30" s="316">
        <f>'Rekap SKPD'!G181</f>
        <v>0</v>
      </c>
      <c r="E30" s="316">
        <f>'Rekap SKPD'!H181</f>
        <v>0</v>
      </c>
      <c r="F30" s="316">
        <f>'Rekap SKPD'!I181</f>
        <v>0</v>
      </c>
      <c r="G30" s="316">
        <f>'Rekap SKPD'!J181</f>
        <v>0</v>
      </c>
      <c r="H30" s="316">
        <f>'Rekap SKPD'!K181</f>
        <v>0</v>
      </c>
      <c r="I30" s="316">
        <f>'Rekap SKPD'!L181</f>
        <v>0</v>
      </c>
      <c r="J30" s="316">
        <f>'Rekap SKPD'!M181</f>
        <v>0</v>
      </c>
      <c r="K30" s="316">
        <f>'Rekap SKPD'!N181</f>
        <v>0</v>
      </c>
      <c r="L30" s="316">
        <f>'Rekap SKPD'!O181</f>
        <v>0</v>
      </c>
      <c r="M30" s="316">
        <f>'Rekap SKPD'!P181</f>
        <v>0</v>
      </c>
      <c r="N30" s="316">
        <f>'Rekap SKPD'!Q181</f>
        <v>0</v>
      </c>
      <c r="O30" s="316">
        <f>'Rekap SKPD'!R181</f>
        <v>0</v>
      </c>
      <c r="P30" s="316">
        <f>'Rekap SKPD'!S181</f>
        <v>0</v>
      </c>
      <c r="Q30" s="316">
        <f>'Rekap SKPD'!T181</f>
        <v>0</v>
      </c>
      <c r="R30" s="316">
        <f>'Rekap SKPD'!U181</f>
        <v>0</v>
      </c>
      <c r="S30" s="316">
        <f>'Rekap SKPD'!V181</f>
        <v>0</v>
      </c>
      <c r="T30" s="316">
        <f>'Rekap SKPD'!W181</f>
        <v>0</v>
      </c>
      <c r="U30" s="316">
        <f>'Rekap SKPD'!X181</f>
        <v>0</v>
      </c>
      <c r="V30" s="390">
        <f t="shared" si="0"/>
        <v>0</v>
      </c>
      <c r="W30" s="596"/>
      <c r="X30" s="397"/>
      <c r="Y30" s="379">
        <v>0</v>
      </c>
      <c r="Z30" s="599">
        <f t="shared" si="1"/>
        <v>0</v>
      </c>
    </row>
    <row r="31" spans="1:26" s="149" customFormat="1">
      <c r="A31" s="83">
        <v>20</v>
      </c>
      <c r="B31" s="595" t="s">
        <v>40</v>
      </c>
      <c r="C31" s="316">
        <f>'Rekap SKPD'!E190</f>
        <v>185350000</v>
      </c>
      <c r="D31" s="316">
        <f>'Rekap SKPD'!G190</f>
        <v>0</v>
      </c>
      <c r="E31" s="316">
        <f>'Rekap SKPD'!H190</f>
        <v>0</v>
      </c>
      <c r="F31" s="316">
        <f>'Rekap SKPD'!I190</f>
        <v>0</v>
      </c>
      <c r="G31" s="316">
        <f>'Rekap SKPD'!J190</f>
        <v>0</v>
      </c>
      <c r="H31" s="316">
        <f>'Rekap SKPD'!K190</f>
        <v>0</v>
      </c>
      <c r="I31" s="316">
        <f>'Rekap SKPD'!L190</f>
        <v>0</v>
      </c>
      <c r="J31" s="316">
        <f>'Rekap SKPD'!M190</f>
        <v>0</v>
      </c>
      <c r="K31" s="316">
        <f>'Rekap SKPD'!N190</f>
        <v>0</v>
      </c>
      <c r="L31" s="316">
        <f>'Rekap SKPD'!O190</f>
        <v>0</v>
      </c>
      <c r="M31" s="316">
        <f>'Rekap SKPD'!P190</f>
        <v>0</v>
      </c>
      <c r="N31" s="316">
        <f>'Rekap SKPD'!Q190</f>
        <v>0</v>
      </c>
      <c r="O31" s="316">
        <f>'Rekap SKPD'!R190</f>
        <v>0</v>
      </c>
      <c r="P31" s="316">
        <f>'Rekap SKPD'!S190</f>
        <v>0</v>
      </c>
      <c r="Q31" s="316">
        <f>'Rekap SKPD'!T190</f>
        <v>0</v>
      </c>
      <c r="R31" s="316">
        <f>'Rekap SKPD'!U190</f>
        <v>0</v>
      </c>
      <c r="S31" s="316">
        <f>'Rekap SKPD'!V190</f>
        <v>0</v>
      </c>
      <c r="T31" s="316">
        <f>'Rekap SKPD'!W190</f>
        <v>0</v>
      </c>
      <c r="U31" s="316">
        <f>'Rekap SKPD'!X190</f>
        <v>0</v>
      </c>
      <c r="V31" s="390">
        <f t="shared" si="0"/>
        <v>185350000</v>
      </c>
      <c r="W31" s="596"/>
      <c r="X31" s="397"/>
      <c r="Y31" s="379">
        <v>185350000</v>
      </c>
      <c r="Z31" s="599">
        <f t="shared" si="1"/>
        <v>0</v>
      </c>
    </row>
    <row r="32" spans="1:26" s="149" customFormat="1">
      <c r="A32" s="83">
        <v>21</v>
      </c>
      <c r="B32" s="595" t="s">
        <v>1</v>
      </c>
      <c r="C32" s="316">
        <f>'Rekap SKPD'!E199</f>
        <v>0</v>
      </c>
      <c r="D32" s="316">
        <f>'Rekap SKPD'!G199</f>
        <v>0</v>
      </c>
      <c r="E32" s="316">
        <f>'Rekap SKPD'!H199</f>
        <v>0</v>
      </c>
      <c r="F32" s="316">
        <f>'Rekap SKPD'!I199</f>
        <v>0</v>
      </c>
      <c r="G32" s="316">
        <f>'Rekap SKPD'!J199</f>
        <v>0</v>
      </c>
      <c r="H32" s="316">
        <f>'Rekap SKPD'!K199</f>
        <v>0</v>
      </c>
      <c r="I32" s="316">
        <f>'Rekap SKPD'!L199</f>
        <v>0</v>
      </c>
      <c r="J32" s="316">
        <f>'Rekap SKPD'!M199</f>
        <v>0</v>
      </c>
      <c r="K32" s="316">
        <f>'Rekap SKPD'!N199</f>
        <v>0</v>
      </c>
      <c r="L32" s="316">
        <f>'Rekap SKPD'!O199</f>
        <v>0</v>
      </c>
      <c r="M32" s="316">
        <f>'Rekap SKPD'!P199</f>
        <v>0</v>
      </c>
      <c r="N32" s="316">
        <f>'Rekap SKPD'!Q199</f>
        <v>0</v>
      </c>
      <c r="O32" s="316">
        <f>'Rekap SKPD'!R199</f>
        <v>0</v>
      </c>
      <c r="P32" s="316">
        <f>'Rekap SKPD'!S199</f>
        <v>0</v>
      </c>
      <c r="Q32" s="316">
        <f>'Rekap SKPD'!T199</f>
        <v>0</v>
      </c>
      <c r="R32" s="316">
        <f>'Rekap SKPD'!U199</f>
        <v>0</v>
      </c>
      <c r="S32" s="316">
        <f>'Rekap SKPD'!V199</f>
        <v>0</v>
      </c>
      <c r="T32" s="316">
        <f>'Rekap SKPD'!W199</f>
        <v>0</v>
      </c>
      <c r="U32" s="316">
        <f>'Rekap SKPD'!X199</f>
        <v>0</v>
      </c>
      <c r="V32" s="390">
        <f t="shared" si="0"/>
        <v>0</v>
      </c>
      <c r="W32" s="596"/>
      <c r="X32" s="397"/>
      <c r="Y32" s="379">
        <v>0</v>
      </c>
      <c r="Z32" s="599">
        <f t="shared" si="1"/>
        <v>0</v>
      </c>
    </row>
    <row r="33" spans="1:26" s="149" customFormat="1">
      <c r="A33" s="83">
        <v>22</v>
      </c>
      <c r="B33" s="595" t="s">
        <v>41</v>
      </c>
      <c r="C33" s="316">
        <f>'Rekap SKPD'!E208</f>
        <v>0</v>
      </c>
      <c r="D33" s="316">
        <f>'Rekap SKPD'!G208</f>
        <v>0</v>
      </c>
      <c r="E33" s="316">
        <f>'Rekap SKPD'!H208</f>
        <v>0</v>
      </c>
      <c r="F33" s="316">
        <f>'Rekap SKPD'!I208</f>
        <v>0</v>
      </c>
      <c r="G33" s="316">
        <f>'Rekap SKPD'!J208</f>
        <v>0</v>
      </c>
      <c r="H33" s="316">
        <f>'Rekap SKPD'!K208</f>
        <v>0</v>
      </c>
      <c r="I33" s="316">
        <f>'Rekap SKPD'!L208</f>
        <v>0</v>
      </c>
      <c r="J33" s="316">
        <f>'Rekap SKPD'!M208</f>
        <v>0</v>
      </c>
      <c r="K33" s="316">
        <f>'Rekap SKPD'!N208</f>
        <v>0</v>
      </c>
      <c r="L33" s="316">
        <f>'Rekap SKPD'!O208</f>
        <v>0</v>
      </c>
      <c r="M33" s="316">
        <f>'Rekap SKPD'!P208</f>
        <v>0</v>
      </c>
      <c r="N33" s="316">
        <f>'Rekap SKPD'!Q208</f>
        <v>0</v>
      </c>
      <c r="O33" s="316">
        <f>'Rekap SKPD'!R208</f>
        <v>0</v>
      </c>
      <c r="P33" s="316">
        <f>'Rekap SKPD'!S208</f>
        <v>0</v>
      </c>
      <c r="Q33" s="316">
        <f>'Rekap SKPD'!T208</f>
        <v>0</v>
      </c>
      <c r="R33" s="316">
        <f>'Rekap SKPD'!U208</f>
        <v>0</v>
      </c>
      <c r="S33" s="316">
        <f>'Rekap SKPD'!V208</f>
        <v>0</v>
      </c>
      <c r="T33" s="316">
        <f>'Rekap SKPD'!W208</f>
        <v>0</v>
      </c>
      <c r="U33" s="316">
        <f>'Rekap SKPD'!X208</f>
        <v>0</v>
      </c>
      <c r="V33" s="390">
        <f t="shared" si="0"/>
        <v>0</v>
      </c>
      <c r="W33" s="596"/>
      <c r="X33" s="397"/>
      <c r="Y33" s="379">
        <v>0</v>
      </c>
      <c r="Z33" s="599">
        <f t="shared" si="1"/>
        <v>0</v>
      </c>
    </row>
    <row r="34" spans="1:26" s="149" customFormat="1">
      <c r="A34" s="83">
        <v>23</v>
      </c>
      <c r="B34" s="595" t="s">
        <v>42</v>
      </c>
      <c r="C34" s="316">
        <f>'Rekap SKPD'!E217</f>
        <v>46766450</v>
      </c>
      <c r="D34" s="316">
        <f>'Rekap SKPD'!G217</f>
        <v>0</v>
      </c>
      <c r="E34" s="316">
        <f>'Rekap SKPD'!H217</f>
        <v>0</v>
      </c>
      <c r="F34" s="316">
        <f>'Rekap SKPD'!I217</f>
        <v>0</v>
      </c>
      <c r="G34" s="316">
        <f>'Rekap SKPD'!J217</f>
        <v>0</v>
      </c>
      <c r="H34" s="316">
        <f>'Rekap SKPD'!K217</f>
        <v>0</v>
      </c>
      <c r="I34" s="316">
        <f>'Rekap SKPD'!L217</f>
        <v>0</v>
      </c>
      <c r="J34" s="316">
        <f>'Rekap SKPD'!M217</f>
        <v>0</v>
      </c>
      <c r="K34" s="316">
        <f>'Rekap SKPD'!N217</f>
        <v>0</v>
      </c>
      <c r="L34" s="316">
        <f>'Rekap SKPD'!O217</f>
        <v>0</v>
      </c>
      <c r="M34" s="316">
        <f>'Rekap SKPD'!P217</f>
        <v>0</v>
      </c>
      <c r="N34" s="316">
        <f>'Rekap SKPD'!Q217</f>
        <v>0</v>
      </c>
      <c r="O34" s="316">
        <f>'Rekap SKPD'!R217</f>
        <v>0</v>
      </c>
      <c r="P34" s="316">
        <f>'Rekap SKPD'!S217</f>
        <v>0</v>
      </c>
      <c r="Q34" s="316">
        <f>'Rekap SKPD'!T217</f>
        <v>46766450</v>
      </c>
      <c r="R34" s="316">
        <f>'Rekap SKPD'!U217</f>
        <v>0</v>
      </c>
      <c r="S34" s="316">
        <f>'Rekap SKPD'!V217</f>
        <v>0</v>
      </c>
      <c r="T34" s="316">
        <f>'Rekap SKPD'!W217</f>
        <v>0</v>
      </c>
      <c r="U34" s="316">
        <f>'Rekap SKPD'!X217</f>
        <v>46766450</v>
      </c>
      <c r="V34" s="390">
        <f t="shared" si="0"/>
        <v>0</v>
      </c>
      <c r="W34" s="596"/>
      <c r="X34" s="397"/>
      <c r="Y34" s="379">
        <v>0</v>
      </c>
      <c r="Z34" s="599">
        <f t="shared" si="1"/>
        <v>0</v>
      </c>
    </row>
    <row r="35" spans="1:26" s="149" customFormat="1">
      <c r="A35" s="83">
        <v>24</v>
      </c>
      <c r="B35" s="595" t="s">
        <v>43</v>
      </c>
      <c r="C35" s="316">
        <f>'Rekap SKPD'!E226</f>
        <v>0</v>
      </c>
      <c r="D35" s="316">
        <f>'Rekap SKPD'!G226</f>
        <v>0</v>
      </c>
      <c r="E35" s="316">
        <f>'Rekap SKPD'!H226</f>
        <v>0</v>
      </c>
      <c r="F35" s="316">
        <f>'Rekap SKPD'!I226</f>
        <v>0</v>
      </c>
      <c r="G35" s="316">
        <f>'Rekap SKPD'!J226</f>
        <v>0</v>
      </c>
      <c r="H35" s="316">
        <f>'Rekap SKPD'!K226</f>
        <v>0</v>
      </c>
      <c r="I35" s="316">
        <f>'Rekap SKPD'!L226</f>
        <v>0</v>
      </c>
      <c r="J35" s="316">
        <f>'Rekap SKPD'!M226</f>
        <v>8000000</v>
      </c>
      <c r="K35" s="316">
        <f>'Rekap SKPD'!N226</f>
        <v>0</v>
      </c>
      <c r="L35" s="316">
        <f>'Rekap SKPD'!O226</f>
        <v>8000000</v>
      </c>
      <c r="M35" s="316">
        <f>'Rekap SKPD'!P226</f>
        <v>0</v>
      </c>
      <c r="N35" s="316">
        <f>'Rekap SKPD'!Q226</f>
        <v>0</v>
      </c>
      <c r="O35" s="316">
        <f>'Rekap SKPD'!R226</f>
        <v>0</v>
      </c>
      <c r="P35" s="316">
        <f>'Rekap SKPD'!S226</f>
        <v>0</v>
      </c>
      <c r="Q35" s="316">
        <f>'Rekap SKPD'!T226</f>
        <v>8000000</v>
      </c>
      <c r="R35" s="316">
        <f>'Rekap SKPD'!U226</f>
        <v>0</v>
      </c>
      <c r="S35" s="316">
        <f>'Rekap SKPD'!V226</f>
        <v>0</v>
      </c>
      <c r="T35" s="316">
        <f>'Rekap SKPD'!W226</f>
        <v>0</v>
      </c>
      <c r="U35" s="316">
        <f>'Rekap SKPD'!X226</f>
        <v>8000000</v>
      </c>
      <c r="V35" s="390">
        <f t="shared" si="0"/>
        <v>0</v>
      </c>
      <c r="W35" s="596"/>
      <c r="X35" s="397"/>
      <c r="Y35" s="379">
        <v>0</v>
      </c>
      <c r="Z35" s="599">
        <f t="shared" si="1"/>
        <v>0</v>
      </c>
    </row>
    <row r="36" spans="1:26" s="149" customFormat="1">
      <c r="A36" s="83">
        <v>25</v>
      </c>
      <c r="B36" s="595" t="s">
        <v>44</v>
      </c>
      <c r="C36" s="316">
        <f>'Rekap SKPD'!E235</f>
        <v>0</v>
      </c>
      <c r="D36" s="316">
        <f>'Rekap SKPD'!G235</f>
        <v>0</v>
      </c>
      <c r="E36" s="316">
        <f>'Rekap SKPD'!H235</f>
        <v>0</v>
      </c>
      <c r="F36" s="316">
        <f>'Rekap SKPD'!I235</f>
        <v>0</v>
      </c>
      <c r="G36" s="316">
        <f>'Rekap SKPD'!J235</f>
        <v>0</v>
      </c>
      <c r="H36" s="316">
        <f>'Rekap SKPD'!K235</f>
        <v>0</v>
      </c>
      <c r="I36" s="316">
        <f>'Rekap SKPD'!L235</f>
        <v>0</v>
      </c>
      <c r="J36" s="316">
        <f>'Rekap SKPD'!M235</f>
        <v>6000000</v>
      </c>
      <c r="K36" s="316">
        <f>'Rekap SKPD'!N235</f>
        <v>0</v>
      </c>
      <c r="L36" s="316">
        <f>'Rekap SKPD'!O235</f>
        <v>6000000</v>
      </c>
      <c r="M36" s="316">
        <f>'Rekap SKPD'!P235</f>
        <v>0</v>
      </c>
      <c r="N36" s="316">
        <f>'Rekap SKPD'!Q235</f>
        <v>0</v>
      </c>
      <c r="O36" s="316">
        <f>'Rekap SKPD'!R235</f>
        <v>0</v>
      </c>
      <c r="P36" s="316">
        <f>'Rekap SKPD'!S235</f>
        <v>0</v>
      </c>
      <c r="Q36" s="316">
        <f>'Rekap SKPD'!T235</f>
        <v>6000000</v>
      </c>
      <c r="R36" s="316">
        <f>'Rekap SKPD'!U235</f>
        <v>0</v>
      </c>
      <c r="S36" s="316">
        <f>'Rekap SKPD'!V235</f>
        <v>0</v>
      </c>
      <c r="T36" s="316">
        <f>'Rekap SKPD'!W235</f>
        <v>0</v>
      </c>
      <c r="U36" s="316">
        <f>'Rekap SKPD'!X235</f>
        <v>6000000</v>
      </c>
      <c r="V36" s="390">
        <f t="shared" si="0"/>
        <v>0</v>
      </c>
      <c r="W36" s="596"/>
      <c r="X36" s="397"/>
      <c r="Y36" s="379">
        <v>0</v>
      </c>
      <c r="Z36" s="599">
        <f t="shared" si="1"/>
        <v>0</v>
      </c>
    </row>
    <row r="37" spans="1:26" s="149" customFormat="1">
      <c r="A37" s="83">
        <v>26</v>
      </c>
      <c r="B37" s="595" t="s">
        <v>45</v>
      </c>
      <c r="C37" s="316">
        <f>'Rekap SKPD'!E244</f>
        <v>0</v>
      </c>
      <c r="D37" s="316">
        <f>'Rekap SKPD'!G244</f>
        <v>0</v>
      </c>
      <c r="E37" s="316">
        <f>'Rekap SKPD'!H244</f>
        <v>0</v>
      </c>
      <c r="F37" s="316">
        <f>'Rekap SKPD'!I244</f>
        <v>0</v>
      </c>
      <c r="G37" s="316">
        <f>'Rekap SKPD'!J244</f>
        <v>0</v>
      </c>
      <c r="H37" s="316">
        <f>'Rekap SKPD'!K244</f>
        <v>0</v>
      </c>
      <c r="I37" s="316">
        <f>'Rekap SKPD'!L244</f>
        <v>0</v>
      </c>
      <c r="J37" s="316">
        <f>'Rekap SKPD'!M244</f>
        <v>0</v>
      </c>
      <c r="K37" s="316">
        <f>'Rekap SKPD'!N244</f>
        <v>0</v>
      </c>
      <c r="L37" s="316">
        <f>'Rekap SKPD'!O244</f>
        <v>0</v>
      </c>
      <c r="M37" s="316">
        <f>'Rekap SKPD'!P244</f>
        <v>0</v>
      </c>
      <c r="N37" s="316">
        <f>'Rekap SKPD'!Q244</f>
        <v>0</v>
      </c>
      <c r="O37" s="316">
        <f>'Rekap SKPD'!R244</f>
        <v>0</v>
      </c>
      <c r="P37" s="316">
        <f>'Rekap SKPD'!S244</f>
        <v>0</v>
      </c>
      <c r="Q37" s="316">
        <f>'Rekap SKPD'!T244</f>
        <v>0</v>
      </c>
      <c r="R37" s="316">
        <f>'Rekap SKPD'!U244</f>
        <v>0</v>
      </c>
      <c r="S37" s="316">
        <f>'Rekap SKPD'!V244</f>
        <v>0</v>
      </c>
      <c r="T37" s="316">
        <f>'Rekap SKPD'!W244</f>
        <v>0</v>
      </c>
      <c r="U37" s="316">
        <f>'Rekap SKPD'!X244</f>
        <v>0</v>
      </c>
      <c r="V37" s="390">
        <f t="shared" si="0"/>
        <v>0</v>
      </c>
      <c r="W37" s="596"/>
      <c r="X37" s="397"/>
      <c r="Y37" s="379">
        <v>0</v>
      </c>
      <c r="Z37" s="599">
        <f t="shared" si="1"/>
        <v>0</v>
      </c>
    </row>
    <row r="38" spans="1:26" s="149" customFormat="1">
      <c r="A38" s="83">
        <v>27</v>
      </c>
      <c r="B38" s="595" t="s">
        <v>46</v>
      </c>
      <c r="C38" s="316">
        <f>'Rekap SKPD'!E253</f>
        <v>7000000</v>
      </c>
      <c r="D38" s="316">
        <f>'Rekap SKPD'!G253</f>
        <v>0</v>
      </c>
      <c r="E38" s="316">
        <f>'Rekap SKPD'!H253</f>
        <v>0</v>
      </c>
      <c r="F38" s="316">
        <f>'Rekap SKPD'!I253</f>
        <v>0</v>
      </c>
      <c r="G38" s="316">
        <f>'Rekap SKPD'!J253</f>
        <v>0</v>
      </c>
      <c r="H38" s="316">
        <f>'Rekap SKPD'!K253</f>
        <v>0</v>
      </c>
      <c r="I38" s="316">
        <f>'Rekap SKPD'!L253</f>
        <v>0</v>
      </c>
      <c r="J38" s="316">
        <f>'Rekap SKPD'!M253</f>
        <v>0</v>
      </c>
      <c r="K38" s="316">
        <f>'Rekap SKPD'!N253</f>
        <v>0</v>
      </c>
      <c r="L38" s="316">
        <f>'Rekap SKPD'!O253</f>
        <v>0</v>
      </c>
      <c r="M38" s="316">
        <f>'Rekap SKPD'!P253</f>
        <v>0</v>
      </c>
      <c r="N38" s="316">
        <f>'Rekap SKPD'!Q253</f>
        <v>0</v>
      </c>
      <c r="O38" s="316">
        <f>'Rekap SKPD'!R253</f>
        <v>0</v>
      </c>
      <c r="P38" s="316">
        <f>'Rekap SKPD'!S253</f>
        <v>0</v>
      </c>
      <c r="Q38" s="316">
        <f>'Rekap SKPD'!T253</f>
        <v>7000000</v>
      </c>
      <c r="R38" s="316">
        <f>'Rekap SKPD'!U253</f>
        <v>0</v>
      </c>
      <c r="S38" s="316">
        <f>'Rekap SKPD'!V253</f>
        <v>0</v>
      </c>
      <c r="T38" s="316">
        <f>'Rekap SKPD'!W253</f>
        <v>0</v>
      </c>
      <c r="U38" s="316">
        <f>'Rekap SKPD'!X253</f>
        <v>7000000</v>
      </c>
      <c r="V38" s="390">
        <f t="shared" si="0"/>
        <v>0</v>
      </c>
      <c r="W38" s="596"/>
      <c r="X38" s="397"/>
      <c r="Y38" s="379">
        <v>0</v>
      </c>
      <c r="Z38" s="599">
        <f t="shared" si="1"/>
        <v>0</v>
      </c>
    </row>
    <row r="39" spans="1:26" s="149" customFormat="1">
      <c r="A39" s="83">
        <v>28</v>
      </c>
      <c r="B39" s="595" t="s">
        <v>47</v>
      </c>
      <c r="C39" s="316">
        <f>'Rekap SKPD'!E262</f>
        <v>0</v>
      </c>
      <c r="D39" s="316">
        <f>'Rekap SKPD'!G262</f>
        <v>0</v>
      </c>
      <c r="E39" s="316">
        <f>'Rekap SKPD'!H262</f>
        <v>0</v>
      </c>
      <c r="F39" s="316">
        <f>'Rekap SKPD'!I262</f>
        <v>0</v>
      </c>
      <c r="G39" s="316">
        <f>'Rekap SKPD'!J262</f>
        <v>0</v>
      </c>
      <c r="H39" s="316">
        <f>'Rekap SKPD'!K262</f>
        <v>0</v>
      </c>
      <c r="I39" s="316">
        <f>'Rekap SKPD'!L262</f>
        <v>0</v>
      </c>
      <c r="J39" s="316">
        <f>'Rekap SKPD'!M262</f>
        <v>19373500</v>
      </c>
      <c r="K39" s="316">
        <f>'Rekap SKPD'!N262</f>
        <v>0</v>
      </c>
      <c r="L39" s="316">
        <f>'Rekap SKPD'!O262</f>
        <v>19373500</v>
      </c>
      <c r="M39" s="316">
        <f>'Rekap SKPD'!P262</f>
        <v>0</v>
      </c>
      <c r="N39" s="316">
        <f>'Rekap SKPD'!Q262</f>
        <v>0</v>
      </c>
      <c r="O39" s="316">
        <f>'Rekap SKPD'!R262</f>
        <v>0</v>
      </c>
      <c r="P39" s="316">
        <f>'Rekap SKPD'!S262</f>
        <v>0</v>
      </c>
      <c r="Q39" s="316">
        <f>'Rekap SKPD'!T262</f>
        <v>19373500</v>
      </c>
      <c r="R39" s="316">
        <f>'Rekap SKPD'!U262</f>
        <v>0</v>
      </c>
      <c r="S39" s="316">
        <f>'Rekap SKPD'!V262</f>
        <v>0</v>
      </c>
      <c r="T39" s="316">
        <f>'Rekap SKPD'!W262</f>
        <v>0</v>
      </c>
      <c r="U39" s="316">
        <f>'Rekap SKPD'!X262</f>
        <v>19373500</v>
      </c>
      <c r="V39" s="390">
        <f t="shared" si="0"/>
        <v>0</v>
      </c>
      <c r="W39" s="596"/>
      <c r="X39" s="397"/>
      <c r="Y39" s="379">
        <v>0</v>
      </c>
      <c r="Z39" s="599">
        <f t="shared" si="1"/>
        <v>0</v>
      </c>
    </row>
    <row r="40" spans="1:26" s="149" customFormat="1">
      <c r="A40" s="83">
        <v>29</v>
      </c>
      <c r="B40" s="595" t="s">
        <v>48</v>
      </c>
      <c r="C40" s="316">
        <f>'Rekap SKPD'!E271</f>
        <v>0</v>
      </c>
      <c r="D40" s="316">
        <f>'Rekap SKPD'!G271</f>
        <v>0</v>
      </c>
      <c r="E40" s="316">
        <f>'Rekap SKPD'!H271</f>
        <v>0</v>
      </c>
      <c r="F40" s="316">
        <f>'Rekap SKPD'!I271</f>
        <v>0</v>
      </c>
      <c r="G40" s="316">
        <f>'Rekap SKPD'!J271</f>
        <v>0</v>
      </c>
      <c r="H40" s="316">
        <f>'Rekap SKPD'!K271</f>
        <v>0</v>
      </c>
      <c r="I40" s="316">
        <f>'Rekap SKPD'!L271</f>
        <v>0</v>
      </c>
      <c r="J40" s="316">
        <f>'Rekap SKPD'!M271</f>
        <v>600000</v>
      </c>
      <c r="K40" s="316">
        <f>'Rekap SKPD'!N271</f>
        <v>0</v>
      </c>
      <c r="L40" s="316">
        <f>'Rekap SKPD'!O271</f>
        <v>600000</v>
      </c>
      <c r="M40" s="316">
        <f>'Rekap SKPD'!P271</f>
        <v>0</v>
      </c>
      <c r="N40" s="316">
        <f>'Rekap SKPD'!Q271</f>
        <v>0</v>
      </c>
      <c r="O40" s="316">
        <f>'Rekap SKPD'!R271</f>
        <v>0</v>
      </c>
      <c r="P40" s="316">
        <f>'Rekap SKPD'!S271</f>
        <v>0</v>
      </c>
      <c r="Q40" s="316">
        <f>'Rekap SKPD'!T271</f>
        <v>600000</v>
      </c>
      <c r="R40" s="316">
        <f>'Rekap SKPD'!U271</f>
        <v>0</v>
      </c>
      <c r="S40" s="316">
        <f>'Rekap SKPD'!V271</f>
        <v>0</v>
      </c>
      <c r="T40" s="316">
        <f>'Rekap SKPD'!W271</f>
        <v>0</v>
      </c>
      <c r="U40" s="316">
        <f>'Rekap SKPD'!X271</f>
        <v>600000</v>
      </c>
      <c r="V40" s="390">
        <f t="shared" si="0"/>
        <v>0</v>
      </c>
      <c r="W40" s="596"/>
      <c r="X40" s="397"/>
      <c r="Y40" s="379">
        <v>0</v>
      </c>
      <c r="Z40" s="599">
        <f t="shared" si="1"/>
        <v>0</v>
      </c>
    </row>
    <row r="41" spans="1:26" s="149" customFormat="1">
      <c r="A41" s="83">
        <v>30</v>
      </c>
      <c r="B41" s="595" t="s">
        <v>49</v>
      </c>
      <c r="C41" s="316">
        <f>'Rekap SKPD'!E280</f>
        <v>0</v>
      </c>
      <c r="D41" s="316">
        <f>'Rekap SKPD'!G280</f>
        <v>0</v>
      </c>
      <c r="E41" s="316">
        <f>'Rekap SKPD'!H280</f>
        <v>0</v>
      </c>
      <c r="F41" s="316">
        <f>'Rekap SKPD'!I280</f>
        <v>0</v>
      </c>
      <c r="G41" s="316">
        <f>'Rekap SKPD'!J280</f>
        <v>0</v>
      </c>
      <c r="H41" s="316">
        <f>'Rekap SKPD'!K280</f>
        <v>0</v>
      </c>
      <c r="I41" s="316">
        <f>'Rekap SKPD'!L280</f>
        <v>0</v>
      </c>
      <c r="J41" s="316">
        <f>'Rekap SKPD'!M280</f>
        <v>19000000</v>
      </c>
      <c r="K41" s="316">
        <f>'Rekap SKPD'!N280</f>
        <v>0</v>
      </c>
      <c r="L41" s="316">
        <f>'Rekap SKPD'!O280</f>
        <v>19000000</v>
      </c>
      <c r="M41" s="316">
        <f>'Rekap SKPD'!P280</f>
        <v>0</v>
      </c>
      <c r="N41" s="316">
        <f>'Rekap SKPD'!Q280</f>
        <v>0</v>
      </c>
      <c r="O41" s="316">
        <f>'Rekap SKPD'!R280</f>
        <v>0</v>
      </c>
      <c r="P41" s="316">
        <f>'Rekap SKPD'!S280</f>
        <v>0</v>
      </c>
      <c r="Q41" s="316">
        <f>'Rekap SKPD'!T280</f>
        <v>19000000</v>
      </c>
      <c r="R41" s="316">
        <f>'Rekap SKPD'!U280</f>
        <v>0</v>
      </c>
      <c r="S41" s="316">
        <f>'Rekap SKPD'!V280</f>
        <v>0</v>
      </c>
      <c r="T41" s="316">
        <f>'Rekap SKPD'!W280</f>
        <v>0</v>
      </c>
      <c r="U41" s="316">
        <f>'Rekap SKPD'!X280</f>
        <v>19000000</v>
      </c>
      <c r="V41" s="390">
        <f t="shared" si="0"/>
        <v>0</v>
      </c>
      <c r="W41" s="596"/>
      <c r="X41" s="397"/>
      <c r="Y41" s="379">
        <v>0</v>
      </c>
      <c r="Z41" s="599">
        <f t="shared" si="1"/>
        <v>0</v>
      </c>
    </row>
    <row r="42" spans="1:26" s="149" customFormat="1">
      <c r="A42" s="83">
        <v>31</v>
      </c>
      <c r="B42" s="595" t="s">
        <v>50</v>
      </c>
      <c r="C42" s="316">
        <f>'Rekap SKPD'!E289</f>
        <v>20620000</v>
      </c>
      <c r="D42" s="316">
        <f>'Rekap SKPD'!G289</f>
        <v>0</v>
      </c>
      <c r="E42" s="316">
        <f>'Rekap SKPD'!H289</f>
        <v>0</v>
      </c>
      <c r="F42" s="316">
        <f>'Rekap SKPD'!I289</f>
        <v>0</v>
      </c>
      <c r="G42" s="316">
        <f>'Rekap SKPD'!J289</f>
        <v>0</v>
      </c>
      <c r="H42" s="316">
        <f>'Rekap SKPD'!K289</f>
        <v>0</v>
      </c>
      <c r="I42" s="316">
        <f>'Rekap SKPD'!L289</f>
        <v>0</v>
      </c>
      <c r="J42" s="316">
        <f>'Rekap SKPD'!M289</f>
        <v>0</v>
      </c>
      <c r="K42" s="316">
        <f>'Rekap SKPD'!N289</f>
        <v>0</v>
      </c>
      <c r="L42" s="316">
        <f>'Rekap SKPD'!O289</f>
        <v>0</v>
      </c>
      <c r="M42" s="316">
        <f>'Rekap SKPD'!P289</f>
        <v>0</v>
      </c>
      <c r="N42" s="316">
        <f>'Rekap SKPD'!Q289</f>
        <v>0</v>
      </c>
      <c r="O42" s="316">
        <f>'Rekap SKPD'!R289</f>
        <v>0</v>
      </c>
      <c r="P42" s="316">
        <f>'Rekap SKPD'!S289</f>
        <v>0</v>
      </c>
      <c r="Q42" s="316">
        <f>'Rekap SKPD'!T289</f>
        <v>20620000</v>
      </c>
      <c r="R42" s="316">
        <f>'Rekap SKPD'!U289</f>
        <v>0</v>
      </c>
      <c r="S42" s="316">
        <f>'Rekap SKPD'!V289</f>
        <v>0</v>
      </c>
      <c r="T42" s="316">
        <f>'Rekap SKPD'!W289</f>
        <v>0</v>
      </c>
      <c r="U42" s="316">
        <f>'Rekap SKPD'!X289</f>
        <v>20620000</v>
      </c>
      <c r="V42" s="390">
        <f t="shared" si="0"/>
        <v>0</v>
      </c>
      <c r="W42" s="596"/>
      <c r="X42" s="397"/>
      <c r="Y42" s="379">
        <v>0</v>
      </c>
      <c r="Z42" s="599">
        <f t="shared" si="1"/>
        <v>0</v>
      </c>
    </row>
    <row r="43" spans="1:26" s="149" customFormat="1">
      <c r="A43" s="83">
        <v>32</v>
      </c>
      <c r="B43" s="595" t="s">
        <v>51</v>
      </c>
      <c r="C43" s="316">
        <f>'Rekap SKPD'!E298</f>
        <v>0</v>
      </c>
      <c r="D43" s="316">
        <f>'Rekap SKPD'!G298</f>
        <v>0</v>
      </c>
      <c r="E43" s="316">
        <f>'Rekap SKPD'!H298</f>
        <v>0</v>
      </c>
      <c r="F43" s="316">
        <f>'Rekap SKPD'!I298</f>
        <v>0</v>
      </c>
      <c r="G43" s="316">
        <f>'Rekap SKPD'!J298</f>
        <v>0</v>
      </c>
      <c r="H43" s="316">
        <f>'Rekap SKPD'!K298</f>
        <v>0</v>
      </c>
      <c r="I43" s="316">
        <f>'Rekap SKPD'!L298</f>
        <v>0</v>
      </c>
      <c r="J43" s="316">
        <f>'Rekap SKPD'!M298</f>
        <v>10355000</v>
      </c>
      <c r="K43" s="316">
        <f>'Rekap SKPD'!N298</f>
        <v>0</v>
      </c>
      <c r="L43" s="316">
        <f>'Rekap SKPD'!O298</f>
        <v>10355000</v>
      </c>
      <c r="M43" s="316">
        <f>'Rekap SKPD'!P298</f>
        <v>0</v>
      </c>
      <c r="N43" s="316">
        <f>'Rekap SKPD'!Q298</f>
        <v>0</v>
      </c>
      <c r="O43" s="316">
        <f>'Rekap SKPD'!R298</f>
        <v>0</v>
      </c>
      <c r="P43" s="316">
        <f>'Rekap SKPD'!S298</f>
        <v>0</v>
      </c>
      <c r="Q43" s="316">
        <f>'Rekap SKPD'!T298</f>
        <v>10355000</v>
      </c>
      <c r="R43" s="316">
        <f>'Rekap SKPD'!U298</f>
        <v>0</v>
      </c>
      <c r="S43" s="316">
        <f>'Rekap SKPD'!V298</f>
        <v>0</v>
      </c>
      <c r="T43" s="316">
        <f>'Rekap SKPD'!W298</f>
        <v>0</v>
      </c>
      <c r="U43" s="316">
        <f>'Rekap SKPD'!X298</f>
        <v>10355000</v>
      </c>
      <c r="V43" s="390">
        <f t="shared" si="0"/>
        <v>0</v>
      </c>
      <c r="W43" s="596"/>
      <c r="X43" s="397"/>
      <c r="Y43" s="379">
        <v>0</v>
      </c>
      <c r="Z43" s="599">
        <f t="shared" si="1"/>
        <v>0</v>
      </c>
    </row>
    <row r="44" spans="1:26" s="149" customFormat="1">
      <c r="A44" s="83">
        <v>33</v>
      </c>
      <c r="B44" s="595" t="s">
        <v>52</v>
      </c>
      <c r="C44" s="316">
        <f>'Rekap SKPD'!E307</f>
        <v>0</v>
      </c>
      <c r="D44" s="316">
        <f>'Rekap SKPD'!G307</f>
        <v>0</v>
      </c>
      <c r="E44" s="316">
        <f>'Rekap SKPD'!H307</f>
        <v>0</v>
      </c>
      <c r="F44" s="316">
        <f>'Rekap SKPD'!I307</f>
        <v>0</v>
      </c>
      <c r="G44" s="316">
        <f>'Rekap SKPD'!J307</f>
        <v>0</v>
      </c>
      <c r="H44" s="316">
        <f>'Rekap SKPD'!K307</f>
        <v>0</v>
      </c>
      <c r="I44" s="316">
        <f>'Rekap SKPD'!L307</f>
        <v>0</v>
      </c>
      <c r="J44" s="316">
        <f>'Rekap SKPD'!M307</f>
        <v>77673500</v>
      </c>
      <c r="K44" s="316">
        <f>'Rekap SKPD'!N307</f>
        <v>0</v>
      </c>
      <c r="L44" s="316">
        <f>'Rekap SKPD'!O307</f>
        <v>77673500</v>
      </c>
      <c r="M44" s="316">
        <f>'Rekap SKPD'!P307</f>
        <v>0</v>
      </c>
      <c r="N44" s="316">
        <f>'Rekap SKPD'!Q307</f>
        <v>0</v>
      </c>
      <c r="O44" s="316">
        <f>'Rekap SKPD'!R307</f>
        <v>0</v>
      </c>
      <c r="P44" s="316">
        <f>'Rekap SKPD'!S307</f>
        <v>0</v>
      </c>
      <c r="Q44" s="316">
        <f>'Rekap SKPD'!T307</f>
        <v>77673500</v>
      </c>
      <c r="R44" s="316">
        <f>'Rekap SKPD'!U307</f>
        <v>0</v>
      </c>
      <c r="S44" s="316">
        <f>'Rekap SKPD'!V307</f>
        <v>0</v>
      </c>
      <c r="T44" s="316">
        <f>'Rekap SKPD'!W307</f>
        <v>0</v>
      </c>
      <c r="U44" s="316">
        <f>'Rekap SKPD'!X307</f>
        <v>77673500</v>
      </c>
      <c r="V44" s="390">
        <f t="shared" si="0"/>
        <v>0</v>
      </c>
      <c r="W44" s="596"/>
      <c r="X44" s="397"/>
      <c r="Y44" s="379">
        <v>0</v>
      </c>
      <c r="Z44" s="599">
        <f t="shared" si="1"/>
        <v>0</v>
      </c>
    </row>
    <row r="45" spans="1:26" s="149" customFormat="1">
      <c r="A45" s="83">
        <v>34</v>
      </c>
      <c r="B45" s="595" t="s">
        <v>53</v>
      </c>
      <c r="C45" s="316">
        <f>'Rekap SKPD'!E316</f>
        <v>0</v>
      </c>
      <c r="D45" s="316">
        <f>'Rekap SKPD'!G316</f>
        <v>0</v>
      </c>
      <c r="E45" s="316">
        <f>'Rekap SKPD'!H316</f>
        <v>0</v>
      </c>
      <c r="F45" s="316">
        <f>'Rekap SKPD'!I316</f>
        <v>0</v>
      </c>
      <c r="G45" s="316">
        <f>'Rekap SKPD'!J316</f>
        <v>0</v>
      </c>
      <c r="H45" s="316">
        <f>'Rekap SKPD'!K316</f>
        <v>0</v>
      </c>
      <c r="I45" s="316">
        <f>'Rekap SKPD'!L316</f>
        <v>0</v>
      </c>
      <c r="J45" s="316">
        <f>'Rekap SKPD'!M316</f>
        <v>225070746</v>
      </c>
      <c r="K45" s="316">
        <f>'Rekap SKPD'!N316</f>
        <v>0</v>
      </c>
      <c r="L45" s="316">
        <f>'Rekap SKPD'!O316</f>
        <v>225070746</v>
      </c>
      <c r="M45" s="316">
        <f>'Rekap SKPD'!P316</f>
        <v>0</v>
      </c>
      <c r="N45" s="316">
        <f>'Rekap SKPD'!Q316</f>
        <v>0</v>
      </c>
      <c r="O45" s="316">
        <f>'Rekap SKPD'!R316</f>
        <v>0</v>
      </c>
      <c r="P45" s="316">
        <f>'Rekap SKPD'!S316</f>
        <v>0</v>
      </c>
      <c r="Q45" s="316">
        <f>'Rekap SKPD'!T316</f>
        <v>21782297</v>
      </c>
      <c r="R45" s="316">
        <f>'Rekap SKPD'!U316</f>
        <v>0</v>
      </c>
      <c r="S45" s="316">
        <f>'Rekap SKPD'!V316</f>
        <v>0</v>
      </c>
      <c r="T45" s="316">
        <f>'Rekap SKPD'!W316</f>
        <v>0</v>
      </c>
      <c r="U45" s="316">
        <f>'Rekap SKPD'!X316</f>
        <v>21782297</v>
      </c>
      <c r="V45" s="390">
        <f t="shared" si="0"/>
        <v>203288449</v>
      </c>
      <c r="W45" s="596"/>
      <c r="X45" s="397"/>
      <c r="Y45" s="379">
        <v>203288449</v>
      </c>
      <c r="Z45" s="599">
        <f t="shared" si="1"/>
        <v>0</v>
      </c>
    </row>
    <row r="46" spans="1:26" s="149" customFormat="1">
      <c r="A46" s="83">
        <v>35</v>
      </c>
      <c r="B46" s="595" t="s">
        <v>54</v>
      </c>
      <c r="C46" s="316">
        <f>'Rekap SKPD'!E325</f>
        <v>1195000</v>
      </c>
      <c r="D46" s="316">
        <f>'Rekap SKPD'!G325</f>
        <v>0</v>
      </c>
      <c r="E46" s="316">
        <f>'Rekap SKPD'!H325</f>
        <v>0</v>
      </c>
      <c r="F46" s="316">
        <f>'Rekap SKPD'!I325</f>
        <v>0</v>
      </c>
      <c r="G46" s="316">
        <f>'Rekap SKPD'!J325</f>
        <v>0</v>
      </c>
      <c r="H46" s="316">
        <f>'Rekap SKPD'!K325</f>
        <v>0</v>
      </c>
      <c r="I46" s="316">
        <f>'Rekap SKPD'!L325</f>
        <v>0</v>
      </c>
      <c r="J46" s="316">
        <f>'Rekap SKPD'!M325</f>
        <v>0</v>
      </c>
      <c r="K46" s="316">
        <f>'Rekap SKPD'!N325</f>
        <v>0</v>
      </c>
      <c r="L46" s="316">
        <f>'Rekap SKPD'!O325</f>
        <v>0</v>
      </c>
      <c r="M46" s="316">
        <f>'Rekap SKPD'!P325</f>
        <v>0</v>
      </c>
      <c r="N46" s="316">
        <f>'Rekap SKPD'!Q325</f>
        <v>0</v>
      </c>
      <c r="O46" s="316">
        <f>'Rekap SKPD'!R325</f>
        <v>0</v>
      </c>
      <c r="P46" s="316">
        <f>'Rekap SKPD'!S325</f>
        <v>0</v>
      </c>
      <c r="Q46" s="316">
        <f>'Rekap SKPD'!T325</f>
        <v>1195000</v>
      </c>
      <c r="R46" s="316">
        <f>'Rekap SKPD'!U325</f>
        <v>0</v>
      </c>
      <c r="S46" s="316">
        <f>'Rekap SKPD'!V325</f>
        <v>0</v>
      </c>
      <c r="T46" s="316">
        <f>'Rekap SKPD'!W325</f>
        <v>0</v>
      </c>
      <c r="U46" s="316">
        <f>'Rekap SKPD'!X325</f>
        <v>1195000</v>
      </c>
      <c r="V46" s="390">
        <f t="shared" si="0"/>
        <v>0</v>
      </c>
      <c r="W46" s="596"/>
      <c r="X46" s="397"/>
      <c r="Y46" s="379">
        <v>0</v>
      </c>
      <c r="Z46" s="599">
        <f t="shared" si="1"/>
        <v>0</v>
      </c>
    </row>
    <row r="47" spans="1:26" s="149" customFormat="1">
      <c r="A47" s="83">
        <v>36</v>
      </c>
      <c r="B47" s="595" t="s">
        <v>55</v>
      </c>
      <c r="C47" s="316">
        <f>'Rekap SKPD'!E334</f>
        <v>0</v>
      </c>
      <c r="D47" s="316">
        <f>'Rekap SKPD'!G334</f>
        <v>0</v>
      </c>
      <c r="E47" s="316">
        <f>'Rekap SKPD'!H334</f>
        <v>0</v>
      </c>
      <c r="F47" s="316">
        <f>'Rekap SKPD'!I334</f>
        <v>0</v>
      </c>
      <c r="G47" s="316">
        <f>'Rekap SKPD'!J334</f>
        <v>0</v>
      </c>
      <c r="H47" s="316">
        <f>'Rekap SKPD'!K334</f>
        <v>0</v>
      </c>
      <c r="I47" s="316">
        <f>'Rekap SKPD'!L334</f>
        <v>0</v>
      </c>
      <c r="J47" s="316">
        <f>'Rekap SKPD'!M334</f>
        <v>6500000</v>
      </c>
      <c r="K47" s="316">
        <f>'Rekap SKPD'!N334</f>
        <v>0</v>
      </c>
      <c r="L47" s="316">
        <f>'Rekap SKPD'!O334</f>
        <v>6500000</v>
      </c>
      <c r="M47" s="316">
        <f>'Rekap SKPD'!P334</f>
        <v>0</v>
      </c>
      <c r="N47" s="316">
        <f>'Rekap SKPD'!Q334</f>
        <v>0</v>
      </c>
      <c r="O47" s="316">
        <f>'Rekap SKPD'!R334</f>
        <v>0</v>
      </c>
      <c r="P47" s="316">
        <f>'Rekap SKPD'!S334</f>
        <v>0</v>
      </c>
      <c r="Q47" s="316">
        <f>'Rekap SKPD'!T334</f>
        <v>6500000</v>
      </c>
      <c r="R47" s="316">
        <f>'Rekap SKPD'!U334</f>
        <v>0</v>
      </c>
      <c r="S47" s="316">
        <f>'Rekap SKPD'!V334</f>
        <v>0</v>
      </c>
      <c r="T47" s="316">
        <f>'Rekap SKPD'!W334</f>
        <v>0</v>
      </c>
      <c r="U47" s="316">
        <f>'Rekap SKPD'!X334</f>
        <v>6500000</v>
      </c>
      <c r="V47" s="390">
        <f t="shared" si="0"/>
        <v>0</v>
      </c>
      <c r="W47" s="596"/>
      <c r="X47" s="397"/>
      <c r="Y47" s="379">
        <v>0</v>
      </c>
      <c r="Z47" s="599">
        <f t="shared" si="1"/>
        <v>0</v>
      </c>
    </row>
    <row r="48" spans="1:26" s="149" customFormat="1">
      <c r="A48" s="83">
        <v>37</v>
      </c>
      <c r="B48" s="595" t="s">
        <v>56</v>
      </c>
      <c r="C48" s="316">
        <f>'Rekap SKPD'!E343</f>
        <v>6750000</v>
      </c>
      <c r="D48" s="316">
        <f>'Rekap SKPD'!G343</f>
        <v>0</v>
      </c>
      <c r="E48" s="316">
        <f>'Rekap SKPD'!H343</f>
        <v>0</v>
      </c>
      <c r="F48" s="316">
        <f>'Rekap SKPD'!I343</f>
        <v>0</v>
      </c>
      <c r="G48" s="316">
        <f>'Rekap SKPD'!J343</f>
        <v>0</v>
      </c>
      <c r="H48" s="316">
        <f>'Rekap SKPD'!K343</f>
        <v>0</v>
      </c>
      <c r="I48" s="316">
        <f>'Rekap SKPD'!L343</f>
        <v>0</v>
      </c>
      <c r="J48" s="316">
        <f>'Rekap SKPD'!M343</f>
        <v>2125000</v>
      </c>
      <c r="K48" s="316">
        <f>'Rekap SKPD'!N343</f>
        <v>0</v>
      </c>
      <c r="L48" s="316">
        <f>'Rekap SKPD'!O343</f>
        <v>2125000</v>
      </c>
      <c r="M48" s="316">
        <f>'Rekap SKPD'!P343</f>
        <v>0</v>
      </c>
      <c r="N48" s="316">
        <f>'Rekap SKPD'!Q343</f>
        <v>0</v>
      </c>
      <c r="O48" s="316">
        <f>'Rekap SKPD'!R343</f>
        <v>0</v>
      </c>
      <c r="P48" s="316">
        <f>'Rekap SKPD'!S343</f>
        <v>0</v>
      </c>
      <c r="Q48" s="316">
        <f>'Rekap SKPD'!T343</f>
        <v>8875000</v>
      </c>
      <c r="R48" s="316">
        <f>'Rekap SKPD'!U343</f>
        <v>0</v>
      </c>
      <c r="S48" s="316">
        <f>'Rekap SKPD'!V343</f>
        <v>0</v>
      </c>
      <c r="T48" s="316">
        <f>'Rekap SKPD'!W343</f>
        <v>0</v>
      </c>
      <c r="U48" s="316">
        <f>'Rekap SKPD'!X343</f>
        <v>8875000</v>
      </c>
      <c r="V48" s="390">
        <f t="shared" si="0"/>
        <v>0</v>
      </c>
      <c r="W48" s="596"/>
      <c r="X48" s="397"/>
      <c r="Y48" s="379">
        <v>0</v>
      </c>
      <c r="Z48" s="599">
        <f t="shared" si="1"/>
        <v>0</v>
      </c>
    </row>
    <row r="49" spans="1:26" s="149" customFormat="1">
      <c r="A49" s="83">
        <v>38</v>
      </c>
      <c r="B49" s="595" t="s">
        <v>57</v>
      </c>
      <c r="C49" s="316">
        <f>'Rekap SKPD'!E352</f>
        <v>0</v>
      </c>
      <c r="D49" s="316">
        <f>'Rekap SKPD'!G352</f>
        <v>0</v>
      </c>
      <c r="E49" s="316">
        <f>'Rekap SKPD'!H352</f>
        <v>0</v>
      </c>
      <c r="F49" s="316">
        <f>'Rekap SKPD'!I352</f>
        <v>0</v>
      </c>
      <c r="G49" s="316">
        <f>'Rekap SKPD'!J352</f>
        <v>0</v>
      </c>
      <c r="H49" s="316">
        <f>'Rekap SKPD'!K352</f>
        <v>0</v>
      </c>
      <c r="I49" s="316">
        <f>'Rekap SKPD'!L352</f>
        <v>0</v>
      </c>
      <c r="J49" s="316">
        <f>'Rekap SKPD'!M352</f>
        <v>0</v>
      </c>
      <c r="K49" s="316">
        <f>'Rekap SKPD'!N352</f>
        <v>0</v>
      </c>
      <c r="L49" s="316">
        <f>'Rekap SKPD'!O352</f>
        <v>0</v>
      </c>
      <c r="M49" s="316">
        <f>'Rekap SKPD'!P352</f>
        <v>0</v>
      </c>
      <c r="N49" s="316">
        <f>'Rekap SKPD'!Q352</f>
        <v>0</v>
      </c>
      <c r="O49" s="316">
        <f>'Rekap SKPD'!R352</f>
        <v>0</v>
      </c>
      <c r="P49" s="316">
        <f>'Rekap SKPD'!S352</f>
        <v>0</v>
      </c>
      <c r="Q49" s="316">
        <f>'Rekap SKPD'!T352</f>
        <v>0</v>
      </c>
      <c r="R49" s="316">
        <f>'Rekap SKPD'!U352</f>
        <v>0</v>
      </c>
      <c r="S49" s="316">
        <f>'Rekap SKPD'!V352</f>
        <v>0</v>
      </c>
      <c r="T49" s="316">
        <f>'Rekap SKPD'!W352</f>
        <v>0</v>
      </c>
      <c r="U49" s="316">
        <f>'Rekap SKPD'!X352</f>
        <v>0</v>
      </c>
      <c r="V49" s="390">
        <f t="shared" si="0"/>
        <v>0</v>
      </c>
      <c r="W49" s="596"/>
      <c r="X49" s="397"/>
      <c r="Y49" s="379">
        <v>0</v>
      </c>
      <c r="Z49" s="599">
        <f t="shared" si="1"/>
        <v>0</v>
      </c>
    </row>
    <row r="50" spans="1:26" s="149" customFormat="1">
      <c r="A50" s="83">
        <v>39</v>
      </c>
      <c r="B50" s="595" t="s">
        <v>58</v>
      </c>
      <c r="C50" s="316">
        <f>'Rekap SKPD'!E361</f>
        <v>0</v>
      </c>
      <c r="D50" s="316">
        <f>'Rekap SKPD'!G361</f>
        <v>0</v>
      </c>
      <c r="E50" s="316">
        <f>'Rekap SKPD'!H361</f>
        <v>0</v>
      </c>
      <c r="F50" s="316">
        <f>'Rekap SKPD'!I361</f>
        <v>0</v>
      </c>
      <c r="G50" s="316">
        <f>'Rekap SKPD'!J361</f>
        <v>0</v>
      </c>
      <c r="H50" s="316">
        <f>'Rekap SKPD'!K361</f>
        <v>0</v>
      </c>
      <c r="I50" s="316">
        <f>'Rekap SKPD'!L361</f>
        <v>0</v>
      </c>
      <c r="J50" s="316">
        <f>'Rekap SKPD'!M361</f>
        <v>46326000</v>
      </c>
      <c r="K50" s="316">
        <f>'Rekap SKPD'!N361</f>
        <v>0</v>
      </c>
      <c r="L50" s="316">
        <f>'Rekap SKPD'!O361</f>
        <v>46326000</v>
      </c>
      <c r="M50" s="316">
        <f>'Rekap SKPD'!P361</f>
        <v>0</v>
      </c>
      <c r="N50" s="316">
        <f>'Rekap SKPD'!Q361</f>
        <v>0</v>
      </c>
      <c r="O50" s="316">
        <f>'Rekap SKPD'!R361</f>
        <v>0</v>
      </c>
      <c r="P50" s="316">
        <f>'Rekap SKPD'!S361</f>
        <v>0</v>
      </c>
      <c r="Q50" s="316">
        <f>'Rekap SKPD'!T361</f>
        <v>46326000</v>
      </c>
      <c r="R50" s="316">
        <f>'Rekap SKPD'!U361</f>
        <v>0</v>
      </c>
      <c r="S50" s="316">
        <f>'Rekap SKPD'!V361</f>
        <v>0</v>
      </c>
      <c r="T50" s="316">
        <f>'Rekap SKPD'!W361</f>
        <v>0</v>
      </c>
      <c r="U50" s="316">
        <f>'Rekap SKPD'!X361</f>
        <v>46326000</v>
      </c>
      <c r="V50" s="390">
        <f t="shared" si="0"/>
        <v>0</v>
      </c>
      <c r="W50" s="596"/>
      <c r="X50" s="397"/>
      <c r="Y50" s="379">
        <v>0</v>
      </c>
      <c r="Z50" s="599">
        <f t="shared" si="1"/>
        <v>0</v>
      </c>
    </row>
    <row r="51" spans="1:26" s="149" customFormat="1">
      <c r="A51" s="83">
        <v>40</v>
      </c>
      <c r="B51" s="595" t="s">
        <v>59</v>
      </c>
      <c r="C51" s="316">
        <f>'Rekap SKPD'!E370</f>
        <v>0</v>
      </c>
      <c r="D51" s="316">
        <f>'Rekap SKPD'!G370</f>
        <v>0</v>
      </c>
      <c r="E51" s="316">
        <f>'Rekap SKPD'!H370</f>
        <v>0</v>
      </c>
      <c r="F51" s="316">
        <f>'Rekap SKPD'!I370</f>
        <v>0</v>
      </c>
      <c r="G51" s="316">
        <f>'Rekap SKPD'!J370</f>
        <v>0</v>
      </c>
      <c r="H51" s="316">
        <f>'Rekap SKPD'!K370</f>
        <v>0</v>
      </c>
      <c r="I51" s="316">
        <f>'Rekap SKPD'!L370</f>
        <v>0</v>
      </c>
      <c r="J51" s="316">
        <f>'Rekap SKPD'!M370</f>
        <v>5150900</v>
      </c>
      <c r="K51" s="316">
        <f>'Rekap SKPD'!N370</f>
        <v>0</v>
      </c>
      <c r="L51" s="316">
        <f>'Rekap SKPD'!O370</f>
        <v>5150900</v>
      </c>
      <c r="M51" s="316">
        <f>'Rekap SKPD'!P370</f>
        <v>0</v>
      </c>
      <c r="N51" s="316">
        <f>'Rekap SKPD'!Q370</f>
        <v>0</v>
      </c>
      <c r="O51" s="316">
        <f>'Rekap SKPD'!R370</f>
        <v>0</v>
      </c>
      <c r="P51" s="316">
        <f>'Rekap SKPD'!S370</f>
        <v>0</v>
      </c>
      <c r="Q51" s="316">
        <f>'Rekap SKPD'!T370</f>
        <v>5150900</v>
      </c>
      <c r="R51" s="316">
        <f>'Rekap SKPD'!U370</f>
        <v>0</v>
      </c>
      <c r="S51" s="316">
        <f>'Rekap SKPD'!V370</f>
        <v>0</v>
      </c>
      <c r="T51" s="316">
        <f>'Rekap SKPD'!W370</f>
        <v>0</v>
      </c>
      <c r="U51" s="316">
        <f>'Rekap SKPD'!X370</f>
        <v>5150900</v>
      </c>
      <c r="V51" s="390">
        <f t="shared" si="0"/>
        <v>0</v>
      </c>
      <c r="W51" s="596"/>
      <c r="X51" s="397"/>
      <c r="Y51" s="379">
        <v>0</v>
      </c>
      <c r="Z51" s="599">
        <f t="shared" si="1"/>
        <v>0</v>
      </c>
    </row>
    <row r="52" spans="1:26" s="149" customFormat="1">
      <c r="A52" s="83">
        <v>41</v>
      </c>
      <c r="B52" s="595" t="s">
        <v>60</v>
      </c>
      <c r="C52" s="316">
        <f>'Rekap SKPD'!E379</f>
        <v>0</v>
      </c>
      <c r="D52" s="316">
        <f>'Rekap SKPD'!G379</f>
        <v>0</v>
      </c>
      <c r="E52" s="316">
        <f>'Rekap SKPD'!H379</f>
        <v>0</v>
      </c>
      <c r="F52" s="316">
        <f>'Rekap SKPD'!I379</f>
        <v>0</v>
      </c>
      <c r="G52" s="316">
        <f>'Rekap SKPD'!J379</f>
        <v>0</v>
      </c>
      <c r="H52" s="316">
        <f>'Rekap SKPD'!K379</f>
        <v>0</v>
      </c>
      <c r="I52" s="316">
        <f>'Rekap SKPD'!L379</f>
        <v>0</v>
      </c>
      <c r="J52" s="316">
        <f>'Rekap SKPD'!M379</f>
        <v>0</v>
      </c>
      <c r="K52" s="316">
        <f>'Rekap SKPD'!N379</f>
        <v>0</v>
      </c>
      <c r="L52" s="316">
        <f>'Rekap SKPD'!O379</f>
        <v>0</v>
      </c>
      <c r="M52" s="316">
        <f>'Rekap SKPD'!P379</f>
        <v>0</v>
      </c>
      <c r="N52" s="316">
        <f>'Rekap SKPD'!Q379</f>
        <v>0</v>
      </c>
      <c r="O52" s="316">
        <f>'Rekap SKPD'!R379</f>
        <v>0</v>
      </c>
      <c r="P52" s="316">
        <f>'Rekap SKPD'!S379</f>
        <v>0</v>
      </c>
      <c r="Q52" s="316">
        <f>'Rekap SKPD'!T379</f>
        <v>0</v>
      </c>
      <c r="R52" s="316">
        <f>'Rekap SKPD'!U379</f>
        <v>0</v>
      </c>
      <c r="S52" s="316">
        <f>'Rekap SKPD'!V379</f>
        <v>0</v>
      </c>
      <c r="T52" s="316">
        <f>'Rekap SKPD'!W379</f>
        <v>0</v>
      </c>
      <c r="U52" s="316">
        <f>'Rekap SKPD'!X379</f>
        <v>0</v>
      </c>
      <c r="V52" s="390">
        <f t="shared" si="0"/>
        <v>0</v>
      </c>
      <c r="W52" s="596"/>
      <c r="X52" s="397"/>
      <c r="Y52" s="379">
        <v>0</v>
      </c>
      <c r="Z52" s="599">
        <f t="shared" si="1"/>
        <v>0</v>
      </c>
    </row>
    <row r="53" spans="1:26" s="149" customFormat="1">
      <c r="A53" s="83">
        <v>42</v>
      </c>
      <c r="B53" s="595" t="s">
        <v>18</v>
      </c>
      <c r="C53" s="316">
        <f>'Rekap SKPD'!E388</f>
        <v>0</v>
      </c>
      <c r="D53" s="316">
        <f>'Rekap SKPD'!G388</f>
        <v>0</v>
      </c>
      <c r="E53" s="316">
        <f>'Rekap SKPD'!H388</f>
        <v>0</v>
      </c>
      <c r="F53" s="316">
        <f>'Rekap SKPD'!I388</f>
        <v>0</v>
      </c>
      <c r="G53" s="316">
        <f>'Rekap SKPD'!J388</f>
        <v>0</v>
      </c>
      <c r="H53" s="316">
        <f>'Rekap SKPD'!K388</f>
        <v>0</v>
      </c>
      <c r="I53" s="316">
        <f>'Rekap SKPD'!L388</f>
        <v>0</v>
      </c>
      <c r="J53" s="316">
        <f>'Rekap SKPD'!M388</f>
        <v>3625000</v>
      </c>
      <c r="K53" s="316">
        <f>'Rekap SKPD'!N388</f>
        <v>0</v>
      </c>
      <c r="L53" s="316">
        <f>'Rekap SKPD'!O388</f>
        <v>3625000</v>
      </c>
      <c r="M53" s="316">
        <f>'Rekap SKPD'!P388</f>
        <v>0</v>
      </c>
      <c r="N53" s="316">
        <f>'Rekap SKPD'!Q388</f>
        <v>0</v>
      </c>
      <c r="O53" s="316">
        <f>'Rekap SKPD'!R388</f>
        <v>0</v>
      </c>
      <c r="P53" s="316">
        <f>'Rekap SKPD'!S388</f>
        <v>0</v>
      </c>
      <c r="Q53" s="316">
        <f>'Rekap SKPD'!T388</f>
        <v>3625000</v>
      </c>
      <c r="R53" s="316">
        <f>'Rekap SKPD'!U388</f>
        <v>0</v>
      </c>
      <c r="S53" s="316">
        <f>'Rekap SKPD'!V388</f>
        <v>0</v>
      </c>
      <c r="T53" s="316">
        <f>'Rekap SKPD'!W388</f>
        <v>0</v>
      </c>
      <c r="U53" s="316">
        <f>'Rekap SKPD'!X388</f>
        <v>3625000</v>
      </c>
      <c r="V53" s="390">
        <f t="shared" si="0"/>
        <v>0</v>
      </c>
      <c r="W53" s="596"/>
      <c r="X53" s="397"/>
      <c r="Y53" s="379">
        <v>0</v>
      </c>
      <c r="Z53" s="599">
        <f t="shared" si="1"/>
        <v>0</v>
      </c>
    </row>
    <row r="54" spans="1:26" s="149" customFormat="1">
      <c r="A54" s="83">
        <v>43</v>
      </c>
      <c r="B54" s="595" t="s">
        <v>61</v>
      </c>
      <c r="C54" s="316">
        <f>'Rekap SKPD'!E397</f>
        <v>0</v>
      </c>
      <c r="D54" s="316">
        <f>'Rekap SKPD'!G397</f>
        <v>0</v>
      </c>
      <c r="E54" s="316">
        <f>'Rekap SKPD'!H397</f>
        <v>0</v>
      </c>
      <c r="F54" s="316">
        <f>'Rekap SKPD'!I397</f>
        <v>0</v>
      </c>
      <c r="G54" s="316">
        <f>'Rekap SKPD'!J397</f>
        <v>0</v>
      </c>
      <c r="H54" s="316">
        <f>'Rekap SKPD'!K397</f>
        <v>0</v>
      </c>
      <c r="I54" s="316">
        <f>'Rekap SKPD'!L397</f>
        <v>0</v>
      </c>
      <c r="J54" s="316">
        <f>'Rekap SKPD'!M397</f>
        <v>1800000</v>
      </c>
      <c r="K54" s="316">
        <f>'Rekap SKPD'!N397</f>
        <v>0</v>
      </c>
      <c r="L54" s="316">
        <f>'Rekap SKPD'!O397</f>
        <v>1800000</v>
      </c>
      <c r="M54" s="316">
        <f>'Rekap SKPD'!P397</f>
        <v>0</v>
      </c>
      <c r="N54" s="316">
        <f>'Rekap SKPD'!Q397</f>
        <v>0</v>
      </c>
      <c r="O54" s="316">
        <f>'Rekap SKPD'!R397</f>
        <v>0</v>
      </c>
      <c r="P54" s="316">
        <f>'Rekap SKPD'!S397</f>
        <v>0</v>
      </c>
      <c r="Q54" s="316">
        <f>'Rekap SKPD'!T397</f>
        <v>1800000</v>
      </c>
      <c r="R54" s="316">
        <f>'Rekap SKPD'!U397</f>
        <v>0</v>
      </c>
      <c r="S54" s="316">
        <f>'Rekap SKPD'!V397</f>
        <v>0</v>
      </c>
      <c r="T54" s="316">
        <f>'Rekap SKPD'!W397</f>
        <v>0</v>
      </c>
      <c r="U54" s="316">
        <f>'Rekap SKPD'!X397</f>
        <v>1800000</v>
      </c>
      <c r="V54" s="390">
        <f t="shared" si="0"/>
        <v>0</v>
      </c>
      <c r="W54" s="596"/>
      <c r="X54" s="397"/>
      <c r="Y54" s="379">
        <v>0</v>
      </c>
      <c r="Z54" s="599">
        <f t="shared" si="1"/>
        <v>0</v>
      </c>
    </row>
    <row r="55" spans="1:26" s="149" customFormat="1">
      <c r="A55" s="83">
        <v>44</v>
      </c>
      <c r="B55" s="595" t="s">
        <v>62</v>
      </c>
      <c r="C55" s="316">
        <f>'Rekap SKPD'!E406</f>
        <v>0</v>
      </c>
      <c r="D55" s="316">
        <f>'Rekap SKPD'!G406</f>
        <v>0</v>
      </c>
      <c r="E55" s="316">
        <f>'Rekap SKPD'!H406</f>
        <v>0</v>
      </c>
      <c r="F55" s="316">
        <f>'Rekap SKPD'!I406</f>
        <v>0</v>
      </c>
      <c r="G55" s="316">
        <f>'Rekap SKPD'!J406</f>
        <v>0</v>
      </c>
      <c r="H55" s="316">
        <f>'Rekap SKPD'!K406</f>
        <v>0</v>
      </c>
      <c r="I55" s="316">
        <f>'Rekap SKPD'!L406</f>
        <v>0</v>
      </c>
      <c r="J55" s="316">
        <f>'Rekap SKPD'!M406</f>
        <v>0</v>
      </c>
      <c r="K55" s="316">
        <f>'Rekap SKPD'!N406</f>
        <v>0</v>
      </c>
      <c r="L55" s="316">
        <f>'Rekap SKPD'!O406</f>
        <v>0</v>
      </c>
      <c r="M55" s="316">
        <f>'Rekap SKPD'!P406</f>
        <v>0</v>
      </c>
      <c r="N55" s="316">
        <f>'Rekap SKPD'!Q406</f>
        <v>0</v>
      </c>
      <c r="O55" s="316">
        <f>'Rekap SKPD'!R406</f>
        <v>0</v>
      </c>
      <c r="P55" s="316">
        <f>'Rekap SKPD'!S406</f>
        <v>0</v>
      </c>
      <c r="Q55" s="316">
        <f>'Rekap SKPD'!T406</f>
        <v>0</v>
      </c>
      <c r="R55" s="316">
        <f>'Rekap SKPD'!U406</f>
        <v>0</v>
      </c>
      <c r="S55" s="316">
        <f>'Rekap SKPD'!V406</f>
        <v>0</v>
      </c>
      <c r="T55" s="316">
        <f>'Rekap SKPD'!W406</f>
        <v>0</v>
      </c>
      <c r="U55" s="316">
        <f>'Rekap SKPD'!X406</f>
        <v>0</v>
      </c>
      <c r="V55" s="390">
        <f t="shared" si="0"/>
        <v>0</v>
      </c>
      <c r="W55" s="596"/>
      <c r="X55" s="397"/>
      <c r="Y55" s="379">
        <v>0</v>
      </c>
      <c r="Z55" s="599">
        <f t="shared" si="1"/>
        <v>0</v>
      </c>
    </row>
    <row r="56" spans="1:26" s="149" customFormat="1">
      <c r="A56" s="83">
        <v>45</v>
      </c>
      <c r="B56" s="595" t="s">
        <v>63</v>
      </c>
      <c r="C56" s="316">
        <f>'Rekap SKPD'!E415</f>
        <v>0</v>
      </c>
      <c r="D56" s="316">
        <f>'Rekap SKPD'!G415</f>
        <v>0</v>
      </c>
      <c r="E56" s="316">
        <f>'Rekap SKPD'!H415</f>
        <v>0</v>
      </c>
      <c r="F56" s="316">
        <f>'Rekap SKPD'!I415</f>
        <v>0</v>
      </c>
      <c r="G56" s="316">
        <f>'Rekap SKPD'!J415</f>
        <v>0</v>
      </c>
      <c r="H56" s="316">
        <f>'Rekap SKPD'!K415</f>
        <v>0</v>
      </c>
      <c r="I56" s="316">
        <f>'Rekap SKPD'!L415</f>
        <v>0</v>
      </c>
      <c r="J56" s="316">
        <f>'Rekap SKPD'!M415</f>
        <v>0</v>
      </c>
      <c r="K56" s="316">
        <f>'Rekap SKPD'!N415</f>
        <v>0</v>
      </c>
      <c r="L56" s="316">
        <f>'Rekap SKPD'!O415</f>
        <v>0</v>
      </c>
      <c r="M56" s="316">
        <f>'Rekap SKPD'!P415</f>
        <v>0</v>
      </c>
      <c r="N56" s="316">
        <f>'Rekap SKPD'!Q415</f>
        <v>0</v>
      </c>
      <c r="O56" s="316">
        <f>'Rekap SKPD'!R415</f>
        <v>0</v>
      </c>
      <c r="P56" s="316">
        <f>'Rekap SKPD'!S415</f>
        <v>0</v>
      </c>
      <c r="Q56" s="316">
        <f>'Rekap SKPD'!T415</f>
        <v>0</v>
      </c>
      <c r="R56" s="316">
        <f>'Rekap SKPD'!U415</f>
        <v>0</v>
      </c>
      <c r="S56" s="316">
        <f>'Rekap SKPD'!V415</f>
        <v>0</v>
      </c>
      <c r="T56" s="316">
        <f>'Rekap SKPD'!W415</f>
        <v>0</v>
      </c>
      <c r="U56" s="316">
        <f>'Rekap SKPD'!X415</f>
        <v>0</v>
      </c>
      <c r="V56" s="390">
        <f t="shared" si="0"/>
        <v>0</v>
      </c>
      <c r="W56" s="596"/>
      <c r="X56" s="397"/>
      <c r="Y56" s="379">
        <v>0</v>
      </c>
      <c r="Z56" s="599">
        <f t="shared" si="1"/>
        <v>0</v>
      </c>
    </row>
    <row r="57" spans="1:26" s="149" customFormat="1">
      <c r="A57" s="83">
        <v>46</v>
      </c>
      <c r="B57" s="595" t="s">
        <v>64</v>
      </c>
      <c r="C57" s="316">
        <f>'Rekap SKPD'!E424</f>
        <v>0</v>
      </c>
      <c r="D57" s="316">
        <f>'Rekap SKPD'!G424</f>
        <v>0</v>
      </c>
      <c r="E57" s="316">
        <f>'Rekap SKPD'!H424</f>
        <v>0</v>
      </c>
      <c r="F57" s="316">
        <f>'Rekap SKPD'!I424</f>
        <v>0</v>
      </c>
      <c r="G57" s="316">
        <f>'Rekap SKPD'!J424</f>
        <v>0</v>
      </c>
      <c r="H57" s="316">
        <f>'Rekap SKPD'!K424</f>
        <v>0</v>
      </c>
      <c r="I57" s="316">
        <f>'Rekap SKPD'!L424</f>
        <v>0</v>
      </c>
      <c r="J57" s="316">
        <f>'Rekap SKPD'!M424</f>
        <v>0</v>
      </c>
      <c r="K57" s="316">
        <f>'Rekap SKPD'!N424</f>
        <v>0</v>
      </c>
      <c r="L57" s="316">
        <f>'Rekap SKPD'!O424</f>
        <v>0</v>
      </c>
      <c r="M57" s="316">
        <f>'Rekap SKPD'!P424</f>
        <v>0</v>
      </c>
      <c r="N57" s="316">
        <f>'Rekap SKPD'!Q424</f>
        <v>0</v>
      </c>
      <c r="O57" s="316">
        <f>'Rekap SKPD'!R424</f>
        <v>0</v>
      </c>
      <c r="P57" s="316">
        <f>'Rekap SKPD'!S424</f>
        <v>0</v>
      </c>
      <c r="Q57" s="316">
        <f>'Rekap SKPD'!T424</f>
        <v>0</v>
      </c>
      <c r="R57" s="316">
        <f>'Rekap SKPD'!U424</f>
        <v>0</v>
      </c>
      <c r="S57" s="316">
        <f>'Rekap SKPD'!V424</f>
        <v>0</v>
      </c>
      <c r="T57" s="316">
        <f>'Rekap SKPD'!W424</f>
        <v>0</v>
      </c>
      <c r="U57" s="316">
        <f>'Rekap SKPD'!X424</f>
        <v>0</v>
      </c>
      <c r="V57" s="390">
        <f t="shared" si="0"/>
        <v>0</v>
      </c>
      <c r="W57" s="596"/>
      <c r="X57" s="397"/>
      <c r="Y57" s="379">
        <v>0</v>
      </c>
      <c r="Z57" s="599">
        <f t="shared" si="1"/>
        <v>0</v>
      </c>
    </row>
    <row r="58" spans="1:26" s="149" customFormat="1">
      <c r="A58" s="83">
        <v>47</v>
      </c>
      <c r="B58" s="595" t="s">
        <v>65</v>
      </c>
      <c r="C58" s="316">
        <f>'Rekap SKPD'!E433</f>
        <v>0</v>
      </c>
      <c r="D58" s="316">
        <f>'Rekap SKPD'!G433</f>
        <v>0</v>
      </c>
      <c r="E58" s="316">
        <f>'Rekap SKPD'!H433</f>
        <v>0</v>
      </c>
      <c r="F58" s="316">
        <f>'Rekap SKPD'!I433</f>
        <v>0</v>
      </c>
      <c r="G58" s="316">
        <f>'Rekap SKPD'!J433</f>
        <v>0</v>
      </c>
      <c r="H58" s="316">
        <f>'Rekap SKPD'!K433</f>
        <v>0</v>
      </c>
      <c r="I58" s="316">
        <f>'Rekap SKPD'!L433</f>
        <v>0</v>
      </c>
      <c r="J58" s="316">
        <f>'Rekap SKPD'!M433</f>
        <v>750000</v>
      </c>
      <c r="K58" s="316">
        <f>'Rekap SKPD'!N433</f>
        <v>0</v>
      </c>
      <c r="L58" s="316">
        <f>'Rekap SKPD'!O433</f>
        <v>750000</v>
      </c>
      <c r="M58" s="316">
        <f>'Rekap SKPD'!P433</f>
        <v>0</v>
      </c>
      <c r="N58" s="316">
        <f>'Rekap SKPD'!Q433</f>
        <v>0</v>
      </c>
      <c r="O58" s="316">
        <f>'Rekap SKPD'!R433</f>
        <v>0</v>
      </c>
      <c r="P58" s="316">
        <f>'Rekap SKPD'!S433</f>
        <v>0</v>
      </c>
      <c r="Q58" s="316">
        <f>'Rekap SKPD'!T433</f>
        <v>750000</v>
      </c>
      <c r="R58" s="316">
        <f>'Rekap SKPD'!U433</f>
        <v>0</v>
      </c>
      <c r="S58" s="316">
        <f>'Rekap SKPD'!V433</f>
        <v>0</v>
      </c>
      <c r="T58" s="316">
        <f>'Rekap SKPD'!W433</f>
        <v>0</v>
      </c>
      <c r="U58" s="316">
        <f>'Rekap SKPD'!X433</f>
        <v>750000</v>
      </c>
      <c r="V58" s="390">
        <f t="shared" si="0"/>
        <v>0</v>
      </c>
      <c r="W58" s="596"/>
      <c r="X58" s="397"/>
      <c r="Y58" s="379">
        <v>0</v>
      </c>
      <c r="Z58" s="599">
        <f t="shared" si="1"/>
        <v>0</v>
      </c>
    </row>
    <row r="59" spans="1:26" s="149" customFormat="1">
      <c r="A59" s="83">
        <v>48</v>
      </c>
      <c r="B59" s="595" t="s">
        <v>66</v>
      </c>
      <c r="C59" s="316">
        <f>'Rekap SKPD'!E442</f>
        <v>0</v>
      </c>
      <c r="D59" s="316">
        <f>'Rekap SKPD'!G442</f>
        <v>0</v>
      </c>
      <c r="E59" s="316">
        <f>'Rekap SKPD'!H442</f>
        <v>0</v>
      </c>
      <c r="F59" s="316">
        <f>'Rekap SKPD'!I442</f>
        <v>0</v>
      </c>
      <c r="G59" s="316">
        <f>'Rekap SKPD'!J442</f>
        <v>0</v>
      </c>
      <c r="H59" s="316">
        <f>'Rekap SKPD'!K442</f>
        <v>0</v>
      </c>
      <c r="I59" s="316">
        <f>'Rekap SKPD'!L442</f>
        <v>0</v>
      </c>
      <c r="J59" s="316">
        <f>'Rekap SKPD'!M442</f>
        <v>900000</v>
      </c>
      <c r="K59" s="316">
        <f>'Rekap SKPD'!N442</f>
        <v>0</v>
      </c>
      <c r="L59" s="316">
        <f>'Rekap SKPD'!O442</f>
        <v>900000</v>
      </c>
      <c r="M59" s="316">
        <f>'Rekap SKPD'!P442</f>
        <v>0</v>
      </c>
      <c r="N59" s="316">
        <f>'Rekap SKPD'!Q442</f>
        <v>0</v>
      </c>
      <c r="O59" s="316">
        <f>'Rekap SKPD'!R442</f>
        <v>0</v>
      </c>
      <c r="P59" s="316">
        <f>'Rekap SKPD'!S442</f>
        <v>0</v>
      </c>
      <c r="Q59" s="316">
        <f>'Rekap SKPD'!T442</f>
        <v>0</v>
      </c>
      <c r="R59" s="316">
        <f>'Rekap SKPD'!U442</f>
        <v>0</v>
      </c>
      <c r="S59" s="316">
        <f>'Rekap SKPD'!V442</f>
        <v>0</v>
      </c>
      <c r="T59" s="316">
        <f>'Rekap SKPD'!W442</f>
        <v>0</v>
      </c>
      <c r="U59" s="316">
        <f>'Rekap SKPD'!X442</f>
        <v>0</v>
      </c>
      <c r="V59" s="390">
        <f t="shared" si="0"/>
        <v>900000</v>
      </c>
      <c r="W59" s="596"/>
      <c r="X59" s="397"/>
      <c r="Y59" s="379">
        <v>900000</v>
      </c>
      <c r="Z59" s="599">
        <f t="shared" si="1"/>
        <v>0</v>
      </c>
    </row>
    <row r="60" spans="1:26" s="149" customFormat="1">
      <c r="A60" s="83">
        <v>49</v>
      </c>
      <c r="B60" s="595" t="s">
        <v>67</v>
      </c>
      <c r="C60" s="316">
        <f>'Rekap SKPD'!E451</f>
        <v>0</v>
      </c>
      <c r="D60" s="316">
        <f>'Rekap SKPD'!G451</f>
        <v>0</v>
      </c>
      <c r="E60" s="316">
        <f>'Rekap SKPD'!H451</f>
        <v>0</v>
      </c>
      <c r="F60" s="316">
        <f>'Rekap SKPD'!I451</f>
        <v>0</v>
      </c>
      <c r="G60" s="316">
        <f>'Rekap SKPD'!J451</f>
        <v>0</v>
      </c>
      <c r="H60" s="316">
        <f>'Rekap SKPD'!K451</f>
        <v>0</v>
      </c>
      <c r="I60" s="316">
        <f>'Rekap SKPD'!L451</f>
        <v>0</v>
      </c>
      <c r="J60" s="316">
        <f>'Rekap SKPD'!M451</f>
        <v>0</v>
      </c>
      <c r="K60" s="316">
        <f>'Rekap SKPD'!N451</f>
        <v>0</v>
      </c>
      <c r="L60" s="316">
        <f>'Rekap SKPD'!O451</f>
        <v>0</v>
      </c>
      <c r="M60" s="316">
        <f>'Rekap SKPD'!P451</f>
        <v>0</v>
      </c>
      <c r="N60" s="316">
        <f>'Rekap SKPD'!Q451</f>
        <v>0</v>
      </c>
      <c r="O60" s="316">
        <f>'Rekap SKPD'!R451</f>
        <v>0</v>
      </c>
      <c r="P60" s="316">
        <f>'Rekap SKPD'!S451</f>
        <v>0</v>
      </c>
      <c r="Q60" s="316">
        <f>'Rekap SKPD'!T451</f>
        <v>0</v>
      </c>
      <c r="R60" s="316">
        <f>'Rekap SKPD'!U451</f>
        <v>0</v>
      </c>
      <c r="S60" s="316">
        <f>'Rekap SKPD'!V451</f>
        <v>0</v>
      </c>
      <c r="T60" s="316">
        <f>'Rekap SKPD'!W451</f>
        <v>0</v>
      </c>
      <c r="U60" s="316">
        <f>'Rekap SKPD'!X451</f>
        <v>0</v>
      </c>
      <c r="V60" s="390">
        <f t="shared" si="0"/>
        <v>0</v>
      </c>
      <c r="W60" s="596"/>
      <c r="X60" s="397"/>
      <c r="Y60" s="379">
        <v>0</v>
      </c>
      <c r="Z60" s="599">
        <f t="shared" si="1"/>
        <v>0</v>
      </c>
    </row>
    <row r="61" spans="1:26" s="149" customFormat="1">
      <c r="A61" s="83">
        <v>50</v>
      </c>
      <c r="B61" s="595" t="s">
        <v>68</v>
      </c>
      <c r="C61" s="316">
        <f>'Rekap SKPD'!E460</f>
        <v>0</v>
      </c>
      <c r="D61" s="316">
        <f>'Rekap SKPD'!G460</f>
        <v>0</v>
      </c>
      <c r="E61" s="316">
        <f>'Rekap SKPD'!H460</f>
        <v>0</v>
      </c>
      <c r="F61" s="316">
        <f>'Rekap SKPD'!I460</f>
        <v>0</v>
      </c>
      <c r="G61" s="316">
        <f>'Rekap SKPD'!J460</f>
        <v>0</v>
      </c>
      <c r="H61" s="316">
        <f>'Rekap SKPD'!K460</f>
        <v>0</v>
      </c>
      <c r="I61" s="316">
        <f>'Rekap SKPD'!L460</f>
        <v>0</v>
      </c>
      <c r="J61" s="316">
        <f>'Rekap SKPD'!M460</f>
        <v>0</v>
      </c>
      <c r="K61" s="316">
        <f>'Rekap SKPD'!N460</f>
        <v>0</v>
      </c>
      <c r="L61" s="316">
        <f>'Rekap SKPD'!O460</f>
        <v>0</v>
      </c>
      <c r="M61" s="316">
        <f>'Rekap SKPD'!P460</f>
        <v>0</v>
      </c>
      <c r="N61" s="316">
        <f>'Rekap SKPD'!Q460</f>
        <v>0</v>
      </c>
      <c r="O61" s="316">
        <f>'Rekap SKPD'!R460</f>
        <v>0</v>
      </c>
      <c r="P61" s="316">
        <f>'Rekap SKPD'!S460</f>
        <v>0</v>
      </c>
      <c r="Q61" s="316">
        <f>'Rekap SKPD'!T460</f>
        <v>0</v>
      </c>
      <c r="R61" s="316">
        <f>'Rekap SKPD'!U460</f>
        <v>0</v>
      </c>
      <c r="S61" s="316">
        <f>'Rekap SKPD'!V460</f>
        <v>0</v>
      </c>
      <c r="T61" s="316">
        <f>'Rekap SKPD'!W460</f>
        <v>0</v>
      </c>
      <c r="U61" s="316">
        <f>'Rekap SKPD'!X460</f>
        <v>0</v>
      </c>
      <c r="V61" s="390">
        <f t="shared" si="0"/>
        <v>0</v>
      </c>
      <c r="W61" s="596"/>
      <c r="X61" s="397"/>
      <c r="Y61" s="379">
        <v>0</v>
      </c>
      <c r="Z61" s="599">
        <f t="shared" si="1"/>
        <v>0</v>
      </c>
    </row>
    <row r="62" spans="1:26" s="149" customFormat="1">
      <c r="A62" s="83">
        <v>51</v>
      </c>
      <c r="B62" s="595" t="s">
        <v>69</v>
      </c>
      <c r="C62" s="316">
        <f>'Rekap SKPD'!E469</f>
        <v>0</v>
      </c>
      <c r="D62" s="316">
        <f>'Rekap SKPD'!G469</f>
        <v>0</v>
      </c>
      <c r="E62" s="316">
        <f>'Rekap SKPD'!H469</f>
        <v>0</v>
      </c>
      <c r="F62" s="316">
        <f>'Rekap SKPD'!I469</f>
        <v>0</v>
      </c>
      <c r="G62" s="316">
        <f>'Rekap SKPD'!J469</f>
        <v>0</v>
      </c>
      <c r="H62" s="316">
        <f>'Rekap SKPD'!K469</f>
        <v>0</v>
      </c>
      <c r="I62" s="316">
        <f>'Rekap SKPD'!L469</f>
        <v>0</v>
      </c>
      <c r="J62" s="316">
        <f>'Rekap SKPD'!M469</f>
        <v>3800000</v>
      </c>
      <c r="K62" s="316">
        <f>'Rekap SKPD'!N469</f>
        <v>0</v>
      </c>
      <c r="L62" s="316">
        <f>'Rekap SKPD'!O469</f>
        <v>3800000</v>
      </c>
      <c r="M62" s="316">
        <f>'Rekap SKPD'!P469</f>
        <v>0</v>
      </c>
      <c r="N62" s="316">
        <f>'Rekap SKPD'!Q469</f>
        <v>0</v>
      </c>
      <c r="O62" s="316">
        <f>'Rekap SKPD'!R469</f>
        <v>0</v>
      </c>
      <c r="P62" s="316">
        <f>'Rekap SKPD'!S469</f>
        <v>0</v>
      </c>
      <c r="Q62" s="316">
        <f>'Rekap SKPD'!T469</f>
        <v>3800000</v>
      </c>
      <c r="R62" s="316">
        <f>'Rekap SKPD'!U469</f>
        <v>0</v>
      </c>
      <c r="S62" s="316">
        <f>'Rekap SKPD'!V469</f>
        <v>0</v>
      </c>
      <c r="T62" s="316">
        <f>'Rekap SKPD'!W469</f>
        <v>0</v>
      </c>
      <c r="U62" s="316">
        <f>'Rekap SKPD'!X469</f>
        <v>3800000</v>
      </c>
      <c r="V62" s="390">
        <f t="shared" si="0"/>
        <v>0</v>
      </c>
      <c r="W62" s="596"/>
      <c r="X62" s="397"/>
      <c r="Y62" s="379">
        <v>0</v>
      </c>
      <c r="Z62" s="599">
        <f t="shared" si="1"/>
        <v>0</v>
      </c>
    </row>
    <row r="63" spans="1:26" s="149" customFormat="1">
      <c r="A63" s="83">
        <v>52</v>
      </c>
      <c r="B63" s="595" t="s">
        <v>70</v>
      </c>
      <c r="C63" s="316">
        <f>'Rekap SKPD'!E478</f>
        <v>0</v>
      </c>
      <c r="D63" s="316">
        <f>'Rekap SKPD'!G478</f>
        <v>0</v>
      </c>
      <c r="E63" s="316">
        <f>'Rekap SKPD'!H478</f>
        <v>0</v>
      </c>
      <c r="F63" s="316">
        <f>'Rekap SKPD'!I478</f>
        <v>0</v>
      </c>
      <c r="G63" s="316">
        <f>'Rekap SKPD'!J478</f>
        <v>0</v>
      </c>
      <c r="H63" s="316">
        <f>'Rekap SKPD'!K478</f>
        <v>0</v>
      </c>
      <c r="I63" s="316">
        <f>'Rekap SKPD'!L478</f>
        <v>0</v>
      </c>
      <c r="J63" s="316">
        <f>'Rekap SKPD'!M478</f>
        <v>660000</v>
      </c>
      <c r="K63" s="316">
        <f>'Rekap SKPD'!N478</f>
        <v>0</v>
      </c>
      <c r="L63" s="316">
        <f>'Rekap SKPD'!O478</f>
        <v>660000</v>
      </c>
      <c r="M63" s="316">
        <f>'Rekap SKPD'!P478</f>
        <v>0</v>
      </c>
      <c r="N63" s="316">
        <f>'Rekap SKPD'!Q478</f>
        <v>0</v>
      </c>
      <c r="O63" s="316">
        <f>'Rekap SKPD'!R478</f>
        <v>0</v>
      </c>
      <c r="P63" s="316">
        <f>'Rekap SKPD'!S478</f>
        <v>0</v>
      </c>
      <c r="Q63" s="316">
        <f>'Rekap SKPD'!T478</f>
        <v>660000</v>
      </c>
      <c r="R63" s="316">
        <f>'Rekap SKPD'!U478</f>
        <v>0</v>
      </c>
      <c r="S63" s="316">
        <f>'Rekap SKPD'!V478</f>
        <v>0</v>
      </c>
      <c r="T63" s="316">
        <f>'Rekap SKPD'!W478</f>
        <v>0</v>
      </c>
      <c r="U63" s="316">
        <f>'Rekap SKPD'!X478</f>
        <v>660000</v>
      </c>
      <c r="V63" s="390">
        <f t="shared" si="0"/>
        <v>0</v>
      </c>
      <c r="W63" s="596"/>
      <c r="X63" s="397"/>
      <c r="Y63" s="379">
        <v>0</v>
      </c>
      <c r="Z63" s="599">
        <f t="shared" si="1"/>
        <v>0</v>
      </c>
    </row>
    <row r="64" spans="1:26" s="149" customFormat="1">
      <c r="A64" s="83">
        <v>53</v>
      </c>
      <c r="B64" s="595" t="s">
        <v>71</v>
      </c>
      <c r="C64" s="316">
        <f>'Rekap SKPD'!E487</f>
        <v>1330000</v>
      </c>
      <c r="D64" s="316">
        <f>'Rekap SKPD'!G487</f>
        <v>0</v>
      </c>
      <c r="E64" s="316">
        <f>'Rekap SKPD'!H487</f>
        <v>0</v>
      </c>
      <c r="F64" s="316">
        <f>'Rekap SKPD'!I487</f>
        <v>0</v>
      </c>
      <c r="G64" s="316">
        <f>'Rekap SKPD'!J487</f>
        <v>0</v>
      </c>
      <c r="H64" s="316">
        <f>'Rekap SKPD'!K487</f>
        <v>0</v>
      </c>
      <c r="I64" s="316">
        <f>'Rekap SKPD'!L487</f>
        <v>0</v>
      </c>
      <c r="J64" s="316">
        <f>'Rekap SKPD'!M487</f>
        <v>0</v>
      </c>
      <c r="K64" s="316">
        <f>'Rekap SKPD'!N487</f>
        <v>0</v>
      </c>
      <c r="L64" s="316">
        <f>'Rekap SKPD'!O487</f>
        <v>0</v>
      </c>
      <c r="M64" s="316">
        <f>'Rekap SKPD'!P487</f>
        <v>0</v>
      </c>
      <c r="N64" s="316">
        <f>'Rekap SKPD'!Q487</f>
        <v>0</v>
      </c>
      <c r="O64" s="316">
        <f>'Rekap SKPD'!R487</f>
        <v>0</v>
      </c>
      <c r="P64" s="316">
        <f>'Rekap SKPD'!S487</f>
        <v>0</v>
      </c>
      <c r="Q64" s="316">
        <f>'Rekap SKPD'!T487</f>
        <v>1330000</v>
      </c>
      <c r="R64" s="316">
        <f>'Rekap SKPD'!U487</f>
        <v>0</v>
      </c>
      <c r="S64" s="316">
        <f>'Rekap SKPD'!V487</f>
        <v>0</v>
      </c>
      <c r="T64" s="316">
        <f>'Rekap SKPD'!W487</f>
        <v>0</v>
      </c>
      <c r="U64" s="316">
        <f>'Rekap SKPD'!X487</f>
        <v>1330000</v>
      </c>
      <c r="V64" s="390">
        <f t="shared" si="0"/>
        <v>0</v>
      </c>
      <c r="W64" s="596"/>
      <c r="X64" s="397"/>
      <c r="Y64" s="379">
        <v>0</v>
      </c>
      <c r="Z64" s="599">
        <f t="shared" si="1"/>
        <v>0</v>
      </c>
    </row>
    <row r="65" spans="1:26" s="149" customFormat="1">
      <c r="A65" s="83">
        <v>54</v>
      </c>
      <c r="B65" s="595" t="s">
        <v>72</v>
      </c>
      <c r="C65" s="316">
        <f>'Rekap SKPD'!E496</f>
        <v>1000000</v>
      </c>
      <c r="D65" s="316">
        <f>'Rekap SKPD'!G496</f>
        <v>0</v>
      </c>
      <c r="E65" s="316">
        <f>'Rekap SKPD'!H496</f>
        <v>0</v>
      </c>
      <c r="F65" s="316">
        <f>'Rekap SKPD'!I496</f>
        <v>0</v>
      </c>
      <c r="G65" s="316">
        <f>'Rekap SKPD'!J496</f>
        <v>0</v>
      </c>
      <c r="H65" s="316">
        <f>'Rekap SKPD'!K496</f>
        <v>0</v>
      </c>
      <c r="I65" s="316">
        <f>'Rekap SKPD'!L496</f>
        <v>0</v>
      </c>
      <c r="J65" s="316">
        <f>'Rekap SKPD'!M496</f>
        <v>6285900</v>
      </c>
      <c r="K65" s="316">
        <f>'Rekap SKPD'!N496</f>
        <v>0</v>
      </c>
      <c r="L65" s="316">
        <f>'Rekap SKPD'!O496</f>
        <v>6285900</v>
      </c>
      <c r="M65" s="316">
        <f>'Rekap SKPD'!P496</f>
        <v>0</v>
      </c>
      <c r="N65" s="316">
        <f>'Rekap SKPD'!Q496</f>
        <v>0</v>
      </c>
      <c r="O65" s="316">
        <f>'Rekap SKPD'!R496</f>
        <v>0</v>
      </c>
      <c r="P65" s="316">
        <f>'Rekap SKPD'!S496</f>
        <v>0</v>
      </c>
      <c r="Q65" s="316">
        <f>'Rekap SKPD'!T496</f>
        <v>7285900</v>
      </c>
      <c r="R65" s="316">
        <f>'Rekap SKPD'!U496</f>
        <v>0</v>
      </c>
      <c r="S65" s="316">
        <f>'Rekap SKPD'!V496</f>
        <v>0</v>
      </c>
      <c r="T65" s="316">
        <f>'Rekap SKPD'!W496</f>
        <v>0</v>
      </c>
      <c r="U65" s="316">
        <f>'Rekap SKPD'!X496</f>
        <v>7285900</v>
      </c>
      <c r="V65" s="390">
        <f t="shared" si="0"/>
        <v>0</v>
      </c>
      <c r="W65" s="596"/>
      <c r="X65" s="397"/>
      <c r="Y65" s="379">
        <v>0</v>
      </c>
      <c r="Z65" s="599">
        <f t="shared" si="1"/>
        <v>0</v>
      </c>
    </row>
    <row r="66" spans="1:26" s="149" customFormat="1">
      <c r="A66" s="83">
        <v>55</v>
      </c>
      <c r="B66" s="595" t="s">
        <v>73</v>
      </c>
      <c r="C66" s="316">
        <f>'Rekap SKPD'!E505</f>
        <v>25201000</v>
      </c>
      <c r="D66" s="316">
        <f>'Rekap SKPD'!G505</f>
        <v>0</v>
      </c>
      <c r="E66" s="316">
        <f>'Rekap SKPD'!H505</f>
        <v>0</v>
      </c>
      <c r="F66" s="316">
        <f>'Rekap SKPD'!I505</f>
        <v>0</v>
      </c>
      <c r="G66" s="316">
        <f>'Rekap SKPD'!J505</f>
        <v>0</v>
      </c>
      <c r="H66" s="316">
        <f>'Rekap SKPD'!K505</f>
        <v>0</v>
      </c>
      <c r="I66" s="316">
        <f>'Rekap SKPD'!L505</f>
        <v>0</v>
      </c>
      <c r="J66" s="316">
        <f>'Rekap SKPD'!M505</f>
        <v>0</v>
      </c>
      <c r="K66" s="316">
        <f>'Rekap SKPD'!N505</f>
        <v>0</v>
      </c>
      <c r="L66" s="316">
        <f>'Rekap SKPD'!O505</f>
        <v>0</v>
      </c>
      <c r="M66" s="316">
        <f>'Rekap SKPD'!P505</f>
        <v>0</v>
      </c>
      <c r="N66" s="316">
        <f>'Rekap SKPD'!Q505</f>
        <v>0</v>
      </c>
      <c r="O66" s="316">
        <f>'Rekap SKPD'!R505</f>
        <v>0</v>
      </c>
      <c r="P66" s="316">
        <f>'Rekap SKPD'!S505</f>
        <v>0</v>
      </c>
      <c r="Q66" s="316">
        <f>'Rekap SKPD'!T505</f>
        <v>25201000</v>
      </c>
      <c r="R66" s="316">
        <f>'Rekap SKPD'!U505</f>
        <v>0</v>
      </c>
      <c r="S66" s="316">
        <f>'Rekap SKPD'!V505</f>
        <v>0</v>
      </c>
      <c r="T66" s="316">
        <f>'Rekap SKPD'!W505</f>
        <v>0</v>
      </c>
      <c r="U66" s="316">
        <f>'Rekap SKPD'!X505</f>
        <v>25201000</v>
      </c>
      <c r="V66" s="390">
        <f t="shared" si="0"/>
        <v>0</v>
      </c>
      <c r="W66" s="596"/>
      <c r="X66" s="397"/>
      <c r="Y66" s="379">
        <v>0</v>
      </c>
      <c r="Z66" s="599">
        <f t="shared" si="1"/>
        <v>0</v>
      </c>
    </row>
    <row r="67" spans="1:26" s="149" customFormat="1">
      <c r="A67" s="83">
        <v>56</v>
      </c>
      <c r="B67" s="595" t="s">
        <v>74</v>
      </c>
      <c r="C67" s="316">
        <f>'Rekap SKPD'!E514</f>
        <v>0</v>
      </c>
      <c r="D67" s="316">
        <f>'Rekap SKPD'!G514</f>
        <v>0</v>
      </c>
      <c r="E67" s="316">
        <f>'Rekap SKPD'!H514</f>
        <v>0</v>
      </c>
      <c r="F67" s="316">
        <f>'Rekap SKPD'!I514</f>
        <v>0</v>
      </c>
      <c r="G67" s="316">
        <f>'Rekap SKPD'!J514</f>
        <v>0</v>
      </c>
      <c r="H67" s="316">
        <f>'Rekap SKPD'!K514</f>
        <v>0</v>
      </c>
      <c r="I67" s="316">
        <f>'Rekap SKPD'!L514</f>
        <v>0</v>
      </c>
      <c r="J67" s="316">
        <f>'Rekap SKPD'!M514</f>
        <v>0</v>
      </c>
      <c r="K67" s="316">
        <f>'Rekap SKPD'!N514</f>
        <v>0</v>
      </c>
      <c r="L67" s="316">
        <f>'Rekap SKPD'!O514</f>
        <v>0</v>
      </c>
      <c r="M67" s="316">
        <f>'Rekap SKPD'!P514</f>
        <v>0</v>
      </c>
      <c r="N67" s="316">
        <f>'Rekap SKPD'!Q514</f>
        <v>0</v>
      </c>
      <c r="O67" s="316">
        <f>'Rekap SKPD'!R514</f>
        <v>0</v>
      </c>
      <c r="P67" s="316">
        <f>'Rekap SKPD'!S514</f>
        <v>0</v>
      </c>
      <c r="Q67" s="316">
        <f>'Rekap SKPD'!T514</f>
        <v>0</v>
      </c>
      <c r="R67" s="316">
        <f>'Rekap SKPD'!U514</f>
        <v>0</v>
      </c>
      <c r="S67" s="316">
        <f>'Rekap SKPD'!V514</f>
        <v>0</v>
      </c>
      <c r="T67" s="316">
        <f>'Rekap SKPD'!W514</f>
        <v>0</v>
      </c>
      <c r="U67" s="316">
        <f>'Rekap SKPD'!X514</f>
        <v>0</v>
      </c>
      <c r="V67" s="390">
        <f t="shared" si="0"/>
        <v>0</v>
      </c>
      <c r="W67" s="596"/>
      <c r="X67" s="397"/>
      <c r="Y67" s="379">
        <v>0</v>
      </c>
      <c r="Z67" s="599">
        <f t="shared" si="1"/>
        <v>0</v>
      </c>
    </row>
    <row r="68" spans="1:26" s="149" customFormat="1">
      <c r="A68" s="83">
        <v>57</v>
      </c>
      <c r="B68" s="595" t="s">
        <v>75</v>
      </c>
      <c r="C68" s="316">
        <f>'Rekap SKPD'!E523</f>
        <v>0</v>
      </c>
      <c r="D68" s="316">
        <f>'Rekap SKPD'!G523</f>
        <v>0</v>
      </c>
      <c r="E68" s="316">
        <f>'Rekap SKPD'!H523</f>
        <v>0</v>
      </c>
      <c r="F68" s="316">
        <f>'Rekap SKPD'!I523</f>
        <v>0</v>
      </c>
      <c r="G68" s="316">
        <f>'Rekap SKPD'!J523</f>
        <v>0</v>
      </c>
      <c r="H68" s="316">
        <f>'Rekap SKPD'!K523</f>
        <v>0</v>
      </c>
      <c r="I68" s="316">
        <f>'Rekap SKPD'!L523</f>
        <v>0</v>
      </c>
      <c r="J68" s="316">
        <f>'Rekap SKPD'!M523</f>
        <v>1500000</v>
      </c>
      <c r="K68" s="316">
        <f>'Rekap SKPD'!N523</f>
        <v>0</v>
      </c>
      <c r="L68" s="316">
        <f>'Rekap SKPD'!O523</f>
        <v>1500000</v>
      </c>
      <c r="M68" s="316">
        <f>'Rekap SKPD'!P523</f>
        <v>0</v>
      </c>
      <c r="N68" s="316">
        <f>'Rekap SKPD'!Q523</f>
        <v>0</v>
      </c>
      <c r="O68" s="316">
        <f>'Rekap SKPD'!R523</f>
        <v>0</v>
      </c>
      <c r="P68" s="316">
        <f>'Rekap SKPD'!S523</f>
        <v>0</v>
      </c>
      <c r="Q68" s="316">
        <f>'Rekap SKPD'!T523</f>
        <v>1500000</v>
      </c>
      <c r="R68" s="316">
        <f>'Rekap SKPD'!U523</f>
        <v>0</v>
      </c>
      <c r="S68" s="316">
        <f>'Rekap SKPD'!V523</f>
        <v>0</v>
      </c>
      <c r="T68" s="316">
        <f>'Rekap SKPD'!W523</f>
        <v>0</v>
      </c>
      <c r="U68" s="316">
        <f>'Rekap SKPD'!X523</f>
        <v>1500000</v>
      </c>
      <c r="V68" s="390">
        <f t="shared" si="0"/>
        <v>0</v>
      </c>
      <c r="W68" s="596"/>
      <c r="X68" s="397"/>
      <c r="Y68" s="379">
        <v>0</v>
      </c>
      <c r="Z68" s="599">
        <f t="shared" si="1"/>
        <v>0</v>
      </c>
    </row>
    <row r="69" spans="1:26" s="149" customFormat="1">
      <c r="A69" s="83">
        <v>58</v>
      </c>
      <c r="B69" s="595" t="s">
        <v>76</v>
      </c>
      <c r="C69" s="316">
        <f>'Rekap SKPD'!E532</f>
        <v>810000</v>
      </c>
      <c r="D69" s="316">
        <f>'Rekap SKPD'!G532</f>
        <v>0</v>
      </c>
      <c r="E69" s="316">
        <f>'Rekap SKPD'!H532</f>
        <v>0</v>
      </c>
      <c r="F69" s="316">
        <f>'Rekap SKPD'!I532</f>
        <v>0</v>
      </c>
      <c r="G69" s="316">
        <f>'Rekap SKPD'!J532</f>
        <v>0</v>
      </c>
      <c r="H69" s="316">
        <f>'Rekap SKPD'!K532</f>
        <v>0</v>
      </c>
      <c r="I69" s="316">
        <f>'Rekap SKPD'!L532</f>
        <v>0</v>
      </c>
      <c r="J69" s="316">
        <f>'Rekap SKPD'!M532</f>
        <v>700000</v>
      </c>
      <c r="K69" s="316">
        <f>'Rekap SKPD'!N532</f>
        <v>0</v>
      </c>
      <c r="L69" s="316">
        <f>'Rekap SKPD'!O532</f>
        <v>700000</v>
      </c>
      <c r="M69" s="316">
        <f>'Rekap SKPD'!P532</f>
        <v>0</v>
      </c>
      <c r="N69" s="316">
        <f>'Rekap SKPD'!Q532</f>
        <v>0</v>
      </c>
      <c r="O69" s="316">
        <f>'Rekap SKPD'!R532</f>
        <v>0</v>
      </c>
      <c r="P69" s="316">
        <f>'Rekap SKPD'!S532</f>
        <v>0</v>
      </c>
      <c r="Q69" s="316">
        <f>'Rekap SKPD'!T532</f>
        <v>1510000</v>
      </c>
      <c r="R69" s="316">
        <f>'Rekap SKPD'!U532</f>
        <v>0</v>
      </c>
      <c r="S69" s="316">
        <f>'Rekap SKPD'!V532</f>
        <v>0</v>
      </c>
      <c r="T69" s="316">
        <f>'Rekap SKPD'!W532</f>
        <v>0</v>
      </c>
      <c r="U69" s="316">
        <f>'Rekap SKPD'!X532</f>
        <v>1510000</v>
      </c>
      <c r="V69" s="390">
        <f t="shared" si="0"/>
        <v>0</v>
      </c>
      <c r="W69" s="596"/>
      <c r="X69" s="397"/>
      <c r="Y69" s="379">
        <v>0</v>
      </c>
      <c r="Z69" s="599">
        <f t="shared" si="1"/>
        <v>0</v>
      </c>
    </row>
    <row r="70" spans="1:26" s="149" customFormat="1">
      <c r="A70" s="83">
        <v>59</v>
      </c>
      <c r="B70" s="595" t="s">
        <v>77</v>
      </c>
      <c r="C70" s="316">
        <f>'Rekap SKPD'!E541</f>
        <v>0</v>
      </c>
      <c r="D70" s="316">
        <f>'Rekap SKPD'!G541</f>
        <v>0</v>
      </c>
      <c r="E70" s="316">
        <f>'Rekap SKPD'!H541</f>
        <v>0</v>
      </c>
      <c r="F70" s="316">
        <f>'Rekap SKPD'!I541</f>
        <v>0</v>
      </c>
      <c r="G70" s="316">
        <f>'Rekap SKPD'!J541</f>
        <v>0</v>
      </c>
      <c r="H70" s="316">
        <f>'Rekap SKPD'!K541</f>
        <v>0</v>
      </c>
      <c r="I70" s="316">
        <f>'Rekap SKPD'!L541</f>
        <v>0</v>
      </c>
      <c r="J70" s="316">
        <f>'Rekap SKPD'!M541</f>
        <v>0</v>
      </c>
      <c r="K70" s="316">
        <f>'Rekap SKPD'!N541</f>
        <v>0</v>
      </c>
      <c r="L70" s="316">
        <f>'Rekap SKPD'!O541</f>
        <v>0</v>
      </c>
      <c r="M70" s="316">
        <f>'Rekap SKPD'!P541</f>
        <v>0</v>
      </c>
      <c r="N70" s="316">
        <f>'Rekap SKPD'!Q541</f>
        <v>0</v>
      </c>
      <c r="O70" s="316">
        <f>'Rekap SKPD'!R541</f>
        <v>0</v>
      </c>
      <c r="P70" s="316">
        <f>'Rekap SKPD'!S541</f>
        <v>0</v>
      </c>
      <c r="Q70" s="316">
        <f>'Rekap SKPD'!T541</f>
        <v>0</v>
      </c>
      <c r="R70" s="316">
        <f>'Rekap SKPD'!U541</f>
        <v>0</v>
      </c>
      <c r="S70" s="316">
        <f>'Rekap SKPD'!V541</f>
        <v>0</v>
      </c>
      <c r="T70" s="316">
        <f>'Rekap SKPD'!W541</f>
        <v>0</v>
      </c>
      <c r="U70" s="316">
        <f>'Rekap SKPD'!X541</f>
        <v>0</v>
      </c>
      <c r="V70" s="390">
        <f t="shared" si="0"/>
        <v>0</v>
      </c>
      <c r="W70" s="596"/>
      <c r="X70" s="397"/>
      <c r="Y70" s="379">
        <v>0</v>
      </c>
      <c r="Z70" s="599">
        <f t="shared" si="1"/>
        <v>0</v>
      </c>
    </row>
    <row r="71" spans="1:26" s="149" customFormat="1">
      <c r="A71" s="83">
        <v>60</v>
      </c>
      <c r="B71" s="595" t="s">
        <v>78</v>
      </c>
      <c r="C71" s="316">
        <f>'Rekap SKPD'!E550</f>
        <v>11276000</v>
      </c>
      <c r="D71" s="316">
        <f>'Rekap SKPD'!G550</f>
        <v>0</v>
      </c>
      <c r="E71" s="316">
        <f>'Rekap SKPD'!H550</f>
        <v>0</v>
      </c>
      <c r="F71" s="316">
        <f>'Rekap SKPD'!I550</f>
        <v>0</v>
      </c>
      <c r="G71" s="316">
        <f>'Rekap SKPD'!J550</f>
        <v>0</v>
      </c>
      <c r="H71" s="316">
        <f>'Rekap SKPD'!K550</f>
        <v>0</v>
      </c>
      <c r="I71" s="316">
        <f>'Rekap SKPD'!L550</f>
        <v>0</v>
      </c>
      <c r="J71" s="316">
        <f>'Rekap SKPD'!M550</f>
        <v>0</v>
      </c>
      <c r="K71" s="316">
        <f>'Rekap SKPD'!N550</f>
        <v>0</v>
      </c>
      <c r="L71" s="316">
        <f>'Rekap SKPD'!O550</f>
        <v>0</v>
      </c>
      <c r="M71" s="316">
        <f>'Rekap SKPD'!P550</f>
        <v>0</v>
      </c>
      <c r="N71" s="316">
        <f>'Rekap SKPD'!Q550</f>
        <v>0</v>
      </c>
      <c r="O71" s="316">
        <f>'Rekap SKPD'!R550</f>
        <v>0</v>
      </c>
      <c r="P71" s="316">
        <f>'Rekap SKPD'!S550</f>
        <v>0</v>
      </c>
      <c r="Q71" s="316">
        <f>'Rekap SKPD'!T550</f>
        <v>0</v>
      </c>
      <c r="R71" s="316">
        <f>'Rekap SKPD'!U550</f>
        <v>0</v>
      </c>
      <c r="S71" s="316">
        <f>'Rekap SKPD'!V550</f>
        <v>0</v>
      </c>
      <c r="T71" s="316">
        <f>'Rekap SKPD'!W550</f>
        <v>0</v>
      </c>
      <c r="U71" s="316">
        <f>'Rekap SKPD'!X550</f>
        <v>0</v>
      </c>
      <c r="V71" s="390">
        <f t="shared" si="0"/>
        <v>11276000</v>
      </c>
      <c r="W71" s="596"/>
      <c r="X71" s="397"/>
      <c r="Y71" s="379">
        <v>11276000</v>
      </c>
      <c r="Z71" s="599">
        <f t="shared" si="1"/>
        <v>0</v>
      </c>
    </row>
    <row r="72" spans="1:26" s="149" customFormat="1">
      <c r="A72" s="83">
        <v>61</v>
      </c>
      <c r="B72" s="595" t="s">
        <v>79</v>
      </c>
      <c r="C72" s="316">
        <f>'Rekap SKPD'!E559</f>
        <v>0</v>
      </c>
      <c r="D72" s="316">
        <f>'Rekap SKPD'!G559</f>
        <v>0</v>
      </c>
      <c r="E72" s="316">
        <f>'Rekap SKPD'!H559</f>
        <v>0</v>
      </c>
      <c r="F72" s="316">
        <f>'Rekap SKPD'!I559</f>
        <v>0</v>
      </c>
      <c r="G72" s="316">
        <f>'Rekap SKPD'!J559</f>
        <v>0</v>
      </c>
      <c r="H72" s="316">
        <f>'Rekap SKPD'!K559</f>
        <v>0</v>
      </c>
      <c r="I72" s="316">
        <f>'Rekap SKPD'!L559</f>
        <v>0</v>
      </c>
      <c r="J72" s="316">
        <f>'Rekap SKPD'!M559</f>
        <v>2596500</v>
      </c>
      <c r="K72" s="316">
        <f>'Rekap SKPD'!N559</f>
        <v>0</v>
      </c>
      <c r="L72" s="316">
        <f>'Rekap SKPD'!O559</f>
        <v>2596500</v>
      </c>
      <c r="M72" s="316">
        <f>'Rekap SKPD'!P559</f>
        <v>0</v>
      </c>
      <c r="N72" s="316">
        <f>'Rekap SKPD'!Q559</f>
        <v>0</v>
      </c>
      <c r="O72" s="316">
        <f>'Rekap SKPD'!R559</f>
        <v>0</v>
      </c>
      <c r="P72" s="316">
        <f>'Rekap SKPD'!S559</f>
        <v>0</v>
      </c>
      <c r="Q72" s="316">
        <f>'Rekap SKPD'!T559</f>
        <v>2596500</v>
      </c>
      <c r="R72" s="316">
        <f>'Rekap SKPD'!U559</f>
        <v>0</v>
      </c>
      <c r="S72" s="316">
        <f>'Rekap SKPD'!V559</f>
        <v>0</v>
      </c>
      <c r="T72" s="316">
        <f>'Rekap SKPD'!W559</f>
        <v>0</v>
      </c>
      <c r="U72" s="316">
        <f>'Rekap SKPD'!X559</f>
        <v>2596500</v>
      </c>
      <c r="V72" s="390">
        <f t="shared" si="0"/>
        <v>0</v>
      </c>
      <c r="W72" s="596"/>
      <c r="X72" s="397"/>
      <c r="Y72" s="379">
        <v>0</v>
      </c>
      <c r="Z72" s="599">
        <f t="shared" si="1"/>
        <v>0</v>
      </c>
    </row>
    <row r="73" spans="1:26" s="149" customFormat="1">
      <c r="A73" s="83">
        <v>62</v>
      </c>
      <c r="B73" s="595" t="s">
        <v>80</v>
      </c>
      <c r="C73" s="316">
        <f>'Rekap SKPD'!E568</f>
        <v>0</v>
      </c>
      <c r="D73" s="316">
        <f>'Rekap SKPD'!G568</f>
        <v>0</v>
      </c>
      <c r="E73" s="316">
        <f>'Rekap SKPD'!H568</f>
        <v>0</v>
      </c>
      <c r="F73" s="316">
        <f>'Rekap SKPD'!I568</f>
        <v>0</v>
      </c>
      <c r="G73" s="316">
        <f>'Rekap SKPD'!J568</f>
        <v>0</v>
      </c>
      <c r="H73" s="316">
        <f>'Rekap SKPD'!K568</f>
        <v>0</v>
      </c>
      <c r="I73" s="316">
        <f>'Rekap SKPD'!L568</f>
        <v>0</v>
      </c>
      <c r="J73" s="316">
        <f>'Rekap SKPD'!M568</f>
        <v>0</v>
      </c>
      <c r="K73" s="316">
        <f>'Rekap SKPD'!N568</f>
        <v>0</v>
      </c>
      <c r="L73" s="316">
        <f>'Rekap SKPD'!O568</f>
        <v>0</v>
      </c>
      <c r="M73" s="316">
        <f>'Rekap SKPD'!P568</f>
        <v>0</v>
      </c>
      <c r="N73" s="316">
        <f>'Rekap SKPD'!Q568</f>
        <v>0</v>
      </c>
      <c r="O73" s="316">
        <f>'Rekap SKPD'!R568</f>
        <v>0</v>
      </c>
      <c r="P73" s="316">
        <f>'Rekap SKPD'!S568</f>
        <v>0</v>
      </c>
      <c r="Q73" s="316">
        <f>'Rekap SKPD'!T568</f>
        <v>0</v>
      </c>
      <c r="R73" s="316">
        <f>'Rekap SKPD'!U568</f>
        <v>0</v>
      </c>
      <c r="S73" s="316">
        <f>'Rekap SKPD'!V568</f>
        <v>0</v>
      </c>
      <c r="T73" s="316">
        <f>'Rekap SKPD'!W568</f>
        <v>0</v>
      </c>
      <c r="U73" s="316">
        <f>'Rekap SKPD'!X568</f>
        <v>0</v>
      </c>
      <c r="V73" s="390">
        <f t="shared" si="0"/>
        <v>0</v>
      </c>
      <c r="W73" s="596"/>
      <c r="X73" s="397"/>
      <c r="Y73" s="379">
        <v>0</v>
      </c>
      <c r="Z73" s="599">
        <f t="shared" si="1"/>
        <v>0</v>
      </c>
    </row>
    <row r="74" spans="1:26" s="149" customFormat="1">
      <c r="A74" s="83">
        <v>63</v>
      </c>
      <c r="B74" s="595" t="s">
        <v>81</v>
      </c>
      <c r="C74" s="316">
        <f>'Rekap SKPD'!E577</f>
        <v>0</v>
      </c>
      <c r="D74" s="316">
        <f>'Rekap SKPD'!G577</f>
        <v>0</v>
      </c>
      <c r="E74" s="316">
        <f>'Rekap SKPD'!H577</f>
        <v>0</v>
      </c>
      <c r="F74" s="316">
        <f>'Rekap SKPD'!I577</f>
        <v>0</v>
      </c>
      <c r="G74" s="316">
        <f>'Rekap SKPD'!J577</f>
        <v>0</v>
      </c>
      <c r="H74" s="316">
        <f>'Rekap SKPD'!K577</f>
        <v>0</v>
      </c>
      <c r="I74" s="316">
        <f>'Rekap SKPD'!L577</f>
        <v>0</v>
      </c>
      <c r="J74" s="316">
        <f>'Rekap SKPD'!M577</f>
        <v>0</v>
      </c>
      <c r="K74" s="316">
        <f>'Rekap SKPD'!N577</f>
        <v>0</v>
      </c>
      <c r="L74" s="316">
        <f>'Rekap SKPD'!O577</f>
        <v>0</v>
      </c>
      <c r="M74" s="316">
        <f>'Rekap SKPD'!P577</f>
        <v>0</v>
      </c>
      <c r="N74" s="316">
        <f>'Rekap SKPD'!Q577</f>
        <v>0</v>
      </c>
      <c r="O74" s="316">
        <f>'Rekap SKPD'!R577</f>
        <v>0</v>
      </c>
      <c r="P74" s="316">
        <f>'Rekap SKPD'!S577</f>
        <v>0</v>
      </c>
      <c r="Q74" s="316">
        <f>'Rekap SKPD'!T577</f>
        <v>0</v>
      </c>
      <c r="R74" s="316">
        <f>'Rekap SKPD'!U577</f>
        <v>0</v>
      </c>
      <c r="S74" s="316">
        <f>'Rekap SKPD'!V577</f>
        <v>0</v>
      </c>
      <c r="T74" s="316">
        <f>'Rekap SKPD'!W577</f>
        <v>0</v>
      </c>
      <c r="U74" s="316">
        <f>'Rekap SKPD'!X577</f>
        <v>0</v>
      </c>
      <c r="V74" s="390">
        <f t="shared" si="0"/>
        <v>0</v>
      </c>
      <c r="W74" s="596"/>
      <c r="X74" s="397"/>
      <c r="Y74" s="379">
        <v>0</v>
      </c>
      <c r="Z74" s="599">
        <f t="shared" si="1"/>
        <v>0</v>
      </c>
    </row>
    <row r="75" spans="1:26" s="149" customFormat="1">
      <c r="A75" s="83">
        <v>64</v>
      </c>
      <c r="B75" s="595" t="s">
        <v>82</v>
      </c>
      <c r="C75" s="316">
        <f>'Rekap SKPD'!E586</f>
        <v>0</v>
      </c>
      <c r="D75" s="316">
        <f>'Rekap SKPD'!G586</f>
        <v>0</v>
      </c>
      <c r="E75" s="316">
        <f>'Rekap SKPD'!H586</f>
        <v>0</v>
      </c>
      <c r="F75" s="316">
        <f>'Rekap SKPD'!I586</f>
        <v>0</v>
      </c>
      <c r="G75" s="316">
        <f>'Rekap SKPD'!J586</f>
        <v>0</v>
      </c>
      <c r="H75" s="316">
        <f>'Rekap SKPD'!K586</f>
        <v>0</v>
      </c>
      <c r="I75" s="316">
        <f>'Rekap SKPD'!L586</f>
        <v>0</v>
      </c>
      <c r="J75" s="316">
        <f>'Rekap SKPD'!M586</f>
        <v>0</v>
      </c>
      <c r="K75" s="316">
        <f>'Rekap SKPD'!N586</f>
        <v>0</v>
      </c>
      <c r="L75" s="316">
        <f>'Rekap SKPD'!O586</f>
        <v>0</v>
      </c>
      <c r="M75" s="316">
        <f>'Rekap SKPD'!P586</f>
        <v>0</v>
      </c>
      <c r="N75" s="316">
        <f>'Rekap SKPD'!Q586</f>
        <v>0</v>
      </c>
      <c r="O75" s="316">
        <f>'Rekap SKPD'!R586</f>
        <v>0</v>
      </c>
      <c r="P75" s="316">
        <f>'Rekap SKPD'!S586</f>
        <v>0</v>
      </c>
      <c r="Q75" s="316">
        <f>'Rekap SKPD'!T586</f>
        <v>0</v>
      </c>
      <c r="R75" s="316">
        <f>'Rekap SKPD'!U586</f>
        <v>0</v>
      </c>
      <c r="S75" s="316">
        <f>'Rekap SKPD'!V586</f>
        <v>0</v>
      </c>
      <c r="T75" s="316">
        <f>'Rekap SKPD'!W586</f>
        <v>0</v>
      </c>
      <c r="U75" s="316">
        <f>'Rekap SKPD'!X586</f>
        <v>0</v>
      </c>
      <c r="V75" s="390">
        <f t="shared" si="0"/>
        <v>0</v>
      </c>
      <c r="W75" s="596"/>
      <c r="X75" s="397"/>
      <c r="Y75" s="379">
        <v>0</v>
      </c>
      <c r="Z75" s="599">
        <f t="shared" si="1"/>
        <v>0</v>
      </c>
    </row>
    <row r="76" spans="1:26" s="149" customFormat="1">
      <c r="A76" s="83">
        <v>65</v>
      </c>
      <c r="B76" s="595" t="s">
        <v>83</v>
      </c>
      <c r="C76" s="316">
        <f>'Rekap SKPD'!E595</f>
        <v>0</v>
      </c>
      <c r="D76" s="316">
        <f>'Rekap SKPD'!G595</f>
        <v>0</v>
      </c>
      <c r="E76" s="316">
        <f>'Rekap SKPD'!H595</f>
        <v>0</v>
      </c>
      <c r="F76" s="316">
        <f>'Rekap SKPD'!I595</f>
        <v>0</v>
      </c>
      <c r="G76" s="316">
        <f>'Rekap SKPD'!J595</f>
        <v>0</v>
      </c>
      <c r="H76" s="316">
        <f>'Rekap SKPD'!K595</f>
        <v>0</v>
      </c>
      <c r="I76" s="316">
        <f>'Rekap SKPD'!L595</f>
        <v>0</v>
      </c>
      <c r="J76" s="316">
        <f>'Rekap SKPD'!M595</f>
        <v>0</v>
      </c>
      <c r="K76" s="316">
        <f>'Rekap SKPD'!N595</f>
        <v>0</v>
      </c>
      <c r="L76" s="316">
        <f>'Rekap SKPD'!O595</f>
        <v>0</v>
      </c>
      <c r="M76" s="316">
        <f>'Rekap SKPD'!P595</f>
        <v>0</v>
      </c>
      <c r="N76" s="316">
        <f>'Rekap SKPD'!Q595</f>
        <v>0</v>
      </c>
      <c r="O76" s="316">
        <f>'Rekap SKPD'!R595</f>
        <v>0</v>
      </c>
      <c r="P76" s="316">
        <f>'Rekap SKPD'!S595</f>
        <v>0</v>
      </c>
      <c r="Q76" s="316">
        <f>'Rekap SKPD'!T595</f>
        <v>0</v>
      </c>
      <c r="R76" s="316">
        <f>'Rekap SKPD'!U595</f>
        <v>0</v>
      </c>
      <c r="S76" s="316">
        <f>'Rekap SKPD'!V595</f>
        <v>0</v>
      </c>
      <c r="T76" s="316">
        <f>'Rekap SKPD'!W595</f>
        <v>0</v>
      </c>
      <c r="U76" s="316">
        <f>'Rekap SKPD'!X595</f>
        <v>0</v>
      </c>
      <c r="V76" s="390">
        <f t="shared" si="0"/>
        <v>0</v>
      </c>
      <c r="W76" s="596"/>
      <c r="X76" s="397"/>
      <c r="Y76" s="379">
        <v>0</v>
      </c>
      <c r="Z76" s="599">
        <f t="shared" si="1"/>
        <v>0</v>
      </c>
    </row>
    <row r="77" spans="1:26" s="149" customFormat="1">
      <c r="A77" s="83">
        <v>66</v>
      </c>
      <c r="B77" s="595" t="s">
        <v>84</v>
      </c>
      <c r="C77" s="316">
        <f>'Rekap SKPD'!E604</f>
        <v>265254000</v>
      </c>
      <c r="D77" s="316">
        <f>'Rekap SKPD'!G604</f>
        <v>0</v>
      </c>
      <c r="E77" s="316">
        <f>'Rekap SKPD'!H604</f>
        <v>0</v>
      </c>
      <c r="F77" s="316">
        <f>'Rekap SKPD'!I604</f>
        <v>0</v>
      </c>
      <c r="G77" s="316">
        <f>'Rekap SKPD'!J604</f>
        <v>0</v>
      </c>
      <c r="H77" s="316">
        <f>'Rekap SKPD'!K604</f>
        <v>0</v>
      </c>
      <c r="I77" s="316">
        <f>'Rekap SKPD'!L604</f>
        <v>0</v>
      </c>
      <c r="J77" s="316">
        <f>'Rekap SKPD'!M604</f>
        <v>0</v>
      </c>
      <c r="K77" s="316">
        <f>'Rekap SKPD'!N604</f>
        <v>0</v>
      </c>
      <c r="L77" s="316">
        <f>'Rekap SKPD'!O604</f>
        <v>0</v>
      </c>
      <c r="M77" s="316">
        <f>'Rekap SKPD'!P604</f>
        <v>0</v>
      </c>
      <c r="N77" s="316">
        <f>'Rekap SKPD'!Q604</f>
        <v>0</v>
      </c>
      <c r="O77" s="316">
        <f>'Rekap SKPD'!R604</f>
        <v>0</v>
      </c>
      <c r="P77" s="316">
        <f>'Rekap SKPD'!S604</f>
        <v>0</v>
      </c>
      <c r="Q77" s="316">
        <f>'Rekap SKPD'!T604</f>
        <v>12054000</v>
      </c>
      <c r="R77" s="316">
        <f>'Rekap SKPD'!U604</f>
        <v>0</v>
      </c>
      <c r="S77" s="316">
        <f>'Rekap SKPD'!V604</f>
        <v>0</v>
      </c>
      <c r="T77" s="316">
        <f>'Rekap SKPD'!W604</f>
        <v>0</v>
      </c>
      <c r="U77" s="316">
        <f>'Rekap SKPD'!X604</f>
        <v>12054000</v>
      </c>
      <c r="V77" s="390">
        <f t="shared" ref="V77:V83" si="2">C77+D77+E77+F77+G77+H77+I77+J77+K77-M77-N77-O77-P77-Q77-R77-S77-T77</f>
        <v>253200000</v>
      </c>
      <c r="W77" s="596"/>
      <c r="X77" s="397"/>
      <c r="Y77" s="379">
        <v>253200000</v>
      </c>
      <c r="Z77" s="599">
        <f t="shared" ref="Z77:Z83" si="3">V77-Y77</f>
        <v>0</v>
      </c>
    </row>
    <row r="78" spans="1:26" s="149" customFormat="1">
      <c r="A78" s="83">
        <v>67</v>
      </c>
      <c r="B78" s="595" t="s">
        <v>85</v>
      </c>
      <c r="C78" s="316">
        <f>'Rekap SKPD'!E613</f>
        <v>27673160</v>
      </c>
      <c r="D78" s="316">
        <f>'Rekap SKPD'!G613</f>
        <v>0</v>
      </c>
      <c r="E78" s="316">
        <f>'Rekap SKPD'!H613</f>
        <v>0</v>
      </c>
      <c r="F78" s="316">
        <f>'Rekap SKPD'!I613</f>
        <v>0</v>
      </c>
      <c r="G78" s="316">
        <f>'Rekap SKPD'!J613</f>
        <v>0</v>
      </c>
      <c r="H78" s="316">
        <f>'Rekap SKPD'!K613</f>
        <v>0</v>
      </c>
      <c r="I78" s="316">
        <f>'Rekap SKPD'!L613</f>
        <v>0</v>
      </c>
      <c r="J78" s="316">
        <f>'Rekap SKPD'!M613</f>
        <v>0</v>
      </c>
      <c r="K78" s="316">
        <f>'Rekap SKPD'!N613</f>
        <v>0</v>
      </c>
      <c r="L78" s="316">
        <f>'Rekap SKPD'!O613</f>
        <v>0</v>
      </c>
      <c r="M78" s="316">
        <f>'Rekap SKPD'!P613</f>
        <v>0</v>
      </c>
      <c r="N78" s="316">
        <f>'Rekap SKPD'!Q613</f>
        <v>0</v>
      </c>
      <c r="O78" s="316">
        <f>'Rekap SKPD'!R613</f>
        <v>0</v>
      </c>
      <c r="P78" s="316">
        <f>'Rekap SKPD'!S613</f>
        <v>0</v>
      </c>
      <c r="Q78" s="316">
        <f>'Rekap SKPD'!T613</f>
        <v>0</v>
      </c>
      <c r="R78" s="316">
        <f>'Rekap SKPD'!U613</f>
        <v>0</v>
      </c>
      <c r="S78" s="316">
        <f>'Rekap SKPD'!V613</f>
        <v>0</v>
      </c>
      <c r="T78" s="316">
        <f>'Rekap SKPD'!W613</f>
        <v>0</v>
      </c>
      <c r="U78" s="316">
        <f>'Rekap SKPD'!X613</f>
        <v>0</v>
      </c>
      <c r="V78" s="390">
        <f t="shared" si="2"/>
        <v>27673160</v>
      </c>
      <c r="W78" s="596"/>
      <c r="X78" s="397"/>
      <c r="Y78" s="379">
        <v>27673160</v>
      </c>
      <c r="Z78" s="599">
        <f t="shared" si="3"/>
        <v>0</v>
      </c>
    </row>
    <row r="79" spans="1:26" s="149" customFormat="1">
      <c r="A79" s="83">
        <v>68</v>
      </c>
      <c r="B79" s="595" t="s">
        <v>86</v>
      </c>
      <c r="C79" s="316">
        <f>'Rekap SKPD'!E622</f>
        <v>0</v>
      </c>
      <c r="D79" s="316">
        <f>'Rekap SKPD'!G622</f>
        <v>0</v>
      </c>
      <c r="E79" s="316">
        <f>'Rekap SKPD'!H622</f>
        <v>0</v>
      </c>
      <c r="F79" s="316">
        <f>'Rekap SKPD'!I622</f>
        <v>0</v>
      </c>
      <c r="G79" s="316">
        <f>'Rekap SKPD'!J622</f>
        <v>0</v>
      </c>
      <c r="H79" s="316">
        <f>'Rekap SKPD'!K622</f>
        <v>0</v>
      </c>
      <c r="I79" s="316">
        <f>'Rekap SKPD'!L622</f>
        <v>0</v>
      </c>
      <c r="J79" s="316">
        <f>'Rekap SKPD'!M622</f>
        <v>3936900</v>
      </c>
      <c r="K79" s="316">
        <f>'Rekap SKPD'!N622</f>
        <v>0</v>
      </c>
      <c r="L79" s="316">
        <f>'Rekap SKPD'!O622</f>
        <v>3936900</v>
      </c>
      <c r="M79" s="316">
        <f>'Rekap SKPD'!P622</f>
        <v>0</v>
      </c>
      <c r="N79" s="316">
        <f>'Rekap SKPD'!Q622</f>
        <v>0</v>
      </c>
      <c r="O79" s="316">
        <f>'Rekap SKPD'!R622</f>
        <v>0</v>
      </c>
      <c r="P79" s="316">
        <f>'Rekap SKPD'!S622</f>
        <v>0</v>
      </c>
      <c r="Q79" s="316">
        <f>'Rekap SKPD'!T622</f>
        <v>3936900</v>
      </c>
      <c r="R79" s="316">
        <f>'Rekap SKPD'!U622</f>
        <v>0</v>
      </c>
      <c r="S79" s="316">
        <f>'Rekap SKPD'!V622</f>
        <v>0</v>
      </c>
      <c r="T79" s="316">
        <f>'Rekap SKPD'!W622</f>
        <v>0</v>
      </c>
      <c r="U79" s="316">
        <f>'Rekap SKPD'!X622</f>
        <v>3936900</v>
      </c>
      <c r="V79" s="390">
        <f t="shared" si="2"/>
        <v>0</v>
      </c>
      <c r="W79" s="596"/>
      <c r="X79" s="397"/>
      <c r="Y79" s="379">
        <v>0</v>
      </c>
      <c r="Z79" s="599">
        <f t="shared" si="3"/>
        <v>0</v>
      </c>
    </row>
    <row r="80" spans="1:26" s="149" customFormat="1">
      <c r="A80" s="83">
        <v>69</v>
      </c>
      <c r="B80" s="595" t="s">
        <v>87</v>
      </c>
      <c r="C80" s="316">
        <f>'Rekap SKPD'!E631</f>
        <v>31830300</v>
      </c>
      <c r="D80" s="316">
        <f>'Rekap SKPD'!G631</f>
        <v>0</v>
      </c>
      <c r="E80" s="316">
        <f>'Rekap SKPD'!H631</f>
        <v>0</v>
      </c>
      <c r="F80" s="316">
        <f>'Rekap SKPD'!I631</f>
        <v>55326000</v>
      </c>
      <c r="G80" s="316">
        <f>'Rekap SKPD'!J631</f>
        <v>0</v>
      </c>
      <c r="H80" s="316">
        <f>'Rekap SKPD'!K631</f>
        <v>0</v>
      </c>
      <c r="I80" s="316">
        <f>'Rekap SKPD'!L631</f>
        <v>0</v>
      </c>
      <c r="J80" s="316">
        <f>'Rekap SKPD'!M631</f>
        <v>50031850</v>
      </c>
      <c r="K80" s="316">
        <f>'Rekap SKPD'!N631</f>
        <v>0</v>
      </c>
      <c r="L80" s="316">
        <f>'Rekap SKPD'!O631</f>
        <v>105357850</v>
      </c>
      <c r="M80" s="316">
        <f>'Rekap SKPD'!P631</f>
        <v>0</v>
      </c>
      <c r="N80" s="316">
        <f>'Rekap SKPD'!Q631</f>
        <v>0</v>
      </c>
      <c r="O80" s="316">
        <f>'Rekap SKPD'!R631</f>
        <v>0</v>
      </c>
      <c r="P80" s="316">
        <f>'Rekap SKPD'!S631</f>
        <v>50000</v>
      </c>
      <c r="Q80" s="316">
        <f>'Rekap SKPD'!T631</f>
        <v>81812150</v>
      </c>
      <c r="R80" s="316">
        <f>'Rekap SKPD'!U631</f>
        <v>0</v>
      </c>
      <c r="S80" s="316">
        <f>'Rekap SKPD'!V631</f>
        <v>0</v>
      </c>
      <c r="T80" s="316">
        <f>'Rekap SKPD'!W631</f>
        <v>0</v>
      </c>
      <c r="U80" s="316">
        <f>'Rekap SKPD'!X631</f>
        <v>81862150</v>
      </c>
      <c r="V80" s="390">
        <f t="shared" si="2"/>
        <v>55326000</v>
      </c>
      <c r="W80" s="596"/>
      <c r="X80" s="397"/>
      <c r="Y80" s="379">
        <v>55326000</v>
      </c>
      <c r="Z80" s="599">
        <f t="shared" si="3"/>
        <v>0</v>
      </c>
    </row>
    <row r="81" spans="1:26" s="148" customFormat="1">
      <c r="A81" s="83">
        <v>70</v>
      </c>
      <c r="B81" s="595" t="s">
        <v>88</v>
      </c>
      <c r="C81" s="316">
        <f>'Rekap SKPD'!E640</f>
        <v>0</v>
      </c>
      <c r="D81" s="316">
        <f>'Rekap SKPD'!G640</f>
        <v>0</v>
      </c>
      <c r="E81" s="316">
        <f>'Rekap SKPD'!H640</f>
        <v>0</v>
      </c>
      <c r="F81" s="316">
        <f>'Rekap SKPD'!I640</f>
        <v>0</v>
      </c>
      <c r="G81" s="316">
        <f>'Rekap SKPD'!J640</f>
        <v>0</v>
      </c>
      <c r="H81" s="316">
        <f>'Rekap SKPD'!K640</f>
        <v>0</v>
      </c>
      <c r="I81" s="316">
        <f>'Rekap SKPD'!L640</f>
        <v>0</v>
      </c>
      <c r="J81" s="316">
        <f>'Rekap SKPD'!M640</f>
        <v>8551983</v>
      </c>
      <c r="K81" s="316">
        <f>'Rekap SKPD'!N640</f>
        <v>0</v>
      </c>
      <c r="L81" s="316">
        <f>'Rekap SKPD'!O640</f>
        <v>8551983</v>
      </c>
      <c r="M81" s="316">
        <f>'Rekap SKPD'!P640</f>
        <v>0</v>
      </c>
      <c r="N81" s="316">
        <f>'Rekap SKPD'!Q640</f>
        <v>0</v>
      </c>
      <c r="O81" s="316">
        <f>'Rekap SKPD'!R640</f>
        <v>0</v>
      </c>
      <c r="P81" s="316">
        <f>'Rekap SKPD'!S640</f>
        <v>0</v>
      </c>
      <c r="Q81" s="316">
        <f>'Rekap SKPD'!T640</f>
        <v>8551983</v>
      </c>
      <c r="R81" s="316">
        <f>'Rekap SKPD'!U640</f>
        <v>0</v>
      </c>
      <c r="S81" s="316">
        <f>'Rekap SKPD'!V640</f>
        <v>0</v>
      </c>
      <c r="T81" s="316">
        <f>'Rekap SKPD'!W640</f>
        <v>0</v>
      </c>
      <c r="U81" s="316">
        <f>'Rekap SKPD'!X640</f>
        <v>8551983</v>
      </c>
      <c r="V81" s="390">
        <f t="shared" si="2"/>
        <v>0</v>
      </c>
      <c r="W81" s="311"/>
      <c r="X81" s="396"/>
      <c r="Y81" s="306">
        <v>0</v>
      </c>
      <c r="Z81" s="599">
        <f t="shared" si="3"/>
        <v>0</v>
      </c>
    </row>
    <row r="82" spans="1:26" s="149" customFormat="1">
      <c r="A82" s="83">
        <v>71</v>
      </c>
      <c r="B82" s="595" t="s">
        <v>89</v>
      </c>
      <c r="C82" s="316">
        <f>'Rekap SKPD'!E649</f>
        <v>1244848900</v>
      </c>
      <c r="D82" s="316">
        <f>'Rekap SKPD'!G649</f>
        <v>1100000</v>
      </c>
      <c r="E82" s="316">
        <f>'Rekap SKPD'!H649</f>
        <v>0</v>
      </c>
      <c r="F82" s="316">
        <f>'Rekap SKPD'!I649</f>
        <v>134440200</v>
      </c>
      <c r="G82" s="316">
        <f>'Rekap SKPD'!J649</f>
        <v>0</v>
      </c>
      <c r="H82" s="316">
        <f>'Rekap SKPD'!K649</f>
        <v>0</v>
      </c>
      <c r="I82" s="316">
        <f>'Rekap SKPD'!L649</f>
        <v>0</v>
      </c>
      <c r="J82" s="316">
        <f>'Rekap SKPD'!M649</f>
        <v>0</v>
      </c>
      <c r="K82" s="316">
        <f>'Rekap SKPD'!N649</f>
        <v>0</v>
      </c>
      <c r="L82" s="316">
        <f>'Rekap SKPD'!O649</f>
        <v>135540200</v>
      </c>
      <c r="M82" s="316">
        <f>'Rekap SKPD'!P649</f>
        <v>0</v>
      </c>
      <c r="N82" s="316">
        <f>'Rekap SKPD'!Q649</f>
        <v>0</v>
      </c>
      <c r="O82" s="316">
        <f>'Rekap SKPD'!R649</f>
        <v>0</v>
      </c>
      <c r="P82" s="316">
        <f>'Rekap SKPD'!S649</f>
        <v>0</v>
      </c>
      <c r="Q82" s="316">
        <f>'Rekap SKPD'!T649</f>
        <v>1244848900</v>
      </c>
      <c r="R82" s="316">
        <f>'Rekap SKPD'!U649</f>
        <v>0</v>
      </c>
      <c r="S82" s="316">
        <f>'Rekap SKPD'!V649</f>
        <v>0</v>
      </c>
      <c r="T82" s="316">
        <f>'Rekap SKPD'!W649</f>
        <v>0</v>
      </c>
      <c r="U82" s="316">
        <f>'Rekap SKPD'!X649</f>
        <v>1244848900</v>
      </c>
      <c r="V82" s="390">
        <f t="shared" si="2"/>
        <v>135540200</v>
      </c>
      <c r="W82" s="596"/>
      <c r="X82" s="397"/>
      <c r="Y82" s="379">
        <v>135540200</v>
      </c>
      <c r="Z82" s="599">
        <f t="shared" si="3"/>
        <v>0</v>
      </c>
    </row>
    <row r="83" spans="1:26" s="149" customFormat="1">
      <c r="A83" s="597">
        <v>72</v>
      </c>
      <c r="B83" s="433" t="s">
        <v>2221</v>
      </c>
      <c r="C83" s="598">
        <f>'Rekap SKPD'!E658</f>
        <v>0</v>
      </c>
      <c r="D83" s="598">
        <f>'Rekap SKPD'!G658</f>
        <v>0</v>
      </c>
      <c r="E83" s="598">
        <f>'Rekap SKPD'!H658</f>
        <v>0</v>
      </c>
      <c r="F83" s="598">
        <f>'Rekap SKPD'!I658</f>
        <v>0</v>
      </c>
      <c r="G83" s="598">
        <f>'Rekap SKPD'!J658</f>
        <v>0</v>
      </c>
      <c r="H83" s="598">
        <f>'Rekap SKPD'!K658</f>
        <v>0</v>
      </c>
      <c r="I83" s="598">
        <f>'Rekap SKPD'!L658</f>
        <v>0</v>
      </c>
      <c r="J83" s="598">
        <f>'Rekap SKPD'!M658</f>
        <v>0</v>
      </c>
      <c r="K83" s="598">
        <f>'Rekap SKPD'!N658</f>
        <v>0</v>
      </c>
      <c r="L83" s="598">
        <f>'Rekap SKPD'!O658</f>
        <v>0</v>
      </c>
      <c r="M83" s="598">
        <f>'Rekap SKPD'!P658</f>
        <v>0</v>
      </c>
      <c r="N83" s="598">
        <f>'Rekap SKPD'!Q658</f>
        <v>0</v>
      </c>
      <c r="O83" s="598">
        <f>'Rekap SKPD'!R658</f>
        <v>0</v>
      </c>
      <c r="P83" s="598">
        <f>'Rekap SKPD'!S658</f>
        <v>0</v>
      </c>
      <c r="Q83" s="598">
        <f>'Rekap SKPD'!T658</f>
        <v>0</v>
      </c>
      <c r="R83" s="598">
        <f>'Rekap SKPD'!U658</f>
        <v>0</v>
      </c>
      <c r="S83" s="598">
        <f>'Rekap SKPD'!V658</f>
        <v>0</v>
      </c>
      <c r="T83" s="598">
        <f>'Rekap SKPD'!W658</f>
        <v>0</v>
      </c>
      <c r="U83" s="598">
        <f>'Rekap SKPD'!X658</f>
        <v>0</v>
      </c>
      <c r="V83" s="390">
        <f t="shared" si="2"/>
        <v>0</v>
      </c>
      <c r="W83" s="395"/>
      <c r="X83" s="397"/>
      <c r="Y83" s="379">
        <v>0</v>
      </c>
      <c r="Z83" s="599">
        <f t="shared" si="3"/>
        <v>0</v>
      </c>
    </row>
    <row r="84" spans="1:26" s="135" customFormat="1" ht="24" customHeight="1">
      <c r="A84" s="132"/>
      <c r="B84" s="434" t="s">
        <v>4</v>
      </c>
      <c r="C84" s="420">
        <f>SUM(C12:C83)</f>
        <v>5533054452</v>
      </c>
      <c r="D84" s="420">
        <f t="shared" ref="D84:U84" si="4">SUM(D12:D83)</f>
        <v>223583025</v>
      </c>
      <c r="E84" s="420">
        <f t="shared" si="4"/>
        <v>32838192</v>
      </c>
      <c r="F84" s="420">
        <f t="shared" si="4"/>
        <v>497768720</v>
      </c>
      <c r="G84" s="420">
        <f t="shared" si="4"/>
        <v>0</v>
      </c>
      <c r="H84" s="420">
        <f t="shared" si="4"/>
        <v>0</v>
      </c>
      <c r="I84" s="420">
        <f t="shared" si="4"/>
        <v>6734000</v>
      </c>
      <c r="J84" s="420">
        <f t="shared" si="4"/>
        <v>1508844537</v>
      </c>
      <c r="K84" s="420">
        <f t="shared" si="4"/>
        <v>0</v>
      </c>
      <c r="L84" s="420">
        <f t="shared" si="4"/>
        <v>2269768474</v>
      </c>
      <c r="M84" s="420">
        <f t="shared" si="4"/>
        <v>5778283</v>
      </c>
      <c r="N84" s="420">
        <f t="shared" si="4"/>
        <v>0</v>
      </c>
      <c r="O84" s="420">
        <f t="shared" si="4"/>
        <v>0</v>
      </c>
      <c r="P84" s="420">
        <f t="shared" si="4"/>
        <v>50000</v>
      </c>
      <c r="Q84" s="420">
        <f t="shared" si="4"/>
        <v>3811112809</v>
      </c>
      <c r="R84" s="420">
        <f t="shared" si="4"/>
        <v>0</v>
      </c>
      <c r="S84" s="420">
        <f t="shared" si="4"/>
        <v>0</v>
      </c>
      <c r="T84" s="420">
        <f t="shared" si="4"/>
        <v>0</v>
      </c>
      <c r="U84" s="420">
        <f t="shared" si="4"/>
        <v>3816941092</v>
      </c>
      <c r="V84" s="420">
        <f>SUM(V12:V83)</f>
        <v>3985881834</v>
      </c>
      <c r="W84" s="420"/>
      <c r="X84" s="422"/>
      <c r="Y84" s="423">
        <f t="shared" ref="Y84:Z84" si="5">SUM(Y12:Y83)</f>
        <v>3525152858</v>
      </c>
      <c r="Z84" s="606">
        <f t="shared" si="5"/>
        <v>460728976</v>
      </c>
    </row>
    <row r="85" spans="1:26">
      <c r="A85" s="90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</row>
    <row r="86" spans="1:26" s="94" customFormat="1">
      <c r="B86" s="436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5"/>
      <c r="P86" s="425"/>
      <c r="Q86" s="425"/>
      <c r="R86" s="425"/>
      <c r="S86" s="425"/>
      <c r="T86" s="425"/>
      <c r="U86" s="425"/>
      <c r="V86" s="425"/>
      <c r="W86" s="425"/>
      <c r="X86" s="425"/>
    </row>
    <row r="87" spans="1:26" s="94" customFormat="1">
      <c r="A87" s="93"/>
      <c r="B87" s="92"/>
      <c r="C87" s="426"/>
      <c r="D87" s="426"/>
      <c r="E87" s="426">
        <f>D84+E84</f>
        <v>256421217</v>
      </c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>
        <f>C84+L84-U84</f>
        <v>3985881834</v>
      </c>
      <c r="W87" s="425"/>
      <c r="X87" s="425"/>
    </row>
    <row r="88" spans="1:26" s="94" customFormat="1">
      <c r="A88" s="93"/>
      <c r="B88" s="92" t="s">
        <v>2</v>
      </c>
      <c r="C88" s="425"/>
      <c r="D88" s="425"/>
      <c r="E88" s="425"/>
      <c r="F88" s="425"/>
      <c r="G88" s="425"/>
      <c r="H88" s="425"/>
      <c r="I88" s="425"/>
      <c r="J88" s="426"/>
      <c r="K88" s="426"/>
      <c r="L88" s="426"/>
      <c r="M88" s="426"/>
      <c r="N88" s="426"/>
      <c r="O88" s="426"/>
      <c r="P88" s="426"/>
      <c r="Q88" s="425" t="s">
        <v>2</v>
      </c>
      <c r="R88" s="426"/>
      <c r="S88" s="426"/>
      <c r="T88" s="426"/>
      <c r="U88" s="426"/>
      <c r="V88" s="426"/>
      <c r="W88" s="425"/>
      <c r="X88" s="425"/>
    </row>
    <row r="89" spans="1:26" s="94" customFormat="1">
      <c r="B89" s="92" t="s">
        <v>90</v>
      </c>
      <c r="C89" s="425"/>
      <c r="D89" s="425"/>
      <c r="E89" s="425"/>
      <c r="F89" s="425"/>
      <c r="G89" s="425"/>
      <c r="H89" s="425">
        <f>H84-O84</f>
        <v>0</v>
      </c>
      <c r="I89" s="425"/>
      <c r="J89" s="425"/>
      <c r="K89" s="425"/>
      <c r="L89" s="425"/>
      <c r="M89" s="425"/>
      <c r="N89" s="425"/>
      <c r="O89" s="425"/>
      <c r="P89" s="425"/>
      <c r="Q89" s="425" t="s">
        <v>90</v>
      </c>
      <c r="R89" s="425"/>
      <c r="S89" s="425"/>
      <c r="T89" s="425"/>
      <c r="U89" s="425"/>
      <c r="V89" s="425">
        <f>V84-V87</f>
        <v>0</v>
      </c>
      <c r="W89" s="425"/>
      <c r="X89" s="425"/>
    </row>
    <row r="90" spans="1:26" s="94" customFormat="1">
      <c r="B90" s="92" t="s">
        <v>91</v>
      </c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 t="s">
        <v>91</v>
      </c>
      <c r="R90" s="425"/>
      <c r="S90" s="425"/>
      <c r="T90" s="425"/>
      <c r="U90" s="425"/>
      <c r="V90" s="425"/>
      <c r="W90" s="425"/>
      <c r="X90" s="425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425"/>
      <c r="W91" s="425"/>
      <c r="X91" s="425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425"/>
    </row>
    <row r="93" spans="1:26" s="94" customFormat="1">
      <c r="B93" s="92"/>
      <c r="C93" s="425"/>
      <c r="D93" s="425"/>
      <c r="E93" s="425"/>
      <c r="F93" s="425"/>
      <c r="G93" s="425"/>
      <c r="H93" s="425"/>
      <c r="I93" s="425"/>
      <c r="J93" s="427"/>
      <c r="K93" s="427"/>
      <c r="L93" s="427"/>
      <c r="M93" s="427"/>
      <c r="N93" s="427"/>
      <c r="O93" s="427"/>
      <c r="P93" s="427"/>
      <c r="Q93" s="425"/>
      <c r="R93" s="425"/>
      <c r="S93" s="425"/>
      <c r="T93" s="425"/>
      <c r="U93" s="425"/>
      <c r="V93" s="425"/>
      <c r="W93" s="425"/>
      <c r="X93" s="425"/>
    </row>
    <row r="94" spans="1:26" s="94" customFormat="1">
      <c r="B94" s="437" t="s">
        <v>92</v>
      </c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8" t="s">
        <v>92</v>
      </c>
      <c r="R94" s="425"/>
      <c r="S94" s="425"/>
      <c r="T94" s="425"/>
      <c r="U94" s="425"/>
      <c r="V94" s="425"/>
      <c r="W94" s="425"/>
      <c r="X94" s="425"/>
    </row>
    <row r="95" spans="1:26" s="94" customFormat="1">
      <c r="B95" s="92" t="s">
        <v>93</v>
      </c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 t="s">
        <v>93</v>
      </c>
      <c r="R95" s="425"/>
      <c r="S95" s="425"/>
      <c r="T95" s="425"/>
      <c r="U95" s="425"/>
      <c r="V95" s="425"/>
      <c r="W95" s="425"/>
      <c r="X95" s="425"/>
    </row>
  </sheetData>
  <mergeCells count="27">
    <mergeCell ref="I9:I10"/>
    <mergeCell ref="J9:J10"/>
    <mergeCell ref="Q9:Q10"/>
    <mergeCell ref="U9:U10"/>
    <mergeCell ref="K9:K10"/>
    <mergeCell ref="L9:L10"/>
    <mergeCell ref="M9:M10"/>
    <mergeCell ref="N9:N10"/>
    <mergeCell ref="O9:O10"/>
    <mergeCell ref="P9:P10"/>
    <mergeCell ref="R9:T9"/>
    <mergeCell ref="Z7:Z11"/>
    <mergeCell ref="A7:A10"/>
    <mergeCell ref="B7:B10"/>
    <mergeCell ref="D7:U7"/>
    <mergeCell ref="A1:W1"/>
    <mergeCell ref="A2:W2"/>
    <mergeCell ref="A3:W3"/>
    <mergeCell ref="A6:B6"/>
    <mergeCell ref="W7:W10"/>
    <mergeCell ref="D8:L8"/>
    <mergeCell ref="M8:U8"/>
    <mergeCell ref="D9:D10"/>
    <mergeCell ref="E9:E10"/>
    <mergeCell ref="F9:F10"/>
    <mergeCell ref="G9:G10"/>
    <mergeCell ref="H9:H10"/>
  </mergeCells>
  <printOptions horizontalCentered="1"/>
  <pageMargins left="0" right="0" top="0.5" bottom="0.25" header="0.03" footer="0"/>
  <pageSetup paperSize="301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AB95"/>
  <sheetViews>
    <sheetView topLeftCell="H7" zoomScale="80" zoomScaleNormal="80" workbookViewId="0">
      <pane ySplit="5" topLeftCell="A69" activePane="bottomLeft" state="frozen"/>
      <selection activeCell="A7" sqref="A7"/>
      <selection pane="bottomLeft" activeCell="D84" sqref="D84:E84"/>
    </sheetView>
  </sheetViews>
  <sheetFormatPr defaultColWidth="8.85546875" defaultRowHeight="12.75"/>
  <cols>
    <col min="1" max="1" width="3.85546875" style="91" customWidth="1"/>
    <col min="2" max="2" width="48.85546875" style="435" customWidth="1"/>
    <col min="3" max="3" width="20.85546875" style="379" bestFit="1" customWidth="1"/>
    <col min="4" max="4" width="16.28515625" style="379" bestFit="1" customWidth="1"/>
    <col min="5" max="5" width="15.140625" style="379" bestFit="1" customWidth="1"/>
    <col min="6" max="6" width="19.42578125" style="379" bestFit="1" customWidth="1"/>
    <col min="7" max="7" width="13.85546875" style="379" bestFit="1" customWidth="1"/>
    <col min="8" max="8" width="10.85546875" style="379" bestFit="1" customWidth="1"/>
    <col min="9" max="9" width="7.85546875" style="379" bestFit="1" customWidth="1"/>
    <col min="10" max="10" width="6.7109375" style="379" bestFit="1" customWidth="1"/>
    <col min="11" max="11" width="8.42578125" style="379" bestFit="1" customWidth="1"/>
    <col min="12" max="12" width="16.28515625" style="379" bestFit="1" customWidth="1"/>
    <col min="13" max="13" width="8.42578125" style="379" bestFit="1" customWidth="1"/>
    <col min="14" max="15" width="10.85546875" style="379" bestFit="1" customWidth="1"/>
    <col min="16" max="16" width="17.85546875" style="379" bestFit="1" customWidth="1"/>
    <col min="17" max="17" width="12.42578125" style="379" bestFit="1" customWidth="1"/>
    <col min="18" max="18" width="17.5703125" style="379" customWidth="1"/>
    <col min="19" max="19" width="12.42578125" style="379" bestFit="1" customWidth="1"/>
    <col min="20" max="20" width="22.140625" style="379" bestFit="1" customWidth="1"/>
    <col min="21" max="21" width="17.85546875" style="379" bestFit="1" customWidth="1"/>
    <col min="22" max="22" width="21.5703125" style="379" bestFit="1" customWidth="1"/>
    <col min="23" max="23" width="5" style="379" bestFit="1" customWidth="1"/>
    <col min="24" max="24" width="17.42578125" style="306" bestFit="1" customWidth="1"/>
    <col min="25" max="26" width="21.7109375" style="379" customWidth="1"/>
    <col min="27" max="27" width="17.42578125" style="379" bestFit="1" customWidth="1"/>
    <col min="28" max="28" width="13.85546875" style="91" bestFit="1" customWidth="1"/>
    <col min="29" max="29" width="13.140625" style="91" bestFit="1" customWidth="1"/>
    <col min="30" max="16384" width="8.85546875" style="91"/>
  </cols>
  <sheetData>
    <row r="1" spans="1:27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374"/>
      <c r="Y1" s="375"/>
      <c r="Z1" s="375"/>
      <c r="AA1" s="375"/>
    </row>
    <row r="2" spans="1:27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376"/>
      <c r="Y2" s="377"/>
      <c r="Z2" s="377"/>
      <c r="AA2" s="377"/>
    </row>
    <row r="3" spans="1:27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374"/>
      <c r="Y3" s="375"/>
      <c r="Z3" s="375"/>
      <c r="AA3" s="375"/>
    </row>
    <row r="4" spans="1:27" s="151" customFormat="1" ht="15.75">
      <c r="A4" s="90"/>
      <c r="B4" s="431" t="s">
        <v>2004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06"/>
      <c r="Y4" s="379"/>
      <c r="Z4" s="379"/>
      <c r="AA4" s="379"/>
    </row>
    <row r="5" spans="1:27">
      <c r="A5" s="90"/>
      <c r="B5" s="136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</row>
    <row r="6" spans="1:27">
      <c r="A6" s="688"/>
      <c r="B6" s="688"/>
      <c r="V6" s="378"/>
      <c r="W6" s="378"/>
    </row>
    <row r="7" spans="1:27" s="120" customFormat="1" ht="22.5" customHeight="1">
      <c r="A7" s="686" t="s">
        <v>7</v>
      </c>
      <c r="B7" s="686" t="s">
        <v>16</v>
      </c>
      <c r="C7" s="620" t="s">
        <v>109</v>
      </c>
      <c r="D7" s="659" t="s">
        <v>2227</v>
      </c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1"/>
      <c r="V7" s="381" t="s">
        <v>109</v>
      </c>
      <c r="W7" s="639" t="s">
        <v>6</v>
      </c>
      <c r="Y7" s="575" t="s">
        <v>109</v>
      </c>
      <c r="Z7" s="636" t="s">
        <v>2190</v>
      </c>
    </row>
    <row r="8" spans="1:27" s="120" customFormat="1" ht="22.5" customHeight="1">
      <c r="A8" s="686"/>
      <c r="B8" s="686"/>
      <c r="C8" s="621" t="s">
        <v>110</v>
      </c>
      <c r="D8" s="654" t="s">
        <v>2229</v>
      </c>
      <c r="E8" s="655"/>
      <c r="F8" s="655"/>
      <c r="G8" s="655"/>
      <c r="H8" s="655"/>
      <c r="I8" s="655"/>
      <c r="J8" s="655"/>
      <c r="K8" s="655"/>
      <c r="L8" s="656"/>
      <c r="M8" s="662" t="s">
        <v>2228</v>
      </c>
      <c r="N8" s="662"/>
      <c r="O8" s="662"/>
      <c r="P8" s="662"/>
      <c r="Q8" s="662"/>
      <c r="R8" s="662"/>
      <c r="S8" s="662"/>
      <c r="T8" s="662"/>
      <c r="U8" s="662"/>
      <c r="V8" s="385" t="s">
        <v>111</v>
      </c>
      <c r="W8" s="689"/>
      <c r="Y8" s="600"/>
      <c r="Z8" s="637"/>
    </row>
    <row r="9" spans="1:27" s="120" customFormat="1" ht="22.5" customHeight="1">
      <c r="A9" s="686"/>
      <c r="B9" s="686"/>
      <c r="C9" s="386" t="s">
        <v>106</v>
      </c>
      <c r="D9" s="657" t="s">
        <v>107</v>
      </c>
      <c r="E9" s="657" t="s">
        <v>102</v>
      </c>
      <c r="F9" s="657" t="s">
        <v>108</v>
      </c>
      <c r="G9" s="657" t="s">
        <v>113</v>
      </c>
      <c r="H9" s="657" t="s">
        <v>103</v>
      </c>
      <c r="I9" s="657" t="s">
        <v>114</v>
      </c>
      <c r="J9" s="657" t="s">
        <v>104</v>
      </c>
      <c r="K9" s="657" t="s">
        <v>116</v>
      </c>
      <c r="L9" s="657" t="s">
        <v>4</v>
      </c>
      <c r="M9" s="663" t="s">
        <v>116</v>
      </c>
      <c r="N9" s="663" t="s">
        <v>115</v>
      </c>
      <c r="O9" s="663" t="s">
        <v>103</v>
      </c>
      <c r="P9" s="663" t="s">
        <v>104</v>
      </c>
      <c r="Q9" s="663" t="s">
        <v>105</v>
      </c>
      <c r="R9" s="653" t="s">
        <v>2224</v>
      </c>
      <c r="S9" s="653"/>
      <c r="T9" s="653"/>
      <c r="U9" s="663" t="s">
        <v>4</v>
      </c>
      <c r="V9" s="387" t="s">
        <v>106</v>
      </c>
      <c r="W9" s="689"/>
      <c r="Y9" s="574" t="s">
        <v>2218</v>
      </c>
      <c r="Z9" s="637"/>
    </row>
    <row r="10" spans="1:27" s="120" customFormat="1" ht="22.5" customHeight="1">
      <c r="A10" s="686"/>
      <c r="B10" s="686"/>
      <c r="C10" s="388" t="s">
        <v>3</v>
      </c>
      <c r="D10" s="658"/>
      <c r="E10" s="658"/>
      <c r="F10" s="658"/>
      <c r="G10" s="658"/>
      <c r="H10" s="658"/>
      <c r="I10" s="658"/>
      <c r="J10" s="658"/>
      <c r="K10" s="658"/>
      <c r="L10" s="658"/>
      <c r="M10" s="664"/>
      <c r="N10" s="664"/>
      <c r="O10" s="664"/>
      <c r="P10" s="664"/>
      <c r="Q10" s="664"/>
      <c r="R10" s="624" t="s">
        <v>112</v>
      </c>
      <c r="S10" s="624" t="s">
        <v>2222</v>
      </c>
      <c r="T10" s="624" t="s">
        <v>2223</v>
      </c>
      <c r="U10" s="664"/>
      <c r="V10" s="388" t="s">
        <v>3</v>
      </c>
      <c r="W10" s="640"/>
      <c r="Y10" s="574"/>
      <c r="Z10" s="637"/>
    </row>
    <row r="11" spans="1:27" s="440" customFormat="1" ht="15">
      <c r="A11" s="438">
        <v>1</v>
      </c>
      <c r="B11" s="438">
        <v>2</v>
      </c>
      <c r="C11" s="439">
        <v>3</v>
      </c>
      <c r="D11" s="438">
        <v>4</v>
      </c>
      <c r="E11" s="439">
        <v>5</v>
      </c>
      <c r="F11" s="438">
        <v>6</v>
      </c>
      <c r="G11" s="439">
        <v>7</v>
      </c>
      <c r="H11" s="438">
        <v>8</v>
      </c>
      <c r="I11" s="439">
        <v>9</v>
      </c>
      <c r="J11" s="438">
        <v>10</v>
      </c>
      <c r="K11" s="439">
        <v>11</v>
      </c>
      <c r="L11" s="438">
        <v>12</v>
      </c>
      <c r="M11" s="439">
        <v>13</v>
      </c>
      <c r="N11" s="438">
        <v>14</v>
      </c>
      <c r="O11" s="439">
        <v>15</v>
      </c>
      <c r="P11" s="438">
        <v>16</v>
      </c>
      <c r="Q11" s="439">
        <v>17</v>
      </c>
      <c r="R11" s="438">
        <v>18</v>
      </c>
      <c r="S11" s="439">
        <v>19</v>
      </c>
      <c r="T11" s="438">
        <v>20</v>
      </c>
      <c r="U11" s="439">
        <v>21</v>
      </c>
      <c r="V11" s="438">
        <v>22</v>
      </c>
      <c r="W11" s="439">
        <v>23</v>
      </c>
      <c r="Y11" s="574" t="s">
        <v>2219</v>
      </c>
      <c r="Z11" s="638"/>
    </row>
    <row r="12" spans="1:27">
      <c r="A12" s="143">
        <v>1</v>
      </c>
      <c r="B12" s="432" t="s">
        <v>19</v>
      </c>
      <c r="C12" s="316">
        <f>'Rekap SKPD'!E18</f>
        <v>0</v>
      </c>
      <c r="D12" s="316">
        <f>'Rekap SKPD'!G18</f>
        <v>0</v>
      </c>
      <c r="E12" s="316">
        <f>'Rekap SKPD'!H18</f>
        <v>0</v>
      </c>
      <c r="F12" s="316">
        <f>'Rekap SKPD'!I18</f>
        <v>0</v>
      </c>
      <c r="G12" s="316">
        <f>'Rekap SKPD'!J18</f>
        <v>0</v>
      </c>
      <c r="H12" s="316">
        <f>'Rekap SKPD'!K18</f>
        <v>0</v>
      </c>
      <c r="I12" s="316">
        <f>'Rekap SKPD'!L18</f>
        <v>0</v>
      </c>
      <c r="J12" s="316">
        <f>'Rekap SKPD'!M18</f>
        <v>0</v>
      </c>
      <c r="K12" s="316">
        <f>'Rekap SKPD'!N18</f>
        <v>0</v>
      </c>
      <c r="L12" s="316">
        <f>'Rekap SKPD'!O18</f>
        <v>0</v>
      </c>
      <c r="M12" s="316">
        <f>'Rekap SKPD'!P18</f>
        <v>0</v>
      </c>
      <c r="N12" s="316">
        <f>'Rekap SKPD'!Q18</f>
        <v>0</v>
      </c>
      <c r="O12" s="316">
        <f>'Rekap SKPD'!R18</f>
        <v>0</v>
      </c>
      <c r="P12" s="316">
        <f>'Rekap SKPD'!S18</f>
        <v>0</v>
      </c>
      <c r="Q12" s="316">
        <f>'Rekap SKPD'!T18</f>
        <v>0</v>
      </c>
      <c r="R12" s="316">
        <f>'Rekap SKPD'!U18</f>
        <v>0</v>
      </c>
      <c r="S12" s="316">
        <f>'Rekap SKPD'!V18</f>
        <v>0</v>
      </c>
      <c r="T12" s="316">
        <f>'Rekap SKPD'!W18</f>
        <v>0</v>
      </c>
      <c r="U12" s="316">
        <f>'Rekap SKPD'!X18</f>
        <v>0</v>
      </c>
      <c r="V12" s="318">
        <f>C12+D12+E12+F12+G12+H12+I12+J12+K12-M12-N12-O12-P12-Q12-R12-S12-T12</f>
        <v>0</v>
      </c>
      <c r="W12" s="318"/>
      <c r="Y12" s="379">
        <v>1827950000</v>
      </c>
      <c r="Z12" s="379">
        <f>V12-Y12</f>
        <v>-1827950000</v>
      </c>
      <c r="AA12" s="394"/>
    </row>
    <row r="13" spans="1:27">
      <c r="A13" s="143">
        <v>2</v>
      </c>
      <c r="B13" s="432" t="s">
        <v>21</v>
      </c>
      <c r="C13" s="316">
        <f>'Rekap SKPD'!E27</f>
        <v>1422423600</v>
      </c>
      <c r="D13" s="316">
        <f>'Rekap SKPD'!G27</f>
        <v>692348800</v>
      </c>
      <c r="E13" s="316">
        <f>'Rekap SKPD'!H27</f>
        <v>28428900</v>
      </c>
      <c r="F13" s="316">
        <f>'Rekap SKPD'!I27</f>
        <v>0</v>
      </c>
      <c r="G13" s="316">
        <f>'Rekap SKPD'!J27</f>
        <v>0</v>
      </c>
      <c r="H13" s="316">
        <f>'Rekap SKPD'!K27</f>
        <v>0</v>
      </c>
      <c r="I13" s="316">
        <f>'Rekap SKPD'!L27</f>
        <v>0</v>
      </c>
      <c r="J13" s="316">
        <f>'Rekap SKPD'!M27</f>
        <v>0</v>
      </c>
      <c r="K13" s="316">
        <f>'Rekap SKPD'!N27</f>
        <v>0</v>
      </c>
      <c r="L13" s="316">
        <f>'Rekap SKPD'!O27</f>
        <v>720777700</v>
      </c>
      <c r="M13" s="316">
        <f>'Rekap SKPD'!P27</f>
        <v>0</v>
      </c>
      <c r="N13" s="316">
        <f>'Rekap SKPD'!Q27</f>
        <v>0</v>
      </c>
      <c r="O13" s="316">
        <f>'Rekap SKPD'!R27</f>
        <v>0</v>
      </c>
      <c r="P13" s="316">
        <f>'Rekap SKPD'!S27</f>
        <v>1422423600</v>
      </c>
      <c r="Q13" s="316">
        <f>'Rekap SKPD'!T27</f>
        <v>0</v>
      </c>
      <c r="R13" s="316">
        <f>'Rekap SKPD'!U27</f>
        <v>0</v>
      </c>
      <c r="S13" s="316">
        <f>'Rekap SKPD'!V27</f>
        <v>0</v>
      </c>
      <c r="T13" s="316">
        <f>'Rekap SKPD'!W27</f>
        <v>0</v>
      </c>
      <c r="U13" s="316">
        <f>'Rekap SKPD'!X27</f>
        <v>1422423600</v>
      </c>
      <c r="V13" s="318">
        <f t="shared" ref="V13:V76" si="0">C13+D13+E13+F13+G13+H13+I13+J13+K13-M13-N13-O13-P13-Q13-R13-S13-T13</f>
        <v>720777700</v>
      </c>
      <c r="W13" s="318"/>
      <c r="Y13" s="379">
        <v>720777700</v>
      </c>
      <c r="Z13" s="379">
        <f t="shared" ref="Z13:Z76" si="1">V13-Y13</f>
        <v>0</v>
      </c>
      <c r="AA13" s="394"/>
    </row>
    <row r="14" spans="1:27">
      <c r="A14" s="143">
        <v>3</v>
      </c>
      <c r="B14" s="432" t="s">
        <v>22</v>
      </c>
      <c r="C14" s="316">
        <f>'Rekap SKPD'!E36</f>
        <v>0</v>
      </c>
      <c r="D14" s="316">
        <f>'Rekap SKPD'!G36</f>
        <v>0</v>
      </c>
      <c r="E14" s="316">
        <f>'Rekap SKPD'!H36</f>
        <v>0</v>
      </c>
      <c r="F14" s="316">
        <f>'Rekap SKPD'!I36</f>
        <v>0</v>
      </c>
      <c r="G14" s="316">
        <f>'Rekap SKPD'!J36</f>
        <v>0</v>
      </c>
      <c r="H14" s="316">
        <f>'Rekap SKPD'!K36</f>
        <v>0</v>
      </c>
      <c r="I14" s="316">
        <f>'Rekap SKPD'!L36</f>
        <v>0</v>
      </c>
      <c r="J14" s="316">
        <f>'Rekap SKPD'!M36</f>
        <v>0</v>
      </c>
      <c r="K14" s="316">
        <f>'Rekap SKPD'!N36</f>
        <v>0</v>
      </c>
      <c r="L14" s="316">
        <f>'Rekap SKPD'!O36</f>
        <v>0</v>
      </c>
      <c r="M14" s="316">
        <f>'Rekap SKPD'!P36</f>
        <v>0</v>
      </c>
      <c r="N14" s="316">
        <f>'Rekap SKPD'!Q36</f>
        <v>0</v>
      </c>
      <c r="O14" s="316">
        <f>'Rekap SKPD'!R36</f>
        <v>0</v>
      </c>
      <c r="P14" s="316">
        <f>'Rekap SKPD'!S36</f>
        <v>0</v>
      </c>
      <c r="Q14" s="316">
        <f>'Rekap SKPD'!T36</f>
        <v>0</v>
      </c>
      <c r="R14" s="316">
        <f>'Rekap SKPD'!U36</f>
        <v>0</v>
      </c>
      <c r="S14" s="316">
        <f>'Rekap SKPD'!V36</f>
        <v>0</v>
      </c>
      <c r="T14" s="316">
        <f>'Rekap SKPD'!W36</f>
        <v>0</v>
      </c>
      <c r="U14" s="316">
        <f>'Rekap SKPD'!X36</f>
        <v>0</v>
      </c>
      <c r="V14" s="318">
        <f t="shared" si="0"/>
        <v>0</v>
      </c>
      <c r="W14" s="318"/>
      <c r="Y14" s="379">
        <v>0</v>
      </c>
      <c r="Z14" s="379">
        <f t="shared" si="1"/>
        <v>0</v>
      </c>
      <c r="AA14" s="394"/>
    </row>
    <row r="15" spans="1:27">
      <c r="A15" s="143">
        <v>4</v>
      </c>
      <c r="B15" s="432" t="s">
        <v>23</v>
      </c>
      <c r="C15" s="316">
        <f>'Rekap SKPD'!E45</f>
        <v>1333328000</v>
      </c>
      <c r="D15" s="316">
        <f>'Rekap SKPD'!G45</f>
        <v>0</v>
      </c>
      <c r="E15" s="316">
        <f>'Rekap SKPD'!H45</f>
        <v>0</v>
      </c>
      <c r="F15" s="316">
        <f>'Rekap SKPD'!I45</f>
        <v>0</v>
      </c>
      <c r="G15" s="316">
        <f>'Rekap SKPD'!J45</f>
        <v>0</v>
      </c>
      <c r="H15" s="316">
        <f>'Rekap SKPD'!K45</f>
        <v>0</v>
      </c>
      <c r="I15" s="316">
        <f>'Rekap SKPD'!L45</f>
        <v>0</v>
      </c>
      <c r="J15" s="316">
        <f>'Rekap SKPD'!M45</f>
        <v>0</v>
      </c>
      <c r="K15" s="316">
        <f>'Rekap SKPD'!N45</f>
        <v>0</v>
      </c>
      <c r="L15" s="316">
        <f>'Rekap SKPD'!O45</f>
        <v>0</v>
      </c>
      <c r="M15" s="316">
        <f>'Rekap SKPD'!P45</f>
        <v>0</v>
      </c>
      <c r="N15" s="316">
        <f>'Rekap SKPD'!Q45</f>
        <v>0</v>
      </c>
      <c r="O15" s="316">
        <f>'Rekap SKPD'!R45</f>
        <v>0</v>
      </c>
      <c r="P15" s="316">
        <f>'Rekap SKPD'!S45</f>
        <v>763136000</v>
      </c>
      <c r="Q15" s="316">
        <f>'Rekap SKPD'!T45</f>
        <v>0</v>
      </c>
      <c r="R15" s="316">
        <f>'Rekap SKPD'!U45</f>
        <v>0</v>
      </c>
      <c r="S15" s="316">
        <f>'Rekap SKPD'!V45</f>
        <v>0</v>
      </c>
      <c r="T15" s="316">
        <f>'Rekap SKPD'!W45</f>
        <v>0</v>
      </c>
      <c r="U15" s="316">
        <f>'Rekap SKPD'!X45</f>
        <v>763136000</v>
      </c>
      <c r="V15" s="318">
        <f t="shared" si="0"/>
        <v>570192000</v>
      </c>
      <c r="W15" s="318"/>
      <c r="Y15" s="379">
        <v>570192000</v>
      </c>
      <c r="Z15" s="379">
        <f t="shared" si="1"/>
        <v>0</v>
      </c>
      <c r="AA15" s="394"/>
    </row>
    <row r="16" spans="1:27">
      <c r="A16" s="143">
        <v>5</v>
      </c>
      <c r="B16" s="432" t="s">
        <v>25</v>
      </c>
      <c r="C16" s="316">
        <f>'Rekap SKPD'!E54</f>
        <v>0</v>
      </c>
      <c r="D16" s="316">
        <f>'Rekap SKPD'!G54</f>
        <v>0</v>
      </c>
      <c r="E16" s="316">
        <f>'Rekap SKPD'!H54</f>
        <v>0</v>
      </c>
      <c r="F16" s="316">
        <f>'Rekap SKPD'!I54</f>
        <v>0</v>
      </c>
      <c r="G16" s="316">
        <f>'Rekap SKPD'!J54</f>
        <v>0</v>
      </c>
      <c r="H16" s="316">
        <f>'Rekap SKPD'!K54</f>
        <v>0</v>
      </c>
      <c r="I16" s="316">
        <f>'Rekap SKPD'!L54</f>
        <v>0</v>
      </c>
      <c r="J16" s="316">
        <f>'Rekap SKPD'!M54</f>
        <v>0</v>
      </c>
      <c r="K16" s="316">
        <f>'Rekap SKPD'!N54</f>
        <v>0</v>
      </c>
      <c r="L16" s="316">
        <f>'Rekap SKPD'!O54</f>
        <v>0</v>
      </c>
      <c r="M16" s="316">
        <f>'Rekap SKPD'!P54</f>
        <v>0</v>
      </c>
      <c r="N16" s="316">
        <f>'Rekap SKPD'!Q54</f>
        <v>0</v>
      </c>
      <c r="O16" s="316">
        <f>'Rekap SKPD'!R54</f>
        <v>0</v>
      </c>
      <c r="P16" s="316">
        <f>'Rekap SKPD'!S54</f>
        <v>0</v>
      </c>
      <c r="Q16" s="316">
        <f>'Rekap SKPD'!T54</f>
        <v>0</v>
      </c>
      <c r="R16" s="316">
        <f>'Rekap SKPD'!U54</f>
        <v>0</v>
      </c>
      <c r="S16" s="316">
        <f>'Rekap SKPD'!V54</f>
        <v>0</v>
      </c>
      <c r="T16" s="316">
        <f>'Rekap SKPD'!W54</f>
        <v>0</v>
      </c>
      <c r="U16" s="316">
        <f>'Rekap SKPD'!X54</f>
        <v>0</v>
      </c>
      <c r="V16" s="318">
        <f t="shared" si="0"/>
        <v>0</v>
      </c>
      <c r="W16" s="318"/>
      <c r="Y16" s="379">
        <v>0</v>
      </c>
      <c r="Z16" s="379">
        <f t="shared" si="1"/>
        <v>0</v>
      </c>
      <c r="AA16" s="394"/>
    </row>
    <row r="17" spans="1:28">
      <c r="A17" s="143">
        <v>6</v>
      </c>
      <c r="B17" s="432" t="s">
        <v>26</v>
      </c>
      <c r="C17" s="316">
        <f>'Rekap SKPD'!E63</f>
        <v>0</v>
      </c>
      <c r="D17" s="316">
        <f>'Rekap SKPD'!G63</f>
        <v>0</v>
      </c>
      <c r="E17" s="316">
        <f>'Rekap SKPD'!H63</f>
        <v>0</v>
      </c>
      <c r="F17" s="316">
        <f>'Rekap SKPD'!I63</f>
        <v>0</v>
      </c>
      <c r="G17" s="316">
        <f>'Rekap SKPD'!J63</f>
        <v>0</v>
      </c>
      <c r="H17" s="316">
        <f>'Rekap SKPD'!K63</f>
        <v>0</v>
      </c>
      <c r="I17" s="316">
        <f>'Rekap SKPD'!L63</f>
        <v>0</v>
      </c>
      <c r="J17" s="316">
        <f>'Rekap SKPD'!M63</f>
        <v>0</v>
      </c>
      <c r="K17" s="316">
        <f>'Rekap SKPD'!N63</f>
        <v>0</v>
      </c>
      <c r="L17" s="316">
        <f>'Rekap SKPD'!O63</f>
        <v>0</v>
      </c>
      <c r="M17" s="316">
        <f>'Rekap SKPD'!P63</f>
        <v>0</v>
      </c>
      <c r="N17" s="316">
        <f>'Rekap SKPD'!Q63</f>
        <v>0</v>
      </c>
      <c r="O17" s="316">
        <f>'Rekap SKPD'!R63</f>
        <v>0</v>
      </c>
      <c r="P17" s="316">
        <f>'Rekap SKPD'!S63</f>
        <v>0</v>
      </c>
      <c r="Q17" s="316">
        <f>'Rekap SKPD'!T63</f>
        <v>0</v>
      </c>
      <c r="R17" s="316">
        <f>'Rekap SKPD'!U63</f>
        <v>0</v>
      </c>
      <c r="S17" s="316">
        <f>'Rekap SKPD'!V63</f>
        <v>0</v>
      </c>
      <c r="T17" s="316">
        <f>'Rekap SKPD'!W63</f>
        <v>0</v>
      </c>
      <c r="U17" s="316">
        <f>'Rekap SKPD'!X63</f>
        <v>0</v>
      </c>
      <c r="V17" s="318">
        <f t="shared" si="0"/>
        <v>0</v>
      </c>
      <c r="W17" s="318"/>
      <c r="Y17" s="379">
        <v>0</v>
      </c>
      <c r="Z17" s="379">
        <f t="shared" si="1"/>
        <v>0</v>
      </c>
      <c r="AA17" s="394"/>
    </row>
    <row r="18" spans="1:28" s="126" customFormat="1">
      <c r="A18" s="143">
        <v>7</v>
      </c>
      <c r="B18" s="432" t="s">
        <v>27</v>
      </c>
      <c r="C18" s="316">
        <f>'Rekap SKPD'!E72</f>
        <v>0</v>
      </c>
      <c r="D18" s="316">
        <f>'Rekap SKPD'!G72</f>
        <v>0</v>
      </c>
      <c r="E18" s="316">
        <f>'Rekap SKPD'!H72</f>
        <v>0</v>
      </c>
      <c r="F18" s="316">
        <f>'Rekap SKPD'!I72</f>
        <v>0</v>
      </c>
      <c r="G18" s="316">
        <f>'Rekap SKPD'!J72</f>
        <v>0</v>
      </c>
      <c r="H18" s="316">
        <f>'Rekap SKPD'!K72</f>
        <v>0</v>
      </c>
      <c r="I18" s="316">
        <f>'Rekap SKPD'!L72</f>
        <v>0</v>
      </c>
      <c r="J18" s="316">
        <f>'Rekap SKPD'!M72</f>
        <v>0</v>
      </c>
      <c r="K18" s="316">
        <f>'Rekap SKPD'!N72</f>
        <v>0</v>
      </c>
      <c r="L18" s="316">
        <f>'Rekap SKPD'!O72</f>
        <v>0</v>
      </c>
      <c r="M18" s="316">
        <f>'Rekap SKPD'!P72</f>
        <v>0</v>
      </c>
      <c r="N18" s="316">
        <f>'Rekap SKPD'!Q72</f>
        <v>0</v>
      </c>
      <c r="O18" s="316">
        <f>'Rekap SKPD'!R72</f>
        <v>0</v>
      </c>
      <c r="P18" s="316">
        <f>'Rekap SKPD'!S72</f>
        <v>0</v>
      </c>
      <c r="Q18" s="316">
        <f>'Rekap SKPD'!T72</f>
        <v>0</v>
      </c>
      <c r="R18" s="316">
        <f>'Rekap SKPD'!U72</f>
        <v>0</v>
      </c>
      <c r="S18" s="316">
        <f>'Rekap SKPD'!V72</f>
        <v>0</v>
      </c>
      <c r="T18" s="316">
        <f>'Rekap SKPD'!W72</f>
        <v>0</v>
      </c>
      <c r="U18" s="316">
        <f>'Rekap SKPD'!X72</f>
        <v>0</v>
      </c>
      <c r="V18" s="318">
        <f t="shared" si="0"/>
        <v>0</v>
      </c>
      <c r="W18" s="400"/>
      <c r="X18" s="401"/>
      <c r="Y18" s="401">
        <v>0</v>
      </c>
      <c r="Z18" s="379">
        <f t="shared" si="1"/>
        <v>0</v>
      </c>
      <c r="AA18" s="394"/>
    </row>
    <row r="19" spans="1:28">
      <c r="A19" s="143">
        <v>8</v>
      </c>
      <c r="B19" s="432" t="s">
        <v>28</v>
      </c>
      <c r="C19" s="316">
        <f>'Rekap SKPD'!E81</f>
        <v>0</v>
      </c>
      <c r="D19" s="316">
        <f>'Rekap SKPD'!G81</f>
        <v>0</v>
      </c>
      <c r="E19" s="316">
        <f>'Rekap SKPD'!H81</f>
        <v>0</v>
      </c>
      <c r="F19" s="316">
        <f>'Rekap SKPD'!I81</f>
        <v>0</v>
      </c>
      <c r="G19" s="316">
        <f>'Rekap SKPD'!J81</f>
        <v>0</v>
      </c>
      <c r="H19" s="316">
        <f>'Rekap SKPD'!K81</f>
        <v>0</v>
      </c>
      <c r="I19" s="316">
        <f>'Rekap SKPD'!L81</f>
        <v>0</v>
      </c>
      <c r="J19" s="316">
        <f>'Rekap SKPD'!M81</f>
        <v>0</v>
      </c>
      <c r="K19" s="316">
        <f>'Rekap SKPD'!N81</f>
        <v>0</v>
      </c>
      <c r="L19" s="316">
        <f>'Rekap SKPD'!O81</f>
        <v>0</v>
      </c>
      <c r="M19" s="316">
        <f>'Rekap SKPD'!P81</f>
        <v>0</v>
      </c>
      <c r="N19" s="316">
        <f>'Rekap SKPD'!Q81</f>
        <v>0</v>
      </c>
      <c r="O19" s="316">
        <f>'Rekap SKPD'!R81</f>
        <v>0</v>
      </c>
      <c r="P19" s="316">
        <f>'Rekap SKPD'!S81</f>
        <v>0</v>
      </c>
      <c r="Q19" s="316">
        <f>'Rekap SKPD'!T81</f>
        <v>0</v>
      </c>
      <c r="R19" s="316">
        <f>'Rekap SKPD'!U81</f>
        <v>0</v>
      </c>
      <c r="S19" s="316">
        <f>'Rekap SKPD'!V81</f>
        <v>0</v>
      </c>
      <c r="T19" s="316">
        <f>'Rekap SKPD'!W81</f>
        <v>0</v>
      </c>
      <c r="U19" s="316">
        <f>'Rekap SKPD'!X81</f>
        <v>0</v>
      </c>
      <c r="V19" s="318">
        <f t="shared" si="0"/>
        <v>0</v>
      </c>
      <c r="W19" s="318"/>
      <c r="Y19" s="379">
        <v>0</v>
      </c>
      <c r="Z19" s="379">
        <f t="shared" si="1"/>
        <v>0</v>
      </c>
      <c r="AA19" s="394"/>
    </row>
    <row r="20" spans="1:28">
      <c r="A20" s="143">
        <v>9</v>
      </c>
      <c r="B20" s="432" t="s">
        <v>29</v>
      </c>
      <c r="C20" s="316">
        <f>'Rekap SKPD'!E90</f>
        <v>0</v>
      </c>
      <c r="D20" s="316">
        <f>'Rekap SKPD'!G90</f>
        <v>0</v>
      </c>
      <c r="E20" s="316">
        <f>'Rekap SKPD'!H90</f>
        <v>0</v>
      </c>
      <c r="F20" s="316">
        <f>'Rekap SKPD'!I90</f>
        <v>0</v>
      </c>
      <c r="G20" s="316">
        <f>'Rekap SKPD'!J90</f>
        <v>0</v>
      </c>
      <c r="H20" s="316">
        <f>'Rekap SKPD'!K90</f>
        <v>0</v>
      </c>
      <c r="I20" s="316">
        <f>'Rekap SKPD'!L90</f>
        <v>0</v>
      </c>
      <c r="J20" s="316">
        <f>'Rekap SKPD'!M90</f>
        <v>0</v>
      </c>
      <c r="K20" s="316">
        <f>'Rekap SKPD'!N90</f>
        <v>0</v>
      </c>
      <c r="L20" s="316">
        <f>'Rekap SKPD'!O90</f>
        <v>0</v>
      </c>
      <c r="M20" s="316">
        <f>'Rekap SKPD'!P90</f>
        <v>0</v>
      </c>
      <c r="N20" s="316">
        <f>'Rekap SKPD'!Q90</f>
        <v>0</v>
      </c>
      <c r="O20" s="316">
        <f>'Rekap SKPD'!R90</f>
        <v>0</v>
      </c>
      <c r="P20" s="316">
        <f>'Rekap SKPD'!S90</f>
        <v>0</v>
      </c>
      <c r="Q20" s="316">
        <f>'Rekap SKPD'!T90</f>
        <v>0</v>
      </c>
      <c r="R20" s="316">
        <f>'Rekap SKPD'!U90</f>
        <v>0</v>
      </c>
      <c r="S20" s="316">
        <f>'Rekap SKPD'!V90</f>
        <v>0</v>
      </c>
      <c r="T20" s="316">
        <f>'Rekap SKPD'!W90</f>
        <v>0</v>
      </c>
      <c r="U20" s="316">
        <f>'Rekap SKPD'!X90</f>
        <v>0</v>
      </c>
      <c r="V20" s="318">
        <f t="shared" si="0"/>
        <v>0</v>
      </c>
      <c r="W20" s="318"/>
      <c r="Y20" s="379">
        <v>0</v>
      </c>
      <c r="Z20" s="379">
        <f t="shared" si="1"/>
        <v>0</v>
      </c>
      <c r="AA20" s="394"/>
    </row>
    <row r="21" spans="1:28" s="127" customFormat="1">
      <c r="A21" s="143">
        <v>10</v>
      </c>
      <c r="B21" s="432" t="s">
        <v>30</v>
      </c>
      <c r="C21" s="316">
        <f>'Rekap SKPD'!E99</f>
        <v>0</v>
      </c>
      <c r="D21" s="316">
        <f>'Rekap SKPD'!G99</f>
        <v>0</v>
      </c>
      <c r="E21" s="316">
        <f>'Rekap SKPD'!H99</f>
        <v>0</v>
      </c>
      <c r="F21" s="316">
        <f>'Rekap SKPD'!I99</f>
        <v>0</v>
      </c>
      <c r="G21" s="316">
        <f>'Rekap SKPD'!J99</f>
        <v>0</v>
      </c>
      <c r="H21" s="316">
        <f>'Rekap SKPD'!K99</f>
        <v>0</v>
      </c>
      <c r="I21" s="316">
        <f>'Rekap SKPD'!L99</f>
        <v>0</v>
      </c>
      <c r="J21" s="316">
        <f>'Rekap SKPD'!M99</f>
        <v>0</v>
      </c>
      <c r="K21" s="316">
        <f>'Rekap SKPD'!N99</f>
        <v>0</v>
      </c>
      <c r="L21" s="316">
        <f>'Rekap SKPD'!O99</f>
        <v>0</v>
      </c>
      <c r="M21" s="316">
        <f>'Rekap SKPD'!P99</f>
        <v>0</v>
      </c>
      <c r="N21" s="316">
        <f>'Rekap SKPD'!Q99</f>
        <v>0</v>
      </c>
      <c r="O21" s="316">
        <f>'Rekap SKPD'!R99</f>
        <v>0</v>
      </c>
      <c r="P21" s="316">
        <f>'Rekap SKPD'!S99</f>
        <v>0</v>
      </c>
      <c r="Q21" s="316">
        <f>'Rekap SKPD'!T99</f>
        <v>0</v>
      </c>
      <c r="R21" s="316">
        <f>'Rekap SKPD'!U99</f>
        <v>0</v>
      </c>
      <c r="S21" s="316">
        <f>'Rekap SKPD'!V99</f>
        <v>0</v>
      </c>
      <c r="T21" s="316">
        <f>'Rekap SKPD'!W99</f>
        <v>0</v>
      </c>
      <c r="U21" s="316">
        <f>'Rekap SKPD'!X99</f>
        <v>0</v>
      </c>
      <c r="V21" s="318">
        <f t="shared" si="0"/>
        <v>0</v>
      </c>
      <c r="W21" s="330"/>
      <c r="X21" s="393"/>
      <c r="Y21" s="394">
        <v>0</v>
      </c>
      <c r="Z21" s="379">
        <f t="shared" si="1"/>
        <v>0</v>
      </c>
      <c r="AA21" s="394"/>
    </row>
    <row r="22" spans="1:28">
      <c r="A22" s="143">
        <v>11</v>
      </c>
      <c r="B22" s="432" t="s">
        <v>31</v>
      </c>
      <c r="C22" s="316">
        <f>'Rekap SKPD'!E108</f>
        <v>0</v>
      </c>
      <c r="D22" s="316">
        <f>'Rekap SKPD'!G108</f>
        <v>0</v>
      </c>
      <c r="E22" s="316">
        <f>'Rekap SKPD'!H108</f>
        <v>0</v>
      </c>
      <c r="F22" s="316">
        <f>'Rekap SKPD'!I108</f>
        <v>0</v>
      </c>
      <c r="G22" s="316">
        <f>'Rekap SKPD'!J108</f>
        <v>0</v>
      </c>
      <c r="H22" s="316">
        <f>'Rekap SKPD'!K108</f>
        <v>0</v>
      </c>
      <c r="I22" s="316">
        <f>'Rekap SKPD'!L108</f>
        <v>0</v>
      </c>
      <c r="J22" s="316">
        <f>'Rekap SKPD'!M108</f>
        <v>0</v>
      </c>
      <c r="K22" s="316">
        <f>'Rekap SKPD'!N108</f>
        <v>0</v>
      </c>
      <c r="L22" s="316">
        <f>'Rekap SKPD'!O108</f>
        <v>0</v>
      </c>
      <c r="M22" s="316">
        <f>'Rekap SKPD'!P108</f>
        <v>0</v>
      </c>
      <c r="N22" s="316">
        <f>'Rekap SKPD'!Q108</f>
        <v>0</v>
      </c>
      <c r="O22" s="316">
        <f>'Rekap SKPD'!R108</f>
        <v>0</v>
      </c>
      <c r="P22" s="316">
        <f>'Rekap SKPD'!S108</f>
        <v>0</v>
      </c>
      <c r="Q22" s="316">
        <f>'Rekap SKPD'!T108</f>
        <v>0</v>
      </c>
      <c r="R22" s="316">
        <f>'Rekap SKPD'!U108</f>
        <v>0</v>
      </c>
      <c r="S22" s="316">
        <f>'Rekap SKPD'!V108</f>
        <v>0</v>
      </c>
      <c r="T22" s="316">
        <f>'Rekap SKPD'!W108</f>
        <v>0</v>
      </c>
      <c r="U22" s="316">
        <f>'Rekap SKPD'!X108</f>
        <v>0</v>
      </c>
      <c r="V22" s="318">
        <f t="shared" si="0"/>
        <v>0</v>
      </c>
      <c r="W22" s="318"/>
      <c r="Y22" s="379">
        <v>0</v>
      </c>
      <c r="Z22" s="379">
        <f t="shared" si="1"/>
        <v>0</v>
      </c>
      <c r="AA22" s="394"/>
    </row>
    <row r="23" spans="1:28">
      <c r="A23" s="143">
        <v>12</v>
      </c>
      <c r="B23" s="432" t="s">
        <v>32</v>
      </c>
      <c r="C23" s="316">
        <f>'Rekap SKPD'!E117</f>
        <v>0</v>
      </c>
      <c r="D23" s="316">
        <f>'Rekap SKPD'!G117</f>
        <v>0</v>
      </c>
      <c r="E23" s="316">
        <f>'Rekap SKPD'!H117</f>
        <v>0</v>
      </c>
      <c r="F23" s="316">
        <f>'Rekap SKPD'!I117</f>
        <v>0</v>
      </c>
      <c r="G23" s="316">
        <f>'Rekap SKPD'!J117</f>
        <v>0</v>
      </c>
      <c r="H23" s="316">
        <f>'Rekap SKPD'!K117</f>
        <v>0</v>
      </c>
      <c r="I23" s="316">
        <f>'Rekap SKPD'!L117</f>
        <v>0</v>
      </c>
      <c r="J23" s="316">
        <f>'Rekap SKPD'!M117</f>
        <v>0</v>
      </c>
      <c r="K23" s="316">
        <f>'Rekap SKPD'!N117</f>
        <v>0</v>
      </c>
      <c r="L23" s="316">
        <f>'Rekap SKPD'!O117</f>
        <v>0</v>
      </c>
      <c r="M23" s="316">
        <f>'Rekap SKPD'!P117</f>
        <v>0</v>
      </c>
      <c r="N23" s="316">
        <f>'Rekap SKPD'!Q117</f>
        <v>0</v>
      </c>
      <c r="O23" s="316">
        <f>'Rekap SKPD'!R117</f>
        <v>0</v>
      </c>
      <c r="P23" s="316">
        <f>'Rekap SKPD'!S117</f>
        <v>0</v>
      </c>
      <c r="Q23" s="316">
        <f>'Rekap SKPD'!T117</f>
        <v>0</v>
      </c>
      <c r="R23" s="316">
        <f>'Rekap SKPD'!U117</f>
        <v>0</v>
      </c>
      <c r="S23" s="316">
        <f>'Rekap SKPD'!V117</f>
        <v>0</v>
      </c>
      <c r="T23" s="316">
        <f>'Rekap SKPD'!W117</f>
        <v>0</v>
      </c>
      <c r="U23" s="316">
        <f>'Rekap SKPD'!X117</f>
        <v>0</v>
      </c>
      <c r="V23" s="318">
        <f t="shared" si="0"/>
        <v>0</v>
      </c>
      <c r="W23" s="318"/>
      <c r="Y23" s="379">
        <v>0</v>
      </c>
      <c r="Z23" s="379">
        <f t="shared" si="1"/>
        <v>0</v>
      </c>
      <c r="AA23" s="394"/>
    </row>
    <row r="24" spans="1:28">
      <c r="A24" s="143">
        <v>13</v>
      </c>
      <c r="B24" s="432" t="s">
        <v>33</v>
      </c>
      <c r="C24" s="316">
        <f>'Rekap SKPD'!E126</f>
        <v>0</v>
      </c>
      <c r="D24" s="316">
        <f>'Rekap SKPD'!G126</f>
        <v>0</v>
      </c>
      <c r="E24" s="316">
        <f>'Rekap SKPD'!H126</f>
        <v>0</v>
      </c>
      <c r="F24" s="316">
        <f>'Rekap SKPD'!I126</f>
        <v>0</v>
      </c>
      <c r="G24" s="316">
        <f>'Rekap SKPD'!J126</f>
        <v>0</v>
      </c>
      <c r="H24" s="316">
        <f>'Rekap SKPD'!K126</f>
        <v>0</v>
      </c>
      <c r="I24" s="316">
        <f>'Rekap SKPD'!L126</f>
        <v>0</v>
      </c>
      <c r="J24" s="316">
        <f>'Rekap SKPD'!M126</f>
        <v>0</v>
      </c>
      <c r="K24" s="316">
        <f>'Rekap SKPD'!N126</f>
        <v>0</v>
      </c>
      <c r="L24" s="316">
        <f>'Rekap SKPD'!O126</f>
        <v>0</v>
      </c>
      <c r="M24" s="316">
        <f>'Rekap SKPD'!P126</f>
        <v>0</v>
      </c>
      <c r="N24" s="316">
        <f>'Rekap SKPD'!Q126</f>
        <v>0</v>
      </c>
      <c r="O24" s="316">
        <f>'Rekap SKPD'!R126</f>
        <v>0</v>
      </c>
      <c r="P24" s="316">
        <f>'Rekap SKPD'!S126</f>
        <v>0</v>
      </c>
      <c r="Q24" s="316">
        <f>'Rekap SKPD'!T126</f>
        <v>0</v>
      </c>
      <c r="R24" s="316">
        <f>'Rekap SKPD'!U126</f>
        <v>0</v>
      </c>
      <c r="S24" s="316">
        <f>'Rekap SKPD'!V126</f>
        <v>0</v>
      </c>
      <c r="T24" s="316">
        <f>'Rekap SKPD'!W126</f>
        <v>0</v>
      </c>
      <c r="U24" s="316">
        <f>'Rekap SKPD'!X126</f>
        <v>0</v>
      </c>
      <c r="V24" s="318">
        <f t="shared" si="0"/>
        <v>0</v>
      </c>
      <c r="W24" s="318"/>
      <c r="X24" s="407"/>
      <c r="Y24" s="379">
        <v>4006053075</v>
      </c>
      <c r="Z24" s="379">
        <f t="shared" si="1"/>
        <v>-4006053075</v>
      </c>
      <c r="AA24" s="394"/>
    </row>
    <row r="25" spans="1:28">
      <c r="A25" s="143">
        <v>14</v>
      </c>
      <c r="B25" s="432" t="s">
        <v>34</v>
      </c>
      <c r="C25" s="316">
        <f>'Rekap SKPD'!E135</f>
        <v>0</v>
      </c>
      <c r="D25" s="316">
        <f>'Rekap SKPD'!G135</f>
        <v>0</v>
      </c>
      <c r="E25" s="316">
        <f>'Rekap SKPD'!H135</f>
        <v>0</v>
      </c>
      <c r="F25" s="316">
        <f>'Rekap SKPD'!I135</f>
        <v>0</v>
      </c>
      <c r="G25" s="316">
        <f>'Rekap SKPD'!J135</f>
        <v>0</v>
      </c>
      <c r="H25" s="316">
        <f>'Rekap SKPD'!K135</f>
        <v>0</v>
      </c>
      <c r="I25" s="316">
        <f>'Rekap SKPD'!L135</f>
        <v>0</v>
      </c>
      <c r="J25" s="316">
        <f>'Rekap SKPD'!M135</f>
        <v>0</v>
      </c>
      <c r="K25" s="316">
        <f>'Rekap SKPD'!N135</f>
        <v>0</v>
      </c>
      <c r="L25" s="316">
        <f>'Rekap SKPD'!O135</f>
        <v>0</v>
      </c>
      <c r="M25" s="316">
        <f>'Rekap SKPD'!P135</f>
        <v>0</v>
      </c>
      <c r="N25" s="316">
        <f>'Rekap SKPD'!Q135</f>
        <v>0</v>
      </c>
      <c r="O25" s="316">
        <f>'Rekap SKPD'!R135</f>
        <v>0</v>
      </c>
      <c r="P25" s="316">
        <f>'Rekap SKPD'!S135</f>
        <v>0</v>
      </c>
      <c r="Q25" s="316">
        <f>'Rekap SKPD'!T135</f>
        <v>0</v>
      </c>
      <c r="R25" s="316">
        <f>'Rekap SKPD'!U135</f>
        <v>0</v>
      </c>
      <c r="S25" s="316">
        <f>'Rekap SKPD'!V135</f>
        <v>0</v>
      </c>
      <c r="T25" s="316">
        <f>'Rekap SKPD'!W135</f>
        <v>0</v>
      </c>
      <c r="U25" s="316">
        <f>'Rekap SKPD'!X135</f>
        <v>0</v>
      </c>
      <c r="V25" s="318">
        <f t="shared" si="0"/>
        <v>0</v>
      </c>
      <c r="W25" s="318"/>
      <c r="Y25" s="379">
        <v>0</v>
      </c>
      <c r="Z25" s="379">
        <f t="shared" si="1"/>
        <v>0</v>
      </c>
      <c r="AA25" s="394"/>
    </row>
    <row r="26" spans="1:28">
      <c r="A26" s="143">
        <v>15</v>
      </c>
      <c r="B26" s="432" t="s">
        <v>35</v>
      </c>
      <c r="C26" s="316">
        <f>'Rekap SKPD'!E144</f>
        <v>0</v>
      </c>
      <c r="D26" s="316">
        <f>'Rekap SKPD'!G144</f>
        <v>0</v>
      </c>
      <c r="E26" s="316">
        <f>'Rekap SKPD'!H144</f>
        <v>0</v>
      </c>
      <c r="F26" s="316">
        <f>'Rekap SKPD'!I144</f>
        <v>0</v>
      </c>
      <c r="G26" s="316">
        <f>'Rekap SKPD'!J144</f>
        <v>0</v>
      </c>
      <c r="H26" s="316">
        <f>'Rekap SKPD'!K144</f>
        <v>0</v>
      </c>
      <c r="I26" s="316">
        <f>'Rekap SKPD'!L144</f>
        <v>0</v>
      </c>
      <c r="J26" s="316">
        <f>'Rekap SKPD'!M144</f>
        <v>0</v>
      </c>
      <c r="K26" s="316">
        <f>'Rekap SKPD'!N144</f>
        <v>0</v>
      </c>
      <c r="L26" s="316">
        <f>'Rekap SKPD'!O144</f>
        <v>0</v>
      </c>
      <c r="M26" s="316">
        <f>'Rekap SKPD'!P144</f>
        <v>0</v>
      </c>
      <c r="N26" s="316">
        <f>'Rekap SKPD'!Q144</f>
        <v>0</v>
      </c>
      <c r="O26" s="316">
        <f>'Rekap SKPD'!R144</f>
        <v>0</v>
      </c>
      <c r="P26" s="316">
        <f>'Rekap SKPD'!S144</f>
        <v>0</v>
      </c>
      <c r="Q26" s="316">
        <f>'Rekap SKPD'!T144</f>
        <v>0</v>
      </c>
      <c r="R26" s="316">
        <f>'Rekap SKPD'!U144</f>
        <v>0</v>
      </c>
      <c r="S26" s="316">
        <f>'Rekap SKPD'!V144</f>
        <v>0</v>
      </c>
      <c r="T26" s="316">
        <f>'Rekap SKPD'!W144</f>
        <v>0</v>
      </c>
      <c r="U26" s="316">
        <f>'Rekap SKPD'!X144</f>
        <v>0</v>
      </c>
      <c r="V26" s="318">
        <f t="shared" si="0"/>
        <v>0</v>
      </c>
      <c r="W26" s="318"/>
      <c r="Y26" s="379">
        <v>0</v>
      </c>
      <c r="Z26" s="379">
        <f t="shared" si="1"/>
        <v>0</v>
      </c>
      <c r="AA26" s="394"/>
    </row>
    <row r="27" spans="1:28">
      <c r="A27" s="143">
        <v>16</v>
      </c>
      <c r="B27" s="432" t="s">
        <v>36</v>
      </c>
      <c r="C27" s="316">
        <f>'Rekap SKPD'!E153</f>
        <v>0</v>
      </c>
      <c r="D27" s="316">
        <f>'Rekap SKPD'!G153</f>
        <v>0</v>
      </c>
      <c r="E27" s="316">
        <f>'Rekap SKPD'!H153</f>
        <v>0</v>
      </c>
      <c r="F27" s="316">
        <f>'Rekap SKPD'!I153</f>
        <v>0</v>
      </c>
      <c r="G27" s="316">
        <f>'Rekap SKPD'!J153</f>
        <v>0</v>
      </c>
      <c r="H27" s="316">
        <f>'Rekap SKPD'!K153</f>
        <v>0</v>
      </c>
      <c r="I27" s="316">
        <f>'Rekap SKPD'!L153</f>
        <v>0</v>
      </c>
      <c r="J27" s="316">
        <f>'Rekap SKPD'!M153</f>
        <v>0</v>
      </c>
      <c r="K27" s="316">
        <f>'Rekap SKPD'!N153</f>
        <v>0</v>
      </c>
      <c r="L27" s="316">
        <f>'Rekap SKPD'!O153</f>
        <v>0</v>
      </c>
      <c r="M27" s="316">
        <f>'Rekap SKPD'!P153</f>
        <v>0</v>
      </c>
      <c r="N27" s="316">
        <f>'Rekap SKPD'!Q153</f>
        <v>0</v>
      </c>
      <c r="O27" s="316">
        <f>'Rekap SKPD'!R153</f>
        <v>0</v>
      </c>
      <c r="P27" s="316">
        <f>'Rekap SKPD'!S153</f>
        <v>0</v>
      </c>
      <c r="Q27" s="316">
        <f>'Rekap SKPD'!T153</f>
        <v>0</v>
      </c>
      <c r="R27" s="316">
        <f>'Rekap SKPD'!U153</f>
        <v>0</v>
      </c>
      <c r="S27" s="316">
        <f>'Rekap SKPD'!V153</f>
        <v>0</v>
      </c>
      <c r="T27" s="316">
        <f>'Rekap SKPD'!W153</f>
        <v>0</v>
      </c>
      <c r="U27" s="316">
        <f>'Rekap SKPD'!X153</f>
        <v>0</v>
      </c>
      <c r="V27" s="318">
        <f t="shared" si="0"/>
        <v>0</v>
      </c>
      <c r="W27" s="318"/>
      <c r="Y27" s="379">
        <v>0</v>
      </c>
      <c r="Z27" s="379">
        <f t="shared" si="1"/>
        <v>0</v>
      </c>
      <c r="AA27" s="394"/>
    </row>
    <row r="28" spans="1:28">
      <c r="A28" s="143">
        <v>17</v>
      </c>
      <c r="B28" s="432" t="s">
        <v>37</v>
      </c>
      <c r="C28" s="316">
        <f>'Rekap SKPD'!E162</f>
        <v>0</v>
      </c>
      <c r="D28" s="316">
        <f>'Rekap SKPD'!G162</f>
        <v>0</v>
      </c>
      <c r="E28" s="316">
        <f>'Rekap SKPD'!H162</f>
        <v>0</v>
      </c>
      <c r="F28" s="316">
        <f>'Rekap SKPD'!I162</f>
        <v>0</v>
      </c>
      <c r="G28" s="316">
        <f>'Rekap SKPD'!J162</f>
        <v>0</v>
      </c>
      <c r="H28" s="316">
        <f>'Rekap SKPD'!K162</f>
        <v>0</v>
      </c>
      <c r="I28" s="316">
        <f>'Rekap SKPD'!L162</f>
        <v>0</v>
      </c>
      <c r="J28" s="316">
        <f>'Rekap SKPD'!M162</f>
        <v>0</v>
      </c>
      <c r="K28" s="316">
        <f>'Rekap SKPD'!N162</f>
        <v>0</v>
      </c>
      <c r="L28" s="316">
        <f>'Rekap SKPD'!O162</f>
        <v>0</v>
      </c>
      <c r="M28" s="316">
        <f>'Rekap SKPD'!P162</f>
        <v>0</v>
      </c>
      <c r="N28" s="316">
        <f>'Rekap SKPD'!Q162</f>
        <v>0</v>
      </c>
      <c r="O28" s="316">
        <f>'Rekap SKPD'!R162</f>
        <v>0</v>
      </c>
      <c r="P28" s="316">
        <f>'Rekap SKPD'!S162</f>
        <v>0</v>
      </c>
      <c r="Q28" s="316">
        <f>'Rekap SKPD'!T162</f>
        <v>0</v>
      </c>
      <c r="R28" s="316">
        <f>'Rekap SKPD'!U162</f>
        <v>0</v>
      </c>
      <c r="S28" s="316">
        <f>'Rekap SKPD'!V162</f>
        <v>0</v>
      </c>
      <c r="T28" s="316">
        <f>'Rekap SKPD'!W162</f>
        <v>0</v>
      </c>
      <c r="U28" s="316">
        <f>'Rekap SKPD'!X162</f>
        <v>0</v>
      </c>
      <c r="V28" s="318">
        <f t="shared" si="0"/>
        <v>0</v>
      </c>
      <c r="W28" s="318"/>
      <c r="Y28" s="379">
        <v>0</v>
      </c>
      <c r="Z28" s="379">
        <f t="shared" si="1"/>
        <v>0</v>
      </c>
      <c r="AA28" s="394"/>
    </row>
    <row r="29" spans="1:28">
      <c r="A29" s="143">
        <v>18</v>
      </c>
      <c r="B29" s="432" t="s">
        <v>38</v>
      </c>
      <c r="C29" s="316">
        <f>'Rekap SKPD'!E171</f>
        <v>0</v>
      </c>
      <c r="D29" s="316">
        <f>'Rekap SKPD'!G171</f>
        <v>0</v>
      </c>
      <c r="E29" s="316">
        <f>'Rekap SKPD'!H171</f>
        <v>0</v>
      </c>
      <c r="F29" s="316">
        <f>'Rekap SKPD'!I171</f>
        <v>0</v>
      </c>
      <c r="G29" s="316">
        <f>'Rekap SKPD'!J171</f>
        <v>0</v>
      </c>
      <c r="H29" s="316">
        <f>'Rekap SKPD'!K171</f>
        <v>0</v>
      </c>
      <c r="I29" s="316">
        <f>'Rekap SKPD'!L171</f>
        <v>0</v>
      </c>
      <c r="J29" s="316">
        <f>'Rekap SKPD'!M171</f>
        <v>0</v>
      </c>
      <c r="K29" s="316">
        <f>'Rekap SKPD'!N171</f>
        <v>0</v>
      </c>
      <c r="L29" s="316">
        <f>'Rekap SKPD'!O171</f>
        <v>0</v>
      </c>
      <c r="M29" s="316">
        <f>'Rekap SKPD'!P171</f>
        <v>0</v>
      </c>
      <c r="N29" s="316">
        <f>'Rekap SKPD'!Q171</f>
        <v>0</v>
      </c>
      <c r="O29" s="316">
        <f>'Rekap SKPD'!R171</f>
        <v>0</v>
      </c>
      <c r="P29" s="316">
        <f>'Rekap SKPD'!S171</f>
        <v>0</v>
      </c>
      <c r="Q29" s="316">
        <f>'Rekap SKPD'!T171</f>
        <v>0</v>
      </c>
      <c r="R29" s="316">
        <f>'Rekap SKPD'!U171</f>
        <v>0</v>
      </c>
      <c r="S29" s="316">
        <f>'Rekap SKPD'!V171</f>
        <v>0</v>
      </c>
      <c r="T29" s="316">
        <f>'Rekap SKPD'!W171</f>
        <v>0</v>
      </c>
      <c r="U29" s="316">
        <f>'Rekap SKPD'!X171</f>
        <v>0</v>
      </c>
      <c r="V29" s="318">
        <f t="shared" si="0"/>
        <v>0</v>
      </c>
      <c r="W29" s="318"/>
      <c r="Y29" s="379">
        <v>0</v>
      </c>
      <c r="Z29" s="379">
        <f t="shared" si="1"/>
        <v>0</v>
      </c>
      <c r="AA29" s="394"/>
    </row>
    <row r="30" spans="1:28">
      <c r="A30" s="143">
        <v>19</v>
      </c>
      <c r="B30" s="432" t="s">
        <v>39</v>
      </c>
      <c r="C30" s="316">
        <f>'Rekap SKPD'!E180</f>
        <v>0</v>
      </c>
      <c r="D30" s="316">
        <f>'Rekap SKPD'!G180</f>
        <v>0</v>
      </c>
      <c r="E30" s="316">
        <f>'Rekap SKPD'!H180</f>
        <v>0</v>
      </c>
      <c r="F30" s="316">
        <f>'Rekap SKPD'!I180</f>
        <v>0</v>
      </c>
      <c r="G30" s="316">
        <f>'Rekap SKPD'!J180</f>
        <v>0</v>
      </c>
      <c r="H30" s="316">
        <f>'Rekap SKPD'!K180</f>
        <v>0</v>
      </c>
      <c r="I30" s="316">
        <f>'Rekap SKPD'!L180</f>
        <v>0</v>
      </c>
      <c r="J30" s="316">
        <f>'Rekap SKPD'!M180</f>
        <v>0</v>
      </c>
      <c r="K30" s="316">
        <f>'Rekap SKPD'!N180</f>
        <v>0</v>
      </c>
      <c r="L30" s="316">
        <f>'Rekap SKPD'!O180</f>
        <v>0</v>
      </c>
      <c r="M30" s="316">
        <f>'Rekap SKPD'!P180</f>
        <v>0</v>
      </c>
      <c r="N30" s="316">
        <f>'Rekap SKPD'!Q180</f>
        <v>0</v>
      </c>
      <c r="O30" s="316">
        <f>'Rekap SKPD'!R180</f>
        <v>0</v>
      </c>
      <c r="P30" s="316">
        <f>'Rekap SKPD'!S180</f>
        <v>0</v>
      </c>
      <c r="Q30" s="316">
        <f>'Rekap SKPD'!T180</f>
        <v>0</v>
      </c>
      <c r="R30" s="316">
        <f>'Rekap SKPD'!U180</f>
        <v>0</v>
      </c>
      <c r="S30" s="316">
        <f>'Rekap SKPD'!V180</f>
        <v>0</v>
      </c>
      <c r="T30" s="316">
        <f>'Rekap SKPD'!W180</f>
        <v>0</v>
      </c>
      <c r="U30" s="316">
        <f>'Rekap SKPD'!X180</f>
        <v>0</v>
      </c>
      <c r="V30" s="318">
        <f t="shared" si="0"/>
        <v>0</v>
      </c>
      <c r="W30" s="318"/>
      <c r="Y30" s="379">
        <v>0</v>
      </c>
      <c r="Z30" s="379">
        <f t="shared" si="1"/>
        <v>0</v>
      </c>
      <c r="AA30" s="394"/>
    </row>
    <row r="31" spans="1:28">
      <c r="A31" s="143">
        <v>20</v>
      </c>
      <c r="B31" s="432" t="s">
        <v>40</v>
      </c>
      <c r="C31" s="316">
        <f>'Rekap SKPD'!E189</f>
        <v>0</v>
      </c>
      <c r="D31" s="316">
        <f>'Rekap SKPD'!G189</f>
        <v>0</v>
      </c>
      <c r="E31" s="316">
        <f>'Rekap SKPD'!H189</f>
        <v>0</v>
      </c>
      <c r="F31" s="316">
        <f>'Rekap SKPD'!I189</f>
        <v>0</v>
      </c>
      <c r="G31" s="316">
        <f>'Rekap SKPD'!J189</f>
        <v>0</v>
      </c>
      <c r="H31" s="316">
        <f>'Rekap SKPD'!K189</f>
        <v>0</v>
      </c>
      <c r="I31" s="316">
        <f>'Rekap SKPD'!L189</f>
        <v>0</v>
      </c>
      <c r="J31" s="316">
        <f>'Rekap SKPD'!M189</f>
        <v>0</v>
      </c>
      <c r="K31" s="316">
        <f>'Rekap SKPD'!N189</f>
        <v>0</v>
      </c>
      <c r="L31" s="316">
        <f>'Rekap SKPD'!O189</f>
        <v>0</v>
      </c>
      <c r="M31" s="316">
        <f>'Rekap SKPD'!P189</f>
        <v>0</v>
      </c>
      <c r="N31" s="316">
        <f>'Rekap SKPD'!Q189</f>
        <v>0</v>
      </c>
      <c r="O31" s="316">
        <f>'Rekap SKPD'!R189</f>
        <v>0</v>
      </c>
      <c r="P31" s="316">
        <f>'Rekap SKPD'!S189</f>
        <v>0</v>
      </c>
      <c r="Q31" s="316">
        <f>'Rekap SKPD'!T189</f>
        <v>0</v>
      </c>
      <c r="R31" s="316">
        <f>'Rekap SKPD'!U189</f>
        <v>0</v>
      </c>
      <c r="S31" s="316">
        <f>'Rekap SKPD'!V189</f>
        <v>0</v>
      </c>
      <c r="T31" s="316">
        <f>'Rekap SKPD'!W189</f>
        <v>0</v>
      </c>
      <c r="U31" s="316">
        <f>'Rekap SKPD'!X189</f>
        <v>0</v>
      </c>
      <c r="V31" s="318">
        <f t="shared" si="0"/>
        <v>0</v>
      </c>
      <c r="W31" s="318"/>
      <c r="Y31" s="379">
        <v>0</v>
      </c>
      <c r="Z31" s="379">
        <f t="shared" si="1"/>
        <v>0</v>
      </c>
      <c r="AA31" s="394"/>
    </row>
    <row r="32" spans="1:28">
      <c r="A32" s="143">
        <v>21</v>
      </c>
      <c r="B32" s="432" t="s">
        <v>1</v>
      </c>
      <c r="C32" s="316">
        <f>'Rekap SKPD'!E198</f>
        <v>0</v>
      </c>
      <c r="D32" s="316">
        <f>'Rekap SKPD'!G198</f>
        <v>0</v>
      </c>
      <c r="E32" s="316">
        <f>'Rekap SKPD'!H198</f>
        <v>0</v>
      </c>
      <c r="F32" s="316">
        <f>'Rekap SKPD'!I198</f>
        <v>0</v>
      </c>
      <c r="G32" s="316">
        <f>'Rekap SKPD'!J198</f>
        <v>0</v>
      </c>
      <c r="H32" s="316">
        <f>'Rekap SKPD'!K198</f>
        <v>0</v>
      </c>
      <c r="I32" s="316">
        <f>'Rekap SKPD'!L198</f>
        <v>0</v>
      </c>
      <c r="J32" s="316">
        <f>'Rekap SKPD'!M198</f>
        <v>0</v>
      </c>
      <c r="K32" s="316">
        <f>'Rekap SKPD'!N198</f>
        <v>0</v>
      </c>
      <c r="L32" s="316">
        <f>'Rekap SKPD'!O198</f>
        <v>0</v>
      </c>
      <c r="M32" s="316">
        <f>'Rekap SKPD'!P198</f>
        <v>0</v>
      </c>
      <c r="N32" s="316">
        <f>'Rekap SKPD'!Q198</f>
        <v>0</v>
      </c>
      <c r="O32" s="316">
        <f>'Rekap SKPD'!R198</f>
        <v>0</v>
      </c>
      <c r="P32" s="316">
        <f>'Rekap SKPD'!S198</f>
        <v>0</v>
      </c>
      <c r="Q32" s="316">
        <f>'Rekap SKPD'!T198</f>
        <v>0</v>
      </c>
      <c r="R32" s="316">
        <f>'Rekap SKPD'!U198</f>
        <v>0</v>
      </c>
      <c r="S32" s="316">
        <f>'Rekap SKPD'!V198</f>
        <v>0</v>
      </c>
      <c r="T32" s="316">
        <f>'Rekap SKPD'!W198</f>
        <v>0</v>
      </c>
      <c r="U32" s="316">
        <f>'Rekap SKPD'!X198</f>
        <v>0</v>
      </c>
      <c r="V32" s="318">
        <f t="shared" si="0"/>
        <v>0</v>
      </c>
      <c r="W32" s="318"/>
      <c r="Y32" s="379">
        <v>0</v>
      </c>
      <c r="Z32" s="379">
        <f t="shared" si="1"/>
        <v>0</v>
      </c>
      <c r="AA32" s="394"/>
      <c r="AB32" s="107"/>
    </row>
    <row r="33" spans="1:27">
      <c r="A33" s="143">
        <v>22</v>
      </c>
      <c r="B33" s="432" t="s">
        <v>41</v>
      </c>
      <c r="C33" s="316">
        <f>'Rekap SKPD'!E207</f>
        <v>0</v>
      </c>
      <c r="D33" s="316">
        <f>'Rekap SKPD'!G207</f>
        <v>0</v>
      </c>
      <c r="E33" s="316">
        <f>'Rekap SKPD'!H207</f>
        <v>0</v>
      </c>
      <c r="F33" s="316">
        <f>'Rekap SKPD'!I207</f>
        <v>0</v>
      </c>
      <c r="G33" s="316">
        <f>'Rekap SKPD'!J207</f>
        <v>0</v>
      </c>
      <c r="H33" s="316">
        <f>'Rekap SKPD'!K207</f>
        <v>0</v>
      </c>
      <c r="I33" s="316">
        <f>'Rekap SKPD'!L207</f>
        <v>0</v>
      </c>
      <c r="J33" s="316">
        <f>'Rekap SKPD'!M207</f>
        <v>0</v>
      </c>
      <c r="K33" s="316">
        <f>'Rekap SKPD'!N207</f>
        <v>0</v>
      </c>
      <c r="L33" s="316">
        <f>'Rekap SKPD'!O207</f>
        <v>0</v>
      </c>
      <c r="M33" s="316">
        <f>'Rekap SKPD'!P207</f>
        <v>0</v>
      </c>
      <c r="N33" s="316">
        <f>'Rekap SKPD'!Q207</f>
        <v>0</v>
      </c>
      <c r="O33" s="316">
        <f>'Rekap SKPD'!R207</f>
        <v>0</v>
      </c>
      <c r="P33" s="316">
        <f>'Rekap SKPD'!S207</f>
        <v>0</v>
      </c>
      <c r="Q33" s="316">
        <f>'Rekap SKPD'!T207</f>
        <v>0</v>
      </c>
      <c r="R33" s="316">
        <f>'Rekap SKPD'!U207</f>
        <v>0</v>
      </c>
      <c r="S33" s="316">
        <f>'Rekap SKPD'!V207</f>
        <v>0</v>
      </c>
      <c r="T33" s="316">
        <f>'Rekap SKPD'!W207</f>
        <v>0</v>
      </c>
      <c r="U33" s="316">
        <f>'Rekap SKPD'!X207</f>
        <v>0</v>
      </c>
      <c r="V33" s="318">
        <f t="shared" si="0"/>
        <v>0</v>
      </c>
      <c r="W33" s="318"/>
      <c r="Y33" s="379">
        <v>0</v>
      </c>
      <c r="Z33" s="379">
        <f t="shared" si="1"/>
        <v>0</v>
      </c>
      <c r="AA33" s="394"/>
    </row>
    <row r="34" spans="1:27">
      <c r="A34" s="143">
        <v>23</v>
      </c>
      <c r="B34" s="432" t="s">
        <v>42</v>
      </c>
      <c r="C34" s="316">
        <f>'Rekap SKPD'!E216</f>
        <v>0</v>
      </c>
      <c r="D34" s="316">
        <f>'Rekap SKPD'!G216</f>
        <v>0</v>
      </c>
      <c r="E34" s="316">
        <f>'Rekap SKPD'!H216</f>
        <v>0</v>
      </c>
      <c r="F34" s="316">
        <f>'Rekap SKPD'!I216</f>
        <v>0</v>
      </c>
      <c r="G34" s="316">
        <f>'Rekap SKPD'!J216</f>
        <v>0</v>
      </c>
      <c r="H34" s="316">
        <f>'Rekap SKPD'!K216</f>
        <v>0</v>
      </c>
      <c r="I34" s="316">
        <f>'Rekap SKPD'!L216</f>
        <v>0</v>
      </c>
      <c r="J34" s="316">
        <f>'Rekap SKPD'!M216</f>
        <v>0</v>
      </c>
      <c r="K34" s="316">
        <f>'Rekap SKPD'!N216</f>
        <v>0</v>
      </c>
      <c r="L34" s="316">
        <f>'Rekap SKPD'!O216</f>
        <v>0</v>
      </c>
      <c r="M34" s="316">
        <f>'Rekap SKPD'!P216</f>
        <v>0</v>
      </c>
      <c r="N34" s="316">
        <f>'Rekap SKPD'!Q216</f>
        <v>0</v>
      </c>
      <c r="O34" s="316">
        <f>'Rekap SKPD'!R216</f>
        <v>0</v>
      </c>
      <c r="P34" s="316">
        <f>'Rekap SKPD'!S216</f>
        <v>0</v>
      </c>
      <c r="Q34" s="316">
        <f>'Rekap SKPD'!T216</f>
        <v>0</v>
      </c>
      <c r="R34" s="316">
        <f>'Rekap SKPD'!U216</f>
        <v>0</v>
      </c>
      <c r="S34" s="316">
        <f>'Rekap SKPD'!V216</f>
        <v>0</v>
      </c>
      <c r="T34" s="316">
        <f>'Rekap SKPD'!W216</f>
        <v>0</v>
      </c>
      <c r="U34" s="316">
        <f>'Rekap SKPD'!X216</f>
        <v>0</v>
      </c>
      <c r="V34" s="318">
        <f t="shared" si="0"/>
        <v>0</v>
      </c>
      <c r="W34" s="318"/>
      <c r="Y34" s="379">
        <v>0</v>
      </c>
      <c r="Z34" s="379">
        <f t="shared" si="1"/>
        <v>0</v>
      </c>
      <c r="AA34" s="394"/>
    </row>
    <row r="35" spans="1:27">
      <c r="A35" s="143">
        <v>24</v>
      </c>
      <c r="B35" s="432" t="s">
        <v>43</v>
      </c>
      <c r="C35" s="316">
        <f>'Rekap SKPD'!E225</f>
        <v>0</v>
      </c>
      <c r="D35" s="316">
        <f>'Rekap SKPD'!G225</f>
        <v>0</v>
      </c>
      <c r="E35" s="316">
        <f>'Rekap SKPD'!H225</f>
        <v>0</v>
      </c>
      <c r="F35" s="316">
        <f>'Rekap SKPD'!I225</f>
        <v>0</v>
      </c>
      <c r="G35" s="316">
        <f>'Rekap SKPD'!J225</f>
        <v>0</v>
      </c>
      <c r="H35" s="316">
        <f>'Rekap SKPD'!K225</f>
        <v>0</v>
      </c>
      <c r="I35" s="316">
        <f>'Rekap SKPD'!L225</f>
        <v>0</v>
      </c>
      <c r="J35" s="316">
        <f>'Rekap SKPD'!M225</f>
        <v>0</v>
      </c>
      <c r="K35" s="316">
        <f>'Rekap SKPD'!N225</f>
        <v>0</v>
      </c>
      <c r="L35" s="316">
        <f>'Rekap SKPD'!O225</f>
        <v>0</v>
      </c>
      <c r="M35" s="316">
        <f>'Rekap SKPD'!P225</f>
        <v>0</v>
      </c>
      <c r="N35" s="316">
        <f>'Rekap SKPD'!Q225</f>
        <v>0</v>
      </c>
      <c r="O35" s="316">
        <f>'Rekap SKPD'!R225</f>
        <v>0</v>
      </c>
      <c r="P35" s="316">
        <f>'Rekap SKPD'!S225</f>
        <v>0</v>
      </c>
      <c r="Q35" s="316">
        <f>'Rekap SKPD'!T225</f>
        <v>0</v>
      </c>
      <c r="R35" s="316">
        <f>'Rekap SKPD'!U225</f>
        <v>0</v>
      </c>
      <c r="S35" s="316">
        <f>'Rekap SKPD'!V225</f>
        <v>0</v>
      </c>
      <c r="T35" s="316">
        <f>'Rekap SKPD'!W225</f>
        <v>0</v>
      </c>
      <c r="U35" s="316">
        <f>'Rekap SKPD'!X225</f>
        <v>0</v>
      </c>
      <c r="V35" s="318">
        <f t="shared" si="0"/>
        <v>0</v>
      </c>
      <c r="W35" s="318"/>
      <c r="Y35" s="379">
        <v>0</v>
      </c>
      <c r="Z35" s="379">
        <f t="shared" si="1"/>
        <v>0</v>
      </c>
      <c r="AA35" s="394"/>
    </row>
    <row r="36" spans="1:27">
      <c r="A36" s="143">
        <v>25</v>
      </c>
      <c r="B36" s="432" t="s">
        <v>44</v>
      </c>
      <c r="C36" s="316">
        <f>'Rekap SKPD'!E234</f>
        <v>0</v>
      </c>
      <c r="D36" s="316">
        <f>'Rekap SKPD'!G234</f>
        <v>0</v>
      </c>
      <c r="E36" s="316">
        <f>'Rekap SKPD'!H234</f>
        <v>0</v>
      </c>
      <c r="F36" s="316">
        <f>'Rekap SKPD'!I234</f>
        <v>0</v>
      </c>
      <c r="G36" s="316">
        <f>'Rekap SKPD'!J234</f>
        <v>0</v>
      </c>
      <c r="H36" s="316">
        <f>'Rekap SKPD'!K234</f>
        <v>0</v>
      </c>
      <c r="I36" s="316">
        <f>'Rekap SKPD'!L234</f>
        <v>0</v>
      </c>
      <c r="J36" s="316">
        <f>'Rekap SKPD'!M234</f>
        <v>0</v>
      </c>
      <c r="K36" s="316">
        <f>'Rekap SKPD'!N234</f>
        <v>0</v>
      </c>
      <c r="L36" s="316">
        <f>'Rekap SKPD'!O234</f>
        <v>0</v>
      </c>
      <c r="M36" s="316">
        <f>'Rekap SKPD'!P234</f>
        <v>0</v>
      </c>
      <c r="N36" s="316">
        <f>'Rekap SKPD'!Q234</f>
        <v>0</v>
      </c>
      <c r="O36" s="316">
        <f>'Rekap SKPD'!R234</f>
        <v>0</v>
      </c>
      <c r="P36" s="316">
        <f>'Rekap SKPD'!S234</f>
        <v>0</v>
      </c>
      <c r="Q36" s="316">
        <f>'Rekap SKPD'!T234</f>
        <v>0</v>
      </c>
      <c r="R36" s="316">
        <f>'Rekap SKPD'!U234</f>
        <v>0</v>
      </c>
      <c r="S36" s="316">
        <f>'Rekap SKPD'!V234</f>
        <v>0</v>
      </c>
      <c r="T36" s="316">
        <f>'Rekap SKPD'!W234</f>
        <v>0</v>
      </c>
      <c r="U36" s="316">
        <f>'Rekap SKPD'!X234</f>
        <v>0</v>
      </c>
      <c r="V36" s="318">
        <f t="shared" si="0"/>
        <v>0</v>
      </c>
      <c r="W36" s="318"/>
      <c r="Y36" s="379">
        <v>0</v>
      </c>
      <c r="Z36" s="379">
        <f t="shared" si="1"/>
        <v>0</v>
      </c>
      <c r="AA36" s="394"/>
    </row>
    <row r="37" spans="1:27">
      <c r="A37" s="143">
        <v>26</v>
      </c>
      <c r="B37" s="432" t="s">
        <v>45</v>
      </c>
      <c r="C37" s="316">
        <f>'Rekap SKPD'!E243</f>
        <v>0</v>
      </c>
      <c r="D37" s="316">
        <f>'Rekap SKPD'!G243</f>
        <v>0</v>
      </c>
      <c r="E37" s="316">
        <f>'Rekap SKPD'!H243</f>
        <v>0</v>
      </c>
      <c r="F37" s="316">
        <f>'Rekap SKPD'!I243</f>
        <v>0</v>
      </c>
      <c r="G37" s="316">
        <f>'Rekap SKPD'!J243</f>
        <v>0</v>
      </c>
      <c r="H37" s="316">
        <f>'Rekap SKPD'!K243</f>
        <v>0</v>
      </c>
      <c r="I37" s="316">
        <f>'Rekap SKPD'!L243</f>
        <v>0</v>
      </c>
      <c r="J37" s="316">
        <f>'Rekap SKPD'!M243</f>
        <v>0</v>
      </c>
      <c r="K37" s="316">
        <f>'Rekap SKPD'!N243</f>
        <v>0</v>
      </c>
      <c r="L37" s="316">
        <f>'Rekap SKPD'!O243</f>
        <v>0</v>
      </c>
      <c r="M37" s="316">
        <f>'Rekap SKPD'!P243</f>
        <v>0</v>
      </c>
      <c r="N37" s="316">
        <f>'Rekap SKPD'!Q243</f>
        <v>0</v>
      </c>
      <c r="O37" s="316">
        <f>'Rekap SKPD'!R243</f>
        <v>0</v>
      </c>
      <c r="P37" s="316">
        <f>'Rekap SKPD'!S243</f>
        <v>0</v>
      </c>
      <c r="Q37" s="316">
        <f>'Rekap SKPD'!T243</f>
        <v>0</v>
      </c>
      <c r="R37" s="316">
        <f>'Rekap SKPD'!U243</f>
        <v>0</v>
      </c>
      <c r="S37" s="316">
        <f>'Rekap SKPD'!V243</f>
        <v>0</v>
      </c>
      <c r="T37" s="316">
        <f>'Rekap SKPD'!W243</f>
        <v>0</v>
      </c>
      <c r="U37" s="316">
        <f>'Rekap SKPD'!X243</f>
        <v>0</v>
      </c>
      <c r="V37" s="318">
        <f t="shared" si="0"/>
        <v>0</v>
      </c>
      <c r="W37" s="318"/>
      <c r="Y37" s="379">
        <v>0</v>
      </c>
      <c r="Z37" s="379">
        <f t="shared" si="1"/>
        <v>0</v>
      </c>
      <c r="AA37" s="394"/>
    </row>
    <row r="38" spans="1:27">
      <c r="A38" s="143">
        <v>27</v>
      </c>
      <c r="B38" s="432" t="s">
        <v>46</v>
      </c>
      <c r="C38" s="316">
        <f>'Rekap SKPD'!E252</f>
        <v>0</v>
      </c>
      <c r="D38" s="316">
        <f>'Rekap SKPD'!G252</f>
        <v>0</v>
      </c>
      <c r="E38" s="316">
        <f>'Rekap SKPD'!H252</f>
        <v>0</v>
      </c>
      <c r="F38" s="316">
        <f>'Rekap SKPD'!I252</f>
        <v>0</v>
      </c>
      <c r="G38" s="316">
        <f>'Rekap SKPD'!J252</f>
        <v>0</v>
      </c>
      <c r="H38" s="316">
        <f>'Rekap SKPD'!K252</f>
        <v>0</v>
      </c>
      <c r="I38" s="316">
        <f>'Rekap SKPD'!L252</f>
        <v>0</v>
      </c>
      <c r="J38" s="316">
        <f>'Rekap SKPD'!M252</f>
        <v>0</v>
      </c>
      <c r="K38" s="316">
        <f>'Rekap SKPD'!N252</f>
        <v>0</v>
      </c>
      <c r="L38" s="316">
        <f>'Rekap SKPD'!O252</f>
        <v>0</v>
      </c>
      <c r="M38" s="316">
        <f>'Rekap SKPD'!P252</f>
        <v>0</v>
      </c>
      <c r="N38" s="316">
        <f>'Rekap SKPD'!Q252</f>
        <v>0</v>
      </c>
      <c r="O38" s="316">
        <f>'Rekap SKPD'!R252</f>
        <v>0</v>
      </c>
      <c r="P38" s="316">
        <f>'Rekap SKPD'!S252</f>
        <v>0</v>
      </c>
      <c r="Q38" s="316">
        <f>'Rekap SKPD'!T252</f>
        <v>0</v>
      </c>
      <c r="R38" s="316">
        <f>'Rekap SKPD'!U252</f>
        <v>0</v>
      </c>
      <c r="S38" s="316">
        <f>'Rekap SKPD'!V252</f>
        <v>0</v>
      </c>
      <c r="T38" s="316">
        <f>'Rekap SKPD'!W252</f>
        <v>0</v>
      </c>
      <c r="U38" s="316">
        <f>'Rekap SKPD'!X252</f>
        <v>0</v>
      </c>
      <c r="V38" s="318">
        <f t="shared" si="0"/>
        <v>0</v>
      </c>
      <c r="W38" s="318"/>
      <c r="Y38" s="379">
        <v>0</v>
      </c>
      <c r="Z38" s="379">
        <f t="shared" si="1"/>
        <v>0</v>
      </c>
      <c r="AA38" s="394"/>
    </row>
    <row r="39" spans="1:27">
      <c r="A39" s="143">
        <v>28</v>
      </c>
      <c r="B39" s="432" t="s">
        <v>47</v>
      </c>
      <c r="C39" s="316">
        <f>'Rekap SKPD'!E261</f>
        <v>0</v>
      </c>
      <c r="D39" s="316">
        <f>'Rekap SKPD'!G261</f>
        <v>0</v>
      </c>
      <c r="E39" s="316">
        <f>'Rekap SKPD'!H261</f>
        <v>0</v>
      </c>
      <c r="F39" s="316">
        <f>'Rekap SKPD'!I261</f>
        <v>0</v>
      </c>
      <c r="G39" s="316">
        <f>'Rekap SKPD'!J261</f>
        <v>0</v>
      </c>
      <c r="H39" s="316">
        <f>'Rekap SKPD'!K261</f>
        <v>0</v>
      </c>
      <c r="I39" s="316">
        <f>'Rekap SKPD'!L261</f>
        <v>0</v>
      </c>
      <c r="J39" s="316">
        <f>'Rekap SKPD'!M261</f>
        <v>0</v>
      </c>
      <c r="K39" s="316">
        <f>'Rekap SKPD'!N261</f>
        <v>0</v>
      </c>
      <c r="L39" s="316">
        <f>'Rekap SKPD'!O261</f>
        <v>0</v>
      </c>
      <c r="M39" s="316">
        <f>'Rekap SKPD'!P261</f>
        <v>0</v>
      </c>
      <c r="N39" s="316">
        <f>'Rekap SKPD'!Q261</f>
        <v>0</v>
      </c>
      <c r="O39" s="316">
        <f>'Rekap SKPD'!R261</f>
        <v>0</v>
      </c>
      <c r="P39" s="316">
        <f>'Rekap SKPD'!S261</f>
        <v>0</v>
      </c>
      <c r="Q39" s="316">
        <f>'Rekap SKPD'!T261</f>
        <v>0</v>
      </c>
      <c r="R39" s="316">
        <f>'Rekap SKPD'!U261</f>
        <v>0</v>
      </c>
      <c r="S39" s="316">
        <f>'Rekap SKPD'!V261</f>
        <v>0</v>
      </c>
      <c r="T39" s="316">
        <f>'Rekap SKPD'!W261</f>
        <v>0</v>
      </c>
      <c r="U39" s="316">
        <f>'Rekap SKPD'!X261</f>
        <v>0</v>
      </c>
      <c r="V39" s="318">
        <f t="shared" si="0"/>
        <v>0</v>
      </c>
      <c r="W39" s="318"/>
      <c r="Y39" s="379">
        <v>0</v>
      </c>
      <c r="Z39" s="379">
        <f t="shared" si="1"/>
        <v>0</v>
      </c>
      <c r="AA39" s="394"/>
    </row>
    <row r="40" spans="1:27">
      <c r="A40" s="143">
        <v>29</v>
      </c>
      <c r="B40" s="432" t="s">
        <v>48</v>
      </c>
      <c r="C40" s="316">
        <f>'Rekap SKPD'!E270</f>
        <v>0</v>
      </c>
      <c r="D40" s="316">
        <f>'Rekap SKPD'!G270</f>
        <v>0</v>
      </c>
      <c r="E40" s="316">
        <f>'Rekap SKPD'!H270</f>
        <v>0</v>
      </c>
      <c r="F40" s="316">
        <f>'Rekap SKPD'!I270</f>
        <v>0</v>
      </c>
      <c r="G40" s="316">
        <f>'Rekap SKPD'!J270</f>
        <v>0</v>
      </c>
      <c r="H40" s="316">
        <f>'Rekap SKPD'!K270</f>
        <v>0</v>
      </c>
      <c r="I40" s="316">
        <f>'Rekap SKPD'!L270</f>
        <v>0</v>
      </c>
      <c r="J40" s="316">
        <f>'Rekap SKPD'!M270</f>
        <v>0</v>
      </c>
      <c r="K40" s="316">
        <f>'Rekap SKPD'!N270</f>
        <v>0</v>
      </c>
      <c r="L40" s="316">
        <f>'Rekap SKPD'!O270</f>
        <v>0</v>
      </c>
      <c r="M40" s="316">
        <f>'Rekap SKPD'!P270</f>
        <v>0</v>
      </c>
      <c r="N40" s="316">
        <f>'Rekap SKPD'!Q270</f>
        <v>0</v>
      </c>
      <c r="O40" s="316">
        <f>'Rekap SKPD'!R270</f>
        <v>0</v>
      </c>
      <c r="P40" s="316">
        <f>'Rekap SKPD'!S270</f>
        <v>0</v>
      </c>
      <c r="Q40" s="316">
        <f>'Rekap SKPD'!T270</f>
        <v>0</v>
      </c>
      <c r="R40" s="316">
        <f>'Rekap SKPD'!U270</f>
        <v>0</v>
      </c>
      <c r="S40" s="316">
        <f>'Rekap SKPD'!V270</f>
        <v>0</v>
      </c>
      <c r="T40" s="316">
        <f>'Rekap SKPD'!W270</f>
        <v>0</v>
      </c>
      <c r="U40" s="316">
        <f>'Rekap SKPD'!X270</f>
        <v>0</v>
      </c>
      <c r="V40" s="318">
        <f t="shared" si="0"/>
        <v>0</v>
      </c>
      <c r="W40" s="318"/>
      <c r="Y40" s="379">
        <v>0</v>
      </c>
      <c r="Z40" s="379">
        <f t="shared" si="1"/>
        <v>0</v>
      </c>
      <c r="AA40" s="394"/>
    </row>
    <row r="41" spans="1:27">
      <c r="A41" s="143">
        <v>30</v>
      </c>
      <c r="B41" s="432" t="s">
        <v>49</v>
      </c>
      <c r="C41" s="316">
        <f>'Rekap SKPD'!E279</f>
        <v>0</v>
      </c>
      <c r="D41" s="316">
        <f>'Rekap SKPD'!G279</f>
        <v>0</v>
      </c>
      <c r="E41" s="316">
        <f>'Rekap SKPD'!H279</f>
        <v>0</v>
      </c>
      <c r="F41" s="316">
        <f>'Rekap SKPD'!I279</f>
        <v>0</v>
      </c>
      <c r="G41" s="316">
        <f>'Rekap SKPD'!J279</f>
        <v>0</v>
      </c>
      <c r="H41" s="316">
        <f>'Rekap SKPD'!K279</f>
        <v>0</v>
      </c>
      <c r="I41" s="316">
        <f>'Rekap SKPD'!L279</f>
        <v>0</v>
      </c>
      <c r="J41" s="316">
        <f>'Rekap SKPD'!M279</f>
        <v>0</v>
      </c>
      <c r="K41" s="316">
        <f>'Rekap SKPD'!N279</f>
        <v>0</v>
      </c>
      <c r="L41" s="316">
        <f>'Rekap SKPD'!O279</f>
        <v>0</v>
      </c>
      <c r="M41" s="316">
        <f>'Rekap SKPD'!P279</f>
        <v>0</v>
      </c>
      <c r="N41" s="316">
        <f>'Rekap SKPD'!Q279</f>
        <v>0</v>
      </c>
      <c r="O41" s="316">
        <f>'Rekap SKPD'!R279</f>
        <v>0</v>
      </c>
      <c r="P41" s="316">
        <f>'Rekap SKPD'!S279</f>
        <v>0</v>
      </c>
      <c r="Q41" s="316">
        <f>'Rekap SKPD'!T279</f>
        <v>0</v>
      </c>
      <c r="R41" s="316">
        <f>'Rekap SKPD'!U279</f>
        <v>0</v>
      </c>
      <c r="S41" s="316">
        <f>'Rekap SKPD'!V279</f>
        <v>0</v>
      </c>
      <c r="T41" s="316">
        <f>'Rekap SKPD'!W279</f>
        <v>0</v>
      </c>
      <c r="U41" s="316">
        <f>'Rekap SKPD'!X279</f>
        <v>0</v>
      </c>
      <c r="V41" s="318">
        <f t="shared" si="0"/>
        <v>0</v>
      </c>
      <c r="W41" s="318"/>
      <c r="Y41" s="379">
        <v>0</v>
      </c>
      <c r="Z41" s="379">
        <f t="shared" si="1"/>
        <v>0</v>
      </c>
      <c r="AA41" s="394"/>
    </row>
    <row r="42" spans="1:27">
      <c r="A42" s="143">
        <v>31</v>
      </c>
      <c r="B42" s="432" t="s">
        <v>50</v>
      </c>
      <c r="C42" s="316">
        <f>'Rekap SKPD'!E288</f>
        <v>0</v>
      </c>
      <c r="D42" s="316">
        <f>'Rekap SKPD'!G288</f>
        <v>0</v>
      </c>
      <c r="E42" s="316">
        <f>'Rekap SKPD'!H288</f>
        <v>0</v>
      </c>
      <c r="F42" s="316">
        <f>'Rekap SKPD'!I288</f>
        <v>0</v>
      </c>
      <c r="G42" s="316">
        <f>'Rekap SKPD'!J288</f>
        <v>0</v>
      </c>
      <c r="H42" s="316">
        <f>'Rekap SKPD'!K288</f>
        <v>0</v>
      </c>
      <c r="I42" s="316">
        <f>'Rekap SKPD'!L288</f>
        <v>0</v>
      </c>
      <c r="J42" s="316">
        <f>'Rekap SKPD'!M288</f>
        <v>0</v>
      </c>
      <c r="K42" s="316">
        <f>'Rekap SKPD'!N288</f>
        <v>0</v>
      </c>
      <c r="L42" s="316">
        <f>'Rekap SKPD'!O288</f>
        <v>0</v>
      </c>
      <c r="M42" s="316">
        <f>'Rekap SKPD'!P288</f>
        <v>0</v>
      </c>
      <c r="N42" s="316">
        <f>'Rekap SKPD'!Q288</f>
        <v>0</v>
      </c>
      <c r="O42" s="316">
        <f>'Rekap SKPD'!R288</f>
        <v>0</v>
      </c>
      <c r="P42" s="316">
        <f>'Rekap SKPD'!S288</f>
        <v>0</v>
      </c>
      <c r="Q42" s="316">
        <f>'Rekap SKPD'!T288</f>
        <v>0</v>
      </c>
      <c r="R42" s="316">
        <f>'Rekap SKPD'!U288</f>
        <v>0</v>
      </c>
      <c r="S42" s="316">
        <f>'Rekap SKPD'!V288</f>
        <v>0</v>
      </c>
      <c r="T42" s="316">
        <f>'Rekap SKPD'!W288</f>
        <v>0</v>
      </c>
      <c r="U42" s="316">
        <f>'Rekap SKPD'!X288</f>
        <v>0</v>
      </c>
      <c r="V42" s="318">
        <f t="shared" si="0"/>
        <v>0</v>
      </c>
      <c r="W42" s="318"/>
      <c r="Y42" s="379">
        <v>0</v>
      </c>
      <c r="Z42" s="379">
        <f t="shared" si="1"/>
        <v>0</v>
      </c>
      <c r="AA42" s="394"/>
    </row>
    <row r="43" spans="1:27">
      <c r="A43" s="143">
        <v>32</v>
      </c>
      <c r="B43" s="432" t="s">
        <v>51</v>
      </c>
      <c r="C43" s="316">
        <f>'Rekap SKPD'!E297</f>
        <v>0</v>
      </c>
      <c r="D43" s="316">
        <f>'Rekap SKPD'!G297</f>
        <v>0</v>
      </c>
      <c r="E43" s="316">
        <f>'Rekap SKPD'!H297</f>
        <v>0</v>
      </c>
      <c r="F43" s="316">
        <f>'Rekap SKPD'!I297</f>
        <v>0</v>
      </c>
      <c r="G43" s="316">
        <f>'Rekap SKPD'!J297</f>
        <v>0</v>
      </c>
      <c r="H43" s="316">
        <f>'Rekap SKPD'!K297</f>
        <v>0</v>
      </c>
      <c r="I43" s="316">
        <f>'Rekap SKPD'!L297</f>
        <v>0</v>
      </c>
      <c r="J43" s="316">
        <f>'Rekap SKPD'!M297</f>
        <v>0</v>
      </c>
      <c r="K43" s="316">
        <f>'Rekap SKPD'!N297</f>
        <v>0</v>
      </c>
      <c r="L43" s="316">
        <f>'Rekap SKPD'!O297</f>
        <v>0</v>
      </c>
      <c r="M43" s="316">
        <f>'Rekap SKPD'!P297</f>
        <v>0</v>
      </c>
      <c r="N43" s="316">
        <f>'Rekap SKPD'!Q297</f>
        <v>0</v>
      </c>
      <c r="O43" s="316">
        <f>'Rekap SKPD'!R297</f>
        <v>0</v>
      </c>
      <c r="P43" s="316">
        <f>'Rekap SKPD'!S297</f>
        <v>0</v>
      </c>
      <c r="Q43" s="316">
        <f>'Rekap SKPD'!T297</f>
        <v>0</v>
      </c>
      <c r="R43" s="316">
        <f>'Rekap SKPD'!U297</f>
        <v>0</v>
      </c>
      <c r="S43" s="316">
        <f>'Rekap SKPD'!V297</f>
        <v>0</v>
      </c>
      <c r="T43" s="316">
        <f>'Rekap SKPD'!W297</f>
        <v>0</v>
      </c>
      <c r="U43" s="316">
        <f>'Rekap SKPD'!X297</f>
        <v>0</v>
      </c>
      <c r="V43" s="318">
        <f t="shared" si="0"/>
        <v>0</v>
      </c>
      <c r="W43" s="318"/>
      <c r="Y43" s="379">
        <v>0</v>
      </c>
      <c r="Z43" s="379">
        <f t="shared" si="1"/>
        <v>0</v>
      </c>
      <c r="AA43" s="394"/>
    </row>
    <row r="44" spans="1:27">
      <c r="A44" s="143">
        <v>33</v>
      </c>
      <c r="B44" s="432" t="s">
        <v>52</v>
      </c>
      <c r="C44" s="316">
        <f>'Rekap SKPD'!E306</f>
        <v>0</v>
      </c>
      <c r="D44" s="316">
        <f>'Rekap SKPD'!G306</f>
        <v>0</v>
      </c>
      <c r="E44" s="316">
        <f>'Rekap SKPD'!H306</f>
        <v>0</v>
      </c>
      <c r="F44" s="316">
        <f>'Rekap SKPD'!I306</f>
        <v>0</v>
      </c>
      <c r="G44" s="316">
        <f>'Rekap SKPD'!J306</f>
        <v>0</v>
      </c>
      <c r="H44" s="316">
        <f>'Rekap SKPD'!K306</f>
        <v>0</v>
      </c>
      <c r="I44" s="316">
        <f>'Rekap SKPD'!L306</f>
        <v>0</v>
      </c>
      <c r="J44" s="316">
        <f>'Rekap SKPD'!M306</f>
        <v>0</v>
      </c>
      <c r="K44" s="316">
        <f>'Rekap SKPD'!N306</f>
        <v>0</v>
      </c>
      <c r="L44" s="316">
        <f>'Rekap SKPD'!O306</f>
        <v>0</v>
      </c>
      <c r="M44" s="316">
        <f>'Rekap SKPD'!P306</f>
        <v>0</v>
      </c>
      <c r="N44" s="316">
        <f>'Rekap SKPD'!Q306</f>
        <v>0</v>
      </c>
      <c r="O44" s="316">
        <f>'Rekap SKPD'!R306</f>
        <v>0</v>
      </c>
      <c r="P44" s="316">
        <f>'Rekap SKPD'!S306</f>
        <v>0</v>
      </c>
      <c r="Q44" s="316">
        <f>'Rekap SKPD'!T306</f>
        <v>0</v>
      </c>
      <c r="R44" s="316">
        <f>'Rekap SKPD'!U306</f>
        <v>0</v>
      </c>
      <c r="S44" s="316">
        <f>'Rekap SKPD'!V306</f>
        <v>0</v>
      </c>
      <c r="T44" s="316">
        <f>'Rekap SKPD'!W306</f>
        <v>0</v>
      </c>
      <c r="U44" s="316">
        <f>'Rekap SKPD'!X306</f>
        <v>0</v>
      </c>
      <c r="V44" s="318">
        <f t="shared" si="0"/>
        <v>0</v>
      </c>
      <c r="W44" s="318"/>
      <c r="Y44" s="379">
        <v>0</v>
      </c>
      <c r="Z44" s="379">
        <f t="shared" si="1"/>
        <v>0</v>
      </c>
      <c r="AA44" s="394"/>
    </row>
    <row r="45" spans="1:27">
      <c r="A45" s="143">
        <v>34</v>
      </c>
      <c r="B45" s="432" t="s">
        <v>53</v>
      </c>
      <c r="C45" s="316">
        <f>'Rekap SKPD'!E315</f>
        <v>0</v>
      </c>
      <c r="D45" s="316">
        <f>'Rekap SKPD'!G315</f>
        <v>0</v>
      </c>
      <c r="E45" s="316">
        <f>'Rekap SKPD'!H315</f>
        <v>0</v>
      </c>
      <c r="F45" s="316">
        <f>'Rekap SKPD'!I315</f>
        <v>0</v>
      </c>
      <c r="G45" s="316">
        <f>'Rekap SKPD'!J315</f>
        <v>0</v>
      </c>
      <c r="H45" s="316">
        <f>'Rekap SKPD'!K315</f>
        <v>0</v>
      </c>
      <c r="I45" s="316">
        <f>'Rekap SKPD'!L315</f>
        <v>0</v>
      </c>
      <c r="J45" s="316">
        <f>'Rekap SKPD'!M315</f>
        <v>0</v>
      </c>
      <c r="K45" s="316">
        <f>'Rekap SKPD'!N315</f>
        <v>0</v>
      </c>
      <c r="L45" s="316">
        <f>'Rekap SKPD'!O315</f>
        <v>0</v>
      </c>
      <c r="M45" s="316">
        <f>'Rekap SKPD'!P315</f>
        <v>0</v>
      </c>
      <c r="N45" s="316">
        <f>'Rekap SKPD'!Q315</f>
        <v>0</v>
      </c>
      <c r="O45" s="316">
        <f>'Rekap SKPD'!R315</f>
        <v>0</v>
      </c>
      <c r="P45" s="316">
        <f>'Rekap SKPD'!S315</f>
        <v>0</v>
      </c>
      <c r="Q45" s="316">
        <f>'Rekap SKPD'!T315</f>
        <v>0</v>
      </c>
      <c r="R45" s="316">
        <f>'Rekap SKPD'!U315</f>
        <v>0</v>
      </c>
      <c r="S45" s="316">
        <f>'Rekap SKPD'!V315</f>
        <v>0</v>
      </c>
      <c r="T45" s="316">
        <f>'Rekap SKPD'!W315</f>
        <v>0</v>
      </c>
      <c r="U45" s="316">
        <f>'Rekap SKPD'!X315</f>
        <v>0</v>
      </c>
      <c r="V45" s="318">
        <f t="shared" si="0"/>
        <v>0</v>
      </c>
      <c r="W45" s="318"/>
      <c r="Y45" s="379">
        <v>0</v>
      </c>
      <c r="Z45" s="379">
        <f t="shared" si="1"/>
        <v>0</v>
      </c>
      <c r="AA45" s="394"/>
    </row>
    <row r="46" spans="1:27">
      <c r="A46" s="143">
        <v>35</v>
      </c>
      <c r="B46" s="432" t="s">
        <v>54</v>
      </c>
      <c r="C46" s="316">
        <f>'Rekap SKPD'!E324</f>
        <v>0</v>
      </c>
      <c r="D46" s="316">
        <f>'Rekap SKPD'!G324</f>
        <v>0</v>
      </c>
      <c r="E46" s="316">
        <f>'Rekap SKPD'!H324</f>
        <v>0</v>
      </c>
      <c r="F46" s="316">
        <f>'Rekap SKPD'!I324</f>
        <v>0</v>
      </c>
      <c r="G46" s="316">
        <f>'Rekap SKPD'!J324</f>
        <v>0</v>
      </c>
      <c r="H46" s="316">
        <f>'Rekap SKPD'!K324</f>
        <v>0</v>
      </c>
      <c r="I46" s="316">
        <f>'Rekap SKPD'!L324</f>
        <v>0</v>
      </c>
      <c r="J46" s="316">
        <f>'Rekap SKPD'!M324</f>
        <v>0</v>
      </c>
      <c r="K46" s="316">
        <f>'Rekap SKPD'!N324</f>
        <v>0</v>
      </c>
      <c r="L46" s="316">
        <f>'Rekap SKPD'!O324</f>
        <v>0</v>
      </c>
      <c r="M46" s="316">
        <f>'Rekap SKPD'!P324</f>
        <v>0</v>
      </c>
      <c r="N46" s="316">
        <f>'Rekap SKPD'!Q324</f>
        <v>0</v>
      </c>
      <c r="O46" s="316">
        <f>'Rekap SKPD'!R324</f>
        <v>0</v>
      </c>
      <c r="P46" s="316">
        <f>'Rekap SKPD'!S324</f>
        <v>0</v>
      </c>
      <c r="Q46" s="316">
        <f>'Rekap SKPD'!T324</f>
        <v>0</v>
      </c>
      <c r="R46" s="316">
        <f>'Rekap SKPD'!U324</f>
        <v>0</v>
      </c>
      <c r="S46" s="316">
        <f>'Rekap SKPD'!V324</f>
        <v>0</v>
      </c>
      <c r="T46" s="316">
        <f>'Rekap SKPD'!W324</f>
        <v>0</v>
      </c>
      <c r="U46" s="316">
        <f>'Rekap SKPD'!X324</f>
        <v>0</v>
      </c>
      <c r="V46" s="318">
        <f t="shared" si="0"/>
        <v>0</v>
      </c>
      <c r="W46" s="318"/>
      <c r="Y46" s="379">
        <v>0</v>
      </c>
      <c r="Z46" s="379">
        <f t="shared" si="1"/>
        <v>0</v>
      </c>
      <c r="AA46" s="394"/>
    </row>
    <row r="47" spans="1:27">
      <c r="A47" s="143">
        <v>36</v>
      </c>
      <c r="B47" s="432" t="s">
        <v>55</v>
      </c>
      <c r="C47" s="316">
        <f>'Rekap SKPD'!E333</f>
        <v>0</v>
      </c>
      <c r="D47" s="316">
        <f>'Rekap SKPD'!G333</f>
        <v>0</v>
      </c>
      <c r="E47" s="316">
        <f>'Rekap SKPD'!H333</f>
        <v>0</v>
      </c>
      <c r="F47" s="316">
        <f>'Rekap SKPD'!I333</f>
        <v>0</v>
      </c>
      <c r="G47" s="316">
        <f>'Rekap SKPD'!J333</f>
        <v>0</v>
      </c>
      <c r="H47" s="316">
        <f>'Rekap SKPD'!K333</f>
        <v>0</v>
      </c>
      <c r="I47" s="316">
        <f>'Rekap SKPD'!L333</f>
        <v>0</v>
      </c>
      <c r="J47" s="316">
        <f>'Rekap SKPD'!M333</f>
        <v>0</v>
      </c>
      <c r="K47" s="316">
        <f>'Rekap SKPD'!N333</f>
        <v>0</v>
      </c>
      <c r="L47" s="316">
        <f>'Rekap SKPD'!O333</f>
        <v>0</v>
      </c>
      <c r="M47" s="316">
        <f>'Rekap SKPD'!P333</f>
        <v>0</v>
      </c>
      <c r="N47" s="316">
        <f>'Rekap SKPD'!Q333</f>
        <v>0</v>
      </c>
      <c r="O47" s="316">
        <f>'Rekap SKPD'!R333</f>
        <v>0</v>
      </c>
      <c r="P47" s="316">
        <f>'Rekap SKPD'!S333</f>
        <v>0</v>
      </c>
      <c r="Q47" s="316">
        <f>'Rekap SKPD'!T333</f>
        <v>0</v>
      </c>
      <c r="R47" s="316">
        <f>'Rekap SKPD'!U333</f>
        <v>0</v>
      </c>
      <c r="S47" s="316">
        <f>'Rekap SKPD'!V333</f>
        <v>0</v>
      </c>
      <c r="T47" s="316">
        <f>'Rekap SKPD'!W333</f>
        <v>0</v>
      </c>
      <c r="U47" s="316">
        <f>'Rekap SKPD'!X333</f>
        <v>0</v>
      </c>
      <c r="V47" s="318">
        <f t="shared" si="0"/>
        <v>0</v>
      </c>
      <c r="W47" s="318"/>
      <c r="Y47" s="379">
        <v>0</v>
      </c>
      <c r="Z47" s="379">
        <f t="shared" si="1"/>
        <v>0</v>
      </c>
      <c r="AA47" s="394"/>
    </row>
    <row r="48" spans="1:27">
      <c r="A48" s="143">
        <v>37</v>
      </c>
      <c r="B48" s="432" t="s">
        <v>56</v>
      </c>
      <c r="C48" s="316">
        <f>'Rekap SKPD'!E342</f>
        <v>0</v>
      </c>
      <c r="D48" s="316">
        <f>'Rekap SKPD'!G342</f>
        <v>0</v>
      </c>
      <c r="E48" s="316">
        <f>'Rekap SKPD'!H342</f>
        <v>0</v>
      </c>
      <c r="F48" s="316">
        <f>'Rekap SKPD'!I342</f>
        <v>0</v>
      </c>
      <c r="G48" s="316">
        <f>'Rekap SKPD'!J342</f>
        <v>0</v>
      </c>
      <c r="H48" s="316">
        <f>'Rekap SKPD'!K342</f>
        <v>0</v>
      </c>
      <c r="I48" s="316">
        <f>'Rekap SKPD'!L342</f>
        <v>0</v>
      </c>
      <c r="J48" s="316">
        <f>'Rekap SKPD'!M342</f>
        <v>0</v>
      </c>
      <c r="K48" s="316">
        <f>'Rekap SKPD'!N342</f>
        <v>0</v>
      </c>
      <c r="L48" s="316">
        <f>'Rekap SKPD'!O342</f>
        <v>0</v>
      </c>
      <c r="M48" s="316">
        <f>'Rekap SKPD'!P342</f>
        <v>0</v>
      </c>
      <c r="N48" s="316">
        <f>'Rekap SKPD'!Q342</f>
        <v>0</v>
      </c>
      <c r="O48" s="316">
        <f>'Rekap SKPD'!R342</f>
        <v>0</v>
      </c>
      <c r="P48" s="316">
        <f>'Rekap SKPD'!S342</f>
        <v>0</v>
      </c>
      <c r="Q48" s="316">
        <f>'Rekap SKPD'!T342</f>
        <v>0</v>
      </c>
      <c r="R48" s="316">
        <f>'Rekap SKPD'!U342</f>
        <v>0</v>
      </c>
      <c r="S48" s="316">
        <f>'Rekap SKPD'!V342</f>
        <v>0</v>
      </c>
      <c r="T48" s="316">
        <f>'Rekap SKPD'!W342</f>
        <v>0</v>
      </c>
      <c r="U48" s="316">
        <f>'Rekap SKPD'!X342</f>
        <v>0</v>
      </c>
      <c r="V48" s="318">
        <f t="shared" si="0"/>
        <v>0</v>
      </c>
      <c r="W48" s="318"/>
      <c r="Y48" s="379">
        <v>0</v>
      </c>
      <c r="Z48" s="379">
        <f t="shared" si="1"/>
        <v>0</v>
      </c>
      <c r="AA48" s="394"/>
    </row>
    <row r="49" spans="1:27">
      <c r="A49" s="143">
        <v>38</v>
      </c>
      <c r="B49" s="432" t="s">
        <v>57</v>
      </c>
      <c r="C49" s="316">
        <f>'Rekap SKPD'!E351</f>
        <v>0</v>
      </c>
      <c r="D49" s="316">
        <f>'Rekap SKPD'!G351</f>
        <v>0</v>
      </c>
      <c r="E49" s="316">
        <f>'Rekap SKPD'!H351</f>
        <v>0</v>
      </c>
      <c r="F49" s="316">
        <f>'Rekap SKPD'!I351</f>
        <v>0</v>
      </c>
      <c r="G49" s="316">
        <f>'Rekap SKPD'!J351</f>
        <v>0</v>
      </c>
      <c r="H49" s="316">
        <f>'Rekap SKPD'!K351</f>
        <v>0</v>
      </c>
      <c r="I49" s="316">
        <f>'Rekap SKPD'!L351</f>
        <v>0</v>
      </c>
      <c r="J49" s="316">
        <f>'Rekap SKPD'!M351</f>
        <v>0</v>
      </c>
      <c r="K49" s="316">
        <f>'Rekap SKPD'!N351</f>
        <v>0</v>
      </c>
      <c r="L49" s="316">
        <f>'Rekap SKPD'!O351</f>
        <v>0</v>
      </c>
      <c r="M49" s="316">
        <f>'Rekap SKPD'!P351</f>
        <v>0</v>
      </c>
      <c r="N49" s="316">
        <f>'Rekap SKPD'!Q351</f>
        <v>0</v>
      </c>
      <c r="O49" s="316">
        <f>'Rekap SKPD'!R351</f>
        <v>0</v>
      </c>
      <c r="P49" s="316">
        <f>'Rekap SKPD'!S351</f>
        <v>0</v>
      </c>
      <c r="Q49" s="316">
        <f>'Rekap SKPD'!T351</f>
        <v>0</v>
      </c>
      <c r="R49" s="316">
        <f>'Rekap SKPD'!U351</f>
        <v>0</v>
      </c>
      <c r="S49" s="316">
        <f>'Rekap SKPD'!V351</f>
        <v>0</v>
      </c>
      <c r="T49" s="316">
        <f>'Rekap SKPD'!W351</f>
        <v>0</v>
      </c>
      <c r="U49" s="316">
        <f>'Rekap SKPD'!X351</f>
        <v>0</v>
      </c>
      <c r="V49" s="318">
        <f t="shared" si="0"/>
        <v>0</v>
      </c>
      <c r="W49" s="318"/>
      <c r="Y49" s="379">
        <v>0</v>
      </c>
      <c r="Z49" s="379">
        <f t="shared" si="1"/>
        <v>0</v>
      </c>
      <c r="AA49" s="394"/>
    </row>
    <row r="50" spans="1:27">
      <c r="A50" s="143">
        <v>39</v>
      </c>
      <c r="B50" s="432" t="s">
        <v>58</v>
      </c>
      <c r="C50" s="316">
        <f>'Rekap SKPD'!E360</f>
        <v>0</v>
      </c>
      <c r="D50" s="316">
        <f>'Rekap SKPD'!G360</f>
        <v>0</v>
      </c>
      <c r="E50" s="316">
        <f>'Rekap SKPD'!H360</f>
        <v>0</v>
      </c>
      <c r="F50" s="316">
        <f>'Rekap SKPD'!I360</f>
        <v>0</v>
      </c>
      <c r="G50" s="316">
        <f>'Rekap SKPD'!J360</f>
        <v>0</v>
      </c>
      <c r="H50" s="316">
        <f>'Rekap SKPD'!K360</f>
        <v>0</v>
      </c>
      <c r="I50" s="316">
        <f>'Rekap SKPD'!L360</f>
        <v>0</v>
      </c>
      <c r="J50" s="316">
        <f>'Rekap SKPD'!M360</f>
        <v>0</v>
      </c>
      <c r="K50" s="316">
        <f>'Rekap SKPD'!N360</f>
        <v>0</v>
      </c>
      <c r="L50" s="316">
        <f>'Rekap SKPD'!O360</f>
        <v>0</v>
      </c>
      <c r="M50" s="316">
        <f>'Rekap SKPD'!P360</f>
        <v>0</v>
      </c>
      <c r="N50" s="316">
        <f>'Rekap SKPD'!Q360</f>
        <v>0</v>
      </c>
      <c r="O50" s="316">
        <f>'Rekap SKPD'!R360</f>
        <v>0</v>
      </c>
      <c r="P50" s="316">
        <f>'Rekap SKPD'!S360</f>
        <v>0</v>
      </c>
      <c r="Q50" s="316">
        <f>'Rekap SKPD'!T360</f>
        <v>0</v>
      </c>
      <c r="R50" s="316">
        <f>'Rekap SKPD'!U360</f>
        <v>0</v>
      </c>
      <c r="S50" s="316">
        <f>'Rekap SKPD'!V360</f>
        <v>0</v>
      </c>
      <c r="T50" s="316">
        <f>'Rekap SKPD'!W360</f>
        <v>0</v>
      </c>
      <c r="U50" s="316">
        <f>'Rekap SKPD'!X360</f>
        <v>0</v>
      </c>
      <c r="V50" s="318">
        <f t="shared" si="0"/>
        <v>0</v>
      </c>
      <c r="W50" s="318"/>
      <c r="Y50" s="379">
        <v>0</v>
      </c>
      <c r="Z50" s="379">
        <f t="shared" si="1"/>
        <v>0</v>
      </c>
      <c r="AA50" s="394"/>
    </row>
    <row r="51" spans="1:27">
      <c r="A51" s="143">
        <v>40</v>
      </c>
      <c r="B51" s="432" t="s">
        <v>59</v>
      </c>
      <c r="C51" s="316">
        <f>'Rekap SKPD'!E369</f>
        <v>0</v>
      </c>
      <c r="D51" s="316">
        <f>'Rekap SKPD'!G369</f>
        <v>0</v>
      </c>
      <c r="E51" s="316">
        <f>'Rekap SKPD'!H369</f>
        <v>0</v>
      </c>
      <c r="F51" s="316">
        <f>'Rekap SKPD'!I369</f>
        <v>0</v>
      </c>
      <c r="G51" s="316">
        <f>'Rekap SKPD'!J369</f>
        <v>0</v>
      </c>
      <c r="H51" s="316">
        <f>'Rekap SKPD'!K369</f>
        <v>0</v>
      </c>
      <c r="I51" s="316">
        <f>'Rekap SKPD'!L369</f>
        <v>0</v>
      </c>
      <c r="J51" s="316">
        <f>'Rekap SKPD'!M369</f>
        <v>0</v>
      </c>
      <c r="K51" s="316">
        <f>'Rekap SKPD'!N369</f>
        <v>0</v>
      </c>
      <c r="L51" s="316">
        <f>'Rekap SKPD'!O369</f>
        <v>0</v>
      </c>
      <c r="M51" s="316">
        <f>'Rekap SKPD'!P369</f>
        <v>0</v>
      </c>
      <c r="N51" s="316">
        <f>'Rekap SKPD'!Q369</f>
        <v>0</v>
      </c>
      <c r="O51" s="316">
        <f>'Rekap SKPD'!R369</f>
        <v>0</v>
      </c>
      <c r="P51" s="316">
        <f>'Rekap SKPD'!S369</f>
        <v>0</v>
      </c>
      <c r="Q51" s="316">
        <f>'Rekap SKPD'!T369</f>
        <v>0</v>
      </c>
      <c r="R51" s="316">
        <f>'Rekap SKPD'!U369</f>
        <v>0</v>
      </c>
      <c r="S51" s="316">
        <f>'Rekap SKPD'!V369</f>
        <v>0</v>
      </c>
      <c r="T51" s="316">
        <f>'Rekap SKPD'!W369</f>
        <v>0</v>
      </c>
      <c r="U51" s="316">
        <f>'Rekap SKPD'!X369</f>
        <v>0</v>
      </c>
      <c r="V51" s="318">
        <f t="shared" si="0"/>
        <v>0</v>
      </c>
      <c r="W51" s="318"/>
      <c r="X51" s="409"/>
      <c r="Y51" s="379">
        <v>0</v>
      </c>
      <c r="Z51" s="379">
        <f t="shared" si="1"/>
        <v>0</v>
      </c>
      <c r="AA51" s="394"/>
    </row>
    <row r="52" spans="1:27">
      <c r="A52" s="143">
        <v>41</v>
      </c>
      <c r="B52" s="432" t="s">
        <v>60</v>
      </c>
      <c r="C52" s="316">
        <f>'Rekap SKPD'!E378</f>
        <v>0</v>
      </c>
      <c r="D52" s="316">
        <f>'Rekap SKPD'!G378</f>
        <v>0</v>
      </c>
      <c r="E52" s="316">
        <f>'Rekap SKPD'!H378</f>
        <v>0</v>
      </c>
      <c r="F52" s="316">
        <f>'Rekap SKPD'!I378</f>
        <v>0</v>
      </c>
      <c r="G52" s="316">
        <f>'Rekap SKPD'!J378</f>
        <v>0</v>
      </c>
      <c r="H52" s="316">
        <f>'Rekap SKPD'!K378</f>
        <v>0</v>
      </c>
      <c r="I52" s="316">
        <f>'Rekap SKPD'!L378</f>
        <v>0</v>
      </c>
      <c r="J52" s="316">
        <f>'Rekap SKPD'!M378</f>
        <v>0</v>
      </c>
      <c r="K52" s="316">
        <f>'Rekap SKPD'!N378</f>
        <v>0</v>
      </c>
      <c r="L52" s="316">
        <f>'Rekap SKPD'!O378</f>
        <v>0</v>
      </c>
      <c r="M52" s="316">
        <f>'Rekap SKPD'!P378</f>
        <v>0</v>
      </c>
      <c r="N52" s="316">
        <f>'Rekap SKPD'!Q378</f>
        <v>0</v>
      </c>
      <c r="O52" s="316">
        <f>'Rekap SKPD'!R378</f>
        <v>0</v>
      </c>
      <c r="P52" s="316">
        <f>'Rekap SKPD'!S378</f>
        <v>0</v>
      </c>
      <c r="Q52" s="316">
        <f>'Rekap SKPD'!T378</f>
        <v>0</v>
      </c>
      <c r="R52" s="316">
        <f>'Rekap SKPD'!U378</f>
        <v>0</v>
      </c>
      <c r="S52" s="316">
        <f>'Rekap SKPD'!V378</f>
        <v>0</v>
      </c>
      <c r="T52" s="316">
        <f>'Rekap SKPD'!W378</f>
        <v>0</v>
      </c>
      <c r="U52" s="316">
        <f>'Rekap SKPD'!X378</f>
        <v>0</v>
      </c>
      <c r="V52" s="318">
        <f t="shared" si="0"/>
        <v>0</v>
      </c>
      <c r="W52" s="318"/>
      <c r="Y52" s="379">
        <v>0</v>
      </c>
      <c r="Z52" s="379">
        <f t="shared" si="1"/>
        <v>0</v>
      </c>
      <c r="AA52" s="394"/>
    </row>
    <row r="53" spans="1:27">
      <c r="A53" s="143">
        <v>42</v>
      </c>
      <c r="B53" s="432" t="s">
        <v>18</v>
      </c>
      <c r="C53" s="316">
        <f>'Rekap SKPD'!E387</f>
        <v>0</v>
      </c>
      <c r="D53" s="316">
        <f>'Rekap SKPD'!G387</f>
        <v>0</v>
      </c>
      <c r="E53" s="316">
        <f>'Rekap SKPD'!H387</f>
        <v>0</v>
      </c>
      <c r="F53" s="316">
        <f>'Rekap SKPD'!I387</f>
        <v>0</v>
      </c>
      <c r="G53" s="316">
        <f>'Rekap SKPD'!J387</f>
        <v>0</v>
      </c>
      <c r="H53" s="316">
        <f>'Rekap SKPD'!K387</f>
        <v>0</v>
      </c>
      <c r="I53" s="316">
        <f>'Rekap SKPD'!L387</f>
        <v>0</v>
      </c>
      <c r="J53" s="316">
        <f>'Rekap SKPD'!M387</f>
        <v>0</v>
      </c>
      <c r="K53" s="316">
        <f>'Rekap SKPD'!N387</f>
        <v>0</v>
      </c>
      <c r="L53" s="316">
        <f>'Rekap SKPD'!O387</f>
        <v>0</v>
      </c>
      <c r="M53" s="316">
        <f>'Rekap SKPD'!P387</f>
        <v>0</v>
      </c>
      <c r="N53" s="316">
        <f>'Rekap SKPD'!Q387</f>
        <v>0</v>
      </c>
      <c r="O53" s="316">
        <f>'Rekap SKPD'!R387</f>
        <v>0</v>
      </c>
      <c r="P53" s="316">
        <f>'Rekap SKPD'!S387</f>
        <v>0</v>
      </c>
      <c r="Q53" s="316">
        <f>'Rekap SKPD'!T387</f>
        <v>0</v>
      </c>
      <c r="R53" s="316">
        <f>'Rekap SKPD'!U387</f>
        <v>0</v>
      </c>
      <c r="S53" s="316">
        <f>'Rekap SKPD'!V387</f>
        <v>0</v>
      </c>
      <c r="T53" s="316">
        <f>'Rekap SKPD'!W387</f>
        <v>0</v>
      </c>
      <c r="U53" s="316">
        <f>'Rekap SKPD'!X387</f>
        <v>0</v>
      </c>
      <c r="V53" s="318">
        <f t="shared" si="0"/>
        <v>0</v>
      </c>
      <c r="W53" s="318"/>
      <c r="Y53" s="379">
        <v>0</v>
      </c>
      <c r="Z53" s="379">
        <f t="shared" si="1"/>
        <v>0</v>
      </c>
      <c r="AA53" s="394"/>
    </row>
    <row r="54" spans="1:27">
      <c r="A54" s="143">
        <v>43</v>
      </c>
      <c r="B54" s="432" t="s">
        <v>61</v>
      </c>
      <c r="C54" s="316">
        <f>'Rekap SKPD'!E396</f>
        <v>0</v>
      </c>
      <c r="D54" s="316">
        <f>'Rekap SKPD'!G396</f>
        <v>0</v>
      </c>
      <c r="E54" s="316">
        <f>'Rekap SKPD'!H396</f>
        <v>0</v>
      </c>
      <c r="F54" s="316">
        <f>'Rekap SKPD'!I396</f>
        <v>0</v>
      </c>
      <c r="G54" s="316">
        <f>'Rekap SKPD'!J396</f>
        <v>0</v>
      </c>
      <c r="H54" s="316">
        <f>'Rekap SKPD'!K396</f>
        <v>0</v>
      </c>
      <c r="I54" s="316">
        <f>'Rekap SKPD'!L396</f>
        <v>0</v>
      </c>
      <c r="J54" s="316">
        <f>'Rekap SKPD'!M396</f>
        <v>0</v>
      </c>
      <c r="K54" s="316">
        <f>'Rekap SKPD'!N396</f>
        <v>0</v>
      </c>
      <c r="L54" s="316">
        <f>'Rekap SKPD'!O396</f>
        <v>0</v>
      </c>
      <c r="M54" s="316">
        <f>'Rekap SKPD'!P396</f>
        <v>0</v>
      </c>
      <c r="N54" s="316">
        <f>'Rekap SKPD'!Q396</f>
        <v>0</v>
      </c>
      <c r="O54" s="316">
        <f>'Rekap SKPD'!R396</f>
        <v>0</v>
      </c>
      <c r="P54" s="316">
        <f>'Rekap SKPD'!S396</f>
        <v>0</v>
      </c>
      <c r="Q54" s="316">
        <f>'Rekap SKPD'!T396</f>
        <v>0</v>
      </c>
      <c r="R54" s="316">
        <f>'Rekap SKPD'!U396</f>
        <v>0</v>
      </c>
      <c r="S54" s="316">
        <f>'Rekap SKPD'!V396</f>
        <v>0</v>
      </c>
      <c r="T54" s="316">
        <f>'Rekap SKPD'!W396</f>
        <v>0</v>
      </c>
      <c r="U54" s="316">
        <f>'Rekap SKPD'!X396</f>
        <v>0</v>
      </c>
      <c r="V54" s="318">
        <f t="shared" si="0"/>
        <v>0</v>
      </c>
      <c r="W54" s="318"/>
      <c r="X54" s="410"/>
      <c r="Y54" s="379">
        <v>0</v>
      </c>
      <c r="Z54" s="379">
        <f t="shared" si="1"/>
        <v>0</v>
      </c>
      <c r="AA54" s="394"/>
    </row>
    <row r="55" spans="1:27">
      <c r="A55" s="143">
        <v>44</v>
      </c>
      <c r="B55" s="432" t="s">
        <v>62</v>
      </c>
      <c r="C55" s="316">
        <f>'Rekap SKPD'!E405</f>
        <v>0</v>
      </c>
      <c r="D55" s="316">
        <f>'Rekap SKPD'!G405</f>
        <v>0</v>
      </c>
      <c r="E55" s="316">
        <f>'Rekap SKPD'!H405</f>
        <v>0</v>
      </c>
      <c r="F55" s="316">
        <f>'Rekap SKPD'!I405</f>
        <v>0</v>
      </c>
      <c r="G55" s="316">
        <f>'Rekap SKPD'!J405</f>
        <v>0</v>
      </c>
      <c r="H55" s="316">
        <f>'Rekap SKPD'!K405</f>
        <v>0</v>
      </c>
      <c r="I55" s="316">
        <f>'Rekap SKPD'!L405</f>
        <v>0</v>
      </c>
      <c r="J55" s="316">
        <f>'Rekap SKPD'!M405</f>
        <v>0</v>
      </c>
      <c r="K55" s="316">
        <f>'Rekap SKPD'!N405</f>
        <v>0</v>
      </c>
      <c r="L55" s="316">
        <f>'Rekap SKPD'!O405</f>
        <v>0</v>
      </c>
      <c r="M55" s="316">
        <f>'Rekap SKPD'!P405</f>
        <v>0</v>
      </c>
      <c r="N55" s="316">
        <f>'Rekap SKPD'!Q405</f>
        <v>0</v>
      </c>
      <c r="O55" s="316">
        <f>'Rekap SKPD'!R405</f>
        <v>0</v>
      </c>
      <c r="P55" s="316">
        <f>'Rekap SKPD'!S405</f>
        <v>0</v>
      </c>
      <c r="Q55" s="316">
        <f>'Rekap SKPD'!T405</f>
        <v>0</v>
      </c>
      <c r="R55" s="316">
        <f>'Rekap SKPD'!U405</f>
        <v>0</v>
      </c>
      <c r="S55" s="316">
        <f>'Rekap SKPD'!V405</f>
        <v>0</v>
      </c>
      <c r="T55" s="316">
        <f>'Rekap SKPD'!W405</f>
        <v>0</v>
      </c>
      <c r="U55" s="316">
        <f>'Rekap SKPD'!X405</f>
        <v>0</v>
      </c>
      <c r="V55" s="318">
        <f t="shared" si="0"/>
        <v>0</v>
      </c>
      <c r="W55" s="318"/>
      <c r="Y55" s="379">
        <v>0</v>
      </c>
      <c r="Z55" s="379">
        <f t="shared" si="1"/>
        <v>0</v>
      </c>
      <c r="AA55" s="394"/>
    </row>
    <row r="56" spans="1:27">
      <c r="A56" s="143">
        <v>45</v>
      </c>
      <c r="B56" s="432" t="s">
        <v>63</v>
      </c>
      <c r="C56" s="316">
        <f>'Rekap SKPD'!E414</f>
        <v>0</v>
      </c>
      <c r="D56" s="316">
        <f>'Rekap SKPD'!G414</f>
        <v>0</v>
      </c>
      <c r="E56" s="316">
        <f>'Rekap SKPD'!H414</f>
        <v>0</v>
      </c>
      <c r="F56" s="316">
        <f>'Rekap SKPD'!I414</f>
        <v>0</v>
      </c>
      <c r="G56" s="316">
        <f>'Rekap SKPD'!J414</f>
        <v>0</v>
      </c>
      <c r="H56" s="316">
        <f>'Rekap SKPD'!K414</f>
        <v>0</v>
      </c>
      <c r="I56" s="316">
        <f>'Rekap SKPD'!L414</f>
        <v>0</v>
      </c>
      <c r="J56" s="316">
        <f>'Rekap SKPD'!M414</f>
        <v>0</v>
      </c>
      <c r="K56" s="316">
        <f>'Rekap SKPD'!N414</f>
        <v>0</v>
      </c>
      <c r="L56" s="316">
        <f>'Rekap SKPD'!O414</f>
        <v>0</v>
      </c>
      <c r="M56" s="316">
        <f>'Rekap SKPD'!P414</f>
        <v>0</v>
      </c>
      <c r="N56" s="316">
        <f>'Rekap SKPD'!Q414</f>
        <v>0</v>
      </c>
      <c r="O56" s="316">
        <f>'Rekap SKPD'!R414</f>
        <v>0</v>
      </c>
      <c r="P56" s="316">
        <f>'Rekap SKPD'!S414</f>
        <v>0</v>
      </c>
      <c r="Q56" s="316">
        <f>'Rekap SKPD'!T414</f>
        <v>0</v>
      </c>
      <c r="R56" s="316">
        <f>'Rekap SKPD'!U414</f>
        <v>0</v>
      </c>
      <c r="S56" s="316">
        <f>'Rekap SKPD'!V414</f>
        <v>0</v>
      </c>
      <c r="T56" s="316">
        <f>'Rekap SKPD'!W414</f>
        <v>0</v>
      </c>
      <c r="U56" s="316">
        <f>'Rekap SKPD'!X414</f>
        <v>0</v>
      </c>
      <c r="V56" s="318">
        <f t="shared" si="0"/>
        <v>0</v>
      </c>
      <c r="W56" s="318"/>
      <c r="Y56" s="379">
        <v>0</v>
      </c>
      <c r="Z56" s="379">
        <f t="shared" si="1"/>
        <v>0</v>
      </c>
      <c r="AA56" s="394"/>
    </row>
    <row r="57" spans="1:27">
      <c r="A57" s="143">
        <v>46</v>
      </c>
      <c r="B57" s="432" t="s">
        <v>64</v>
      </c>
      <c r="C57" s="316">
        <f>'Rekap SKPD'!E423</f>
        <v>0</v>
      </c>
      <c r="D57" s="316">
        <f>'Rekap SKPD'!G423</f>
        <v>0</v>
      </c>
      <c r="E57" s="316">
        <f>'Rekap SKPD'!H423</f>
        <v>0</v>
      </c>
      <c r="F57" s="316">
        <f>'Rekap SKPD'!I423</f>
        <v>0</v>
      </c>
      <c r="G57" s="316">
        <f>'Rekap SKPD'!J423</f>
        <v>0</v>
      </c>
      <c r="H57" s="316">
        <f>'Rekap SKPD'!K423</f>
        <v>0</v>
      </c>
      <c r="I57" s="316">
        <f>'Rekap SKPD'!L423</f>
        <v>0</v>
      </c>
      <c r="J57" s="316">
        <f>'Rekap SKPD'!M423</f>
        <v>0</v>
      </c>
      <c r="K57" s="316">
        <f>'Rekap SKPD'!N423</f>
        <v>0</v>
      </c>
      <c r="L57" s="316">
        <f>'Rekap SKPD'!O423</f>
        <v>0</v>
      </c>
      <c r="M57" s="316">
        <f>'Rekap SKPD'!P423</f>
        <v>0</v>
      </c>
      <c r="N57" s="316">
        <f>'Rekap SKPD'!Q423</f>
        <v>0</v>
      </c>
      <c r="O57" s="316">
        <f>'Rekap SKPD'!R423</f>
        <v>0</v>
      </c>
      <c r="P57" s="316">
        <f>'Rekap SKPD'!S423</f>
        <v>0</v>
      </c>
      <c r="Q57" s="316">
        <f>'Rekap SKPD'!T423</f>
        <v>0</v>
      </c>
      <c r="R57" s="316">
        <f>'Rekap SKPD'!U423</f>
        <v>0</v>
      </c>
      <c r="S57" s="316">
        <f>'Rekap SKPD'!V423</f>
        <v>0</v>
      </c>
      <c r="T57" s="316">
        <f>'Rekap SKPD'!W423</f>
        <v>0</v>
      </c>
      <c r="U57" s="316">
        <f>'Rekap SKPD'!X423</f>
        <v>0</v>
      </c>
      <c r="V57" s="318">
        <f t="shared" si="0"/>
        <v>0</v>
      </c>
      <c r="W57" s="318"/>
      <c r="Y57" s="379">
        <v>0</v>
      </c>
      <c r="Z57" s="379">
        <f t="shared" si="1"/>
        <v>0</v>
      </c>
      <c r="AA57" s="394"/>
    </row>
    <row r="58" spans="1:27">
      <c r="A58" s="143">
        <v>47</v>
      </c>
      <c r="B58" s="432" t="s">
        <v>65</v>
      </c>
      <c r="C58" s="316">
        <f>'Rekap SKPD'!E432</f>
        <v>0</v>
      </c>
      <c r="D58" s="316">
        <f>'Rekap SKPD'!G432</f>
        <v>0</v>
      </c>
      <c r="E58" s="316">
        <f>'Rekap SKPD'!H432</f>
        <v>0</v>
      </c>
      <c r="F58" s="316">
        <f>'Rekap SKPD'!I432</f>
        <v>0</v>
      </c>
      <c r="G58" s="316">
        <f>'Rekap SKPD'!J432</f>
        <v>0</v>
      </c>
      <c r="H58" s="316">
        <f>'Rekap SKPD'!K432</f>
        <v>0</v>
      </c>
      <c r="I58" s="316">
        <f>'Rekap SKPD'!L432</f>
        <v>0</v>
      </c>
      <c r="J58" s="316">
        <f>'Rekap SKPD'!M432</f>
        <v>0</v>
      </c>
      <c r="K58" s="316">
        <f>'Rekap SKPD'!N432</f>
        <v>0</v>
      </c>
      <c r="L58" s="316">
        <f>'Rekap SKPD'!O432</f>
        <v>0</v>
      </c>
      <c r="M58" s="316">
        <f>'Rekap SKPD'!P432</f>
        <v>0</v>
      </c>
      <c r="N58" s="316">
        <f>'Rekap SKPD'!Q432</f>
        <v>0</v>
      </c>
      <c r="O58" s="316">
        <f>'Rekap SKPD'!R432</f>
        <v>0</v>
      </c>
      <c r="P58" s="316">
        <f>'Rekap SKPD'!S432</f>
        <v>0</v>
      </c>
      <c r="Q58" s="316">
        <f>'Rekap SKPD'!T432</f>
        <v>0</v>
      </c>
      <c r="R58" s="316">
        <f>'Rekap SKPD'!U432</f>
        <v>0</v>
      </c>
      <c r="S58" s="316">
        <f>'Rekap SKPD'!V432</f>
        <v>0</v>
      </c>
      <c r="T58" s="316">
        <f>'Rekap SKPD'!W432</f>
        <v>0</v>
      </c>
      <c r="U58" s="316">
        <f>'Rekap SKPD'!X432</f>
        <v>0</v>
      </c>
      <c r="V58" s="318">
        <f t="shared" si="0"/>
        <v>0</v>
      </c>
      <c r="W58" s="318"/>
      <c r="Y58" s="379">
        <v>0</v>
      </c>
      <c r="Z58" s="379">
        <f t="shared" si="1"/>
        <v>0</v>
      </c>
      <c r="AA58" s="394"/>
    </row>
    <row r="59" spans="1:27">
      <c r="A59" s="143">
        <v>48</v>
      </c>
      <c r="B59" s="432" t="s">
        <v>66</v>
      </c>
      <c r="C59" s="316">
        <f>'Rekap SKPD'!E441</f>
        <v>0</v>
      </c>
      <c r="D59" s="316">
        <f>'Rekap SKPD'!G441</f>
        <v>0</v>
      </c>
      <c r="E59" s="316">
        <f>'Rekap SKPD'!H441</f>
        <v>0</v>
      </c>
      <c r="F59" s="316">
        <f>'Rekap SKPD'!I441</f>
        <v>0</v>
      </c>
      <c r="G59" s="316">
        <f>'Rekap SKPD'!J441</f>
        <v>0</v>
      </c>
      <c r="H59" s="316">
        <f>'Rekap SKPD'!K441</f>
        <v>0</v>
      </c>
      <c r="I59" s="316">
        <f>'Rekap SKPD'!L441</f>
        <v>0</v>
      </c>
      <c r="J59" s="316">
        <f>'Rekap SKPD'!M441</f>
        <v>0</v>
      </c>
      <c r="K59" s="316">
        <f>'Rekap SKPD'!N441</f>
        <v>0</v>
      </c>
      <c r="L59" s="316">
        <f>'Rekap SKPD'!O441</f>
        <v>0</v>
      </c>
      <c r="M59" s="316">
        <f>'Rekap SKPD'!P441</f>
        <v>0</v>
      </c>
      <c r="N59" s="316">
        <f>'Rekap SKPD'!Q441</f>
        <v>0</v>
      </c>
      <c r="O59" s="316">
        <f>'Rekap SKPD'!R441</f>
        <v>0</v>
      </c>
      <c r="P59" s="316">
        <f>'Rekap SKPD'!S441</f>
        <v>0</v>
      </c>
      <c r="Q59" s="316">
        <f>'Rekap SKPD'!T441</f>
        <v>0</v>
      </c>
      <c r="R59" s="316">
        <f>'Rekap SKPD'!U441</f>
        <v>0</v>
      </c>
      <c r="S59" s="316">
        <f>'Rekap SKPD'!V441</f>
        <v>0</v>
      </c>
      <c r="T59" s="316">
        <f>'Rekap SKPD'!W441</f>
        <v>0</v>
      </c>
      <c r="U59" s="316">
        <f>'Rekap SKPD'!X441</f>
        <v>0</v>
      </c>
      <c r="V59" s="318">
        <f t="shared" si="0"/>
        <v>0</v>
      </c>
      <c r="W59" s="318"/>
      <c r="Y59" s="379">
        <v>0</v>
      </c>
      <c r="Z59" s="379">
        <f t="shared" si="1"/>
        <v>0</v>
      </c>
      <c r="AA59" s="394"/>
    </row>
    <row r="60" spans="1:27">
      <c r="A60" s="143">
        <v>49</v>
      </c>
      <c r="B60" s="432" t="s">
        <v>67</v>
      </c>
      <c r="C60" s="316">
        <f>'Rekap SKPD'!E450</f>
        <v>0</v>
      </c>
      <c r="D60" s="316">
        <f>'Rekap SKPD'!G450</f>
        <v>0</v>
      </c>
      <c r="E60" s="316">
        <f>'Rekap SKPD'!H450</f>
        <v>0</v>
      </c>
      <c r="F60" s="316">
        <f>'Rekap SKPD'!I450</f>
        <v>0</v>
      </c>
      <c r="G60" s="316">
        <f>'Rekap SKPD'!J450</f>
        <v>0</v>
      </c>
      <c r="H60" s="316">
        <f>'Rekap SKPD'!K450</f>
        <v>0</v>
      </c>
      <c r="I60" s="316">
        <f>'Rekap SKPD'!L450</f>
        <v>0</v>
      </c>
      <c r="J60" s="316">
        <f>'Rekap SKPD'!M450</f>
        <v>0</v>
      </c>
      <c r="K60" s="316">
        <f>'Rekap SKPD'!N450</f>
        <v>0</v>
      </c>
      <c r="L60" s="316">
        <f>'Rekap SKPD'!O450</f>
        <v>0</v>
      </c>
      <c r="M60" s="316">
        <f>'Rekap SKPD'!P450</f>
        <v>0</v>
      </c>
      <c r="N60" s="316">
        <f>'Rekap SKPD'!Q450</f>
        <v>0</v>
      </c>
      <c r="O60" s="316">
        <f>'Rekap SKPD'!R450</f>
        <v>0</v>
      </c>
      <c r="P60" s="316">
        <f>'Rekap SKPD'!S450</f>
        <v>0</v>
      </c>
      <c r="Q60" s="316">
        <f>'Rekap SKPD'!T450</f>
        <v>0</v>
      </c>
      <c r="R60" s="316">
        <f>'Rekap SKPD'!U450</f>
        <v>0</v>
      </c>
      <c r="S60" s="316">
        <f>'Rekap SKPD'!V450</f>
        <v>0</v>
      </c>
      <c r="T60" s="316">
        <f>'Rekap SKPD'!W450</f>
        <v>0</v>
      </c>
      <c r="U60" s="316">
        <f>'Rekap SKPD'!X450</f>
        <v>0</v>
      </c>
      <c r="V60" s="318">
        <f t="shared" si="0"/>
        <v>0</v>
      </c>
      <c r="W60" s="318"/>
      <c r="Y60" s="379">
        <v>0</v>
      </c>
      <c r="Z60" s="379">
        <f t="shared" si="1"/>
        <v>0</v>
      </c>
      <c r="AA60" s="394"/>
    </row>
    <row r="61" spans="1:27">
      <c r="A61" s="143">
        <v>50</v>
      </c>
      <c r="B61" s="432" t="s">
        <v>68</v>
      </c>
      <c r="C61" s="316">
        <f>'Rekap SKPD'!E459</f>
        <v>0</v>
      </c>
      <c r="D61" s="316">
        <f>'Rekap SKPD'!G459</f>
        <v>0</v>
      </c>
      <c r="E61" s="316">
        <f>'Rekap SKPD'!H459</f>
        <v>0</v>
      </c>
      <c r="F61" s="316">
        <f>'Rekap SKPD'!I459</f>
        <v>0</v>
      </c>
      <c r="G61" s="316">
        <f>'Rekap SKPD'!J459</f>
        <v>0</v>
      </c>
      <c r="H61" s="316">
        <f>'Rekap SKPD'!K459</f>
        <v>0</v>
      </c>
      <c r="I61" s="316">
        <f>'Rekap SKPD'!L459</f>
        <v>0</v>
      </c>
      <c r="J61" s="316">
        <f>'Rekap SKPD'!M459</f>
        <v>0</v>
      </c>
      <c r="K61" s="316">
        <f>'Rekap SKPD'!N459</f>
        <v>0</v>
      </c>
      <c r="L61" s="316">
        <f>'Rekap SKPD'!O459</f>
        <v>0</v>
      </c>
      <c r="M61" s="316">
        <f>'Rekap SKPD'!P459</f>
        <v>0</v>
      </c>
      <c r="N61" s="316">
        <f>'Rekap SKPD'!Q459</f>
        <v>0</v>
      </c>
      <c r="O61" s="316">
        <f>'Rekap SKPD'!R459</f>
        <v>0</v>
      </c>
      <c r="P61" s="316">
        <f>'Rekap SKPD'!S459</f>
        <v>0</v>
      </c>
      <c r="Q61" s="316">
        <f>'Rekap SKPD'!T459</f>
        <v>0</v>
      </c>
      <c r="R61" s="316">
        <f>'Rekap SKPD'!U459</f>
        <v>0</v>
      </c>
      <c r="S61" s="316">
        <f>'Rekap SKPD'!V459</f>
        <v>0</v>
      </c>
      <c r="T61" s="316">
        <f>'Rekap SKPD'!W459</f>
        <v>0</v>
      </c>
      <c r="U61" s="316">
        <f>'Rekap SKPD'!X459</f>
        <v>0</v>
      </c>
      <c r="V61" s="318">
        <f t="shared" si="0"/>
        <v>0</v>
      </c>
      <c r="W61" s="318"/>
      <c r="Y61" s="379">
        <v>0</v>
      </c>
      <c r="Z61" s="379">
        <f t="shared" si="1"/>
        <v>0</v>
      </c>
      <c r="AA61" s="394"/>
    </row>
    <row r="62" spans="1:27">
      <c r="A62" s="143">
        <v>51</v>
      </c>
      <c r="B62" s="432" t="s">
        <v>69</v>
      </c>
      <c r="C62" s="316">
        <f>'Rekap SKPD'!E468</f>
        <v>0</v>
      </c>
      <c r="D62" s="316">
        <f>'Rekap SKPD'!G468</f>
        <v>0</v>
      </c>
      <c r="E62" s="316">
        <f>'Rekap SKPD'!H468</f>
        <v>0</v>
      </c>
      <c r="F62" s="316">
        <f>'Rekap SKPD'!I468</f>
        <v>0</v>
      </c>
      <c r="G62" s="316">
        <f>'Rekap SKPD'!J468</f>
        <v>0</v>
      </c>
      <c r="H62" s="316">
        <f>'Rekap SKPD'!K468</f>
        <v>0</v>
      </c>
      <c r="I62" s="316">
        <f>'Rekap SKPD'!L468</f>
        <v>0</v>
      </c>
      <c r="J62" s="316">
        <f>'Rekap SKPD'!M468</f>
        <v>0</v>
      </c>
      <c r="K62" s="316">
        <f>'Rekap SKPD'!N468</f>
        <v>0</v>
      </c>
      <c r="L62" s="316">
        <f>'Rekap SKPD'!O468</f>
        <v>0</v>
      </c>
      <c r="M62" s="316">
        <f>'Rekap SKPD'!P468</f>
        <v>0</v>
      </c>
      <c r="N62" s="316">
        <f>'Rekap SKPD'!Q468</f>
        <v>0</v>
      </c>
      <c r="O62" s="316">
        <f>'Rekap SKPD'!R468</f>
        <v>0</v>
      </c>
      <c r="P62" s="316">
        <f>'Rekap SKPD'!S468</f>
        <v>0</v>
      </c>
      <c r="Q62" s="316">
        <f>'Rekap SKPD'!T468</f>
        <v>0</v>
      </c>
      <c r="R62" s="316">
        <f>'Rekap SKPD'!U468</f>
        <v>0</v>
      </c>
      <c r="S62" s="316">
        <f>'Rekap SKPD'!V468</f>
        <v>0</v>
      </c>
      <c r="T62" s="316">
        <f>'Rekap SKPD'!W468</f>
        <v>0</v>
      </c>
      <c r="U62" s="316">
        <f>'Rekap SKPD'!X468</f>
        <v>0</v>
      </c>
      <c r="V62" s="318">
        <f t="shared" si="0"/>
        <v>0</v>
      </c>
      <c r="W62" s="318"/>
      <c r="Y62" s="379">
        <v>0</v>
      </c>
      <c r="Z62" s="379">
        <f t="shared" si="1"/>
        <v>0</v>
      </c>
      <c r="AA62" s="394"/>
    </row>
    <row r="63" spans="1:27">
      <c r="A63" s="143">
        <v>52</v>
      </c>
      <c r="B63" s="432" t="s">
        <v>70</v>
      </c>
      <c r="C63" s="316">
        <f>'Rekap SKPD'!E477</f>
        <v>0</v>
      </c>
      <c r="D63" s="316">
        <f>'Rekap SKPD'!G477</f>
        <v>0</v>
      </c>
      <c r="E63" s="316">
        <f>'Rekap SKPD'!H477</f>
        <v>0</v>
      </c>
      <c r="F63" s="316">
        <f>'Rekap SKPD'!I477</f>
        <v>0</v>
      </c>
      <c r="G63" s="316">
        <f>'Rekap SKPD'!J477</f>
        <v>0</v>
      </c>
      <c r="H63" s="316">
        <f>'Rekap SKPD'!K477</f>
        <v>0</v>
      </c>
      <c r="I63" s="316">
        <f>'Rekap SKPD'!L477</f>
        <v>0</v>
      </c>
      <c r="J63" s="316">
        <f>'Rekap SKPD'!M477</f>
        <v>0</v>
      </c>
      <c r="K63" s="316">
        <f>'Rekap SKPD'!N477</f>
        <v>0</v>
      </c>
      <c r="L63" s="316">
        <f>'Rekap SKPD'!O477</f>
        <v>0</v>
      </c>
      <c r="M63" s="316">
        <f>'Rekap SKPD'!P477</f>
        <v>0</v>
      </c>
      <c r="N63" s="316">
        <f>'Rekap SKPD'!Q477</f>
        <v>0</v>
      </c>
      <c r="O63" s="316">
        <f>'Rekap SKPD'!R477</f>
        <v>0</v>
      </c>
      <c r="P63" s="316">
        <f>'Rekap SKPD'!S477</f>
        <v>0</v>
      </c>
      <c r="Q63" s="316">
        <f>'Rekap SKPD'!T477</f>
        <v>0</v>
      </c>
      <c r="R63" s="316">
        <f>'Rekap SKPD'!U477</f>
        <v>0</v>
      </c>
      <c r="S63" s="316">
        <f>'Rekap SKPD'!V477</f>
        <v>0</v>
      </c>
      <c r="T63" s="316">
        <f>'Rekap SKPD'!W477</f>
        <v>0</v>
      </c>
      <c r="U63" s="316">
        <f>'Rekap SKPD'!X477</f>
        <v>0</v>
      </c>
      <c r="V63" s="318">
        <f t="shared" si="0"/>
        <v>0</v>
      </c>
      <c r="W63" s="318"/>
      <c r="Y63" s="379">
        <v>0</v>
      </c>
      <c r="Z63" s="379">
        <f t="shared" si="1"/>
        <v>0</v>
      </c>
      <c r="AA63" s="394"/>
    </row>
    <row r="64" spans="1:27">
      <c r="A64" s="143">
        <v>53</v>
      </c>
      <c r="B64" s="432" t="s">
        <v>71</v>
      </c>
      <c r="C64" s="316">
        <f>'Rekap SKPD'!E486</f>
        <v>0</v>
      </c>
      <c r="D64" s="316">
        <f>'Rekap SKPD'!G486</f>
        <v>0</v>
      </c>
      <c r="E64" s="316">
        <f>'Rekap SKPD'!H486</f>
        <v>0</v>
      </c>
      <c r="F64" s="316">
        <f>'Rekap SKPD'!I486</f>
        <v>0</v>
      </c>
      <c r="G64" s="316">
        <f>'Rekap SKPD'!J486</f>
        <v>0</v>
      </c>
      <c r="H64" s="316">
        <f>'Rekap SKPD'!K486</f>
        <v>0</v>
      </c>
      <c r="I64" s="316">
        <f>'Rekap SKPD'!L486</f>
        <v>0</v>
      </c>
      <c r="J64" s="316">
        <f>'Rekap SKPD'!M486</f>
        <v>0</v>
      </c>
      <c r="K64" s="316">
        <f>'Rekap SKPD'!N486</f>
        <v>0</v>
      </c>
      <c r="L64" s="316">
        <f>'Rekap SKPD'!O486</f>
        <v>0</v>
      </c>
      <c r="M64" s="316">
        <f>'Rekap SKPD'!P486</f>
        <v>0</v>
      </c>
      <c r="N64" s="316">
        <f>'Rekap SKPD'!Q486</f>
        <v>0</v>
      </c>
      <c r="O64" s="316">
        <f>'Rekap SKPD'!R486</f>
        <v>0</v>
      </c>
      <c r="P64" s="316">
        <f>'Rekap SKPD'!S486</f>
        <v>0</v>
      </c>
      <c r="Q64" s="316">
        <f>'Rekap SKPD'!T486</f>
        <v>0</v>
      </c>
      <c r="R64" s="316">
        <f>'Rekap SKPD'!U486</f>
        <v>0</v>
      </c>
      <c r="S64" s="316">
        <f>'Rekap SKPD'!V486</f>
        <v>0</v>
      </c>
      <c r="T64" s="316">
        <f>'Rekap SKPD'!W486</f>
        <v>0</v>
      </c>
      <c r="U64" s="316">
        <f>'Rekap SKPD'!X486</f>
        <v>0</v>
      </c>
      <c r="V64" s="318">
        <f t="shared" si="0"/>
        <v>0</v>
      </c>
      <c r="W64" s="318"/>
      <c r="Y64" s="379">
        <v>0</v>
      </c>
      <c r="Z64" s="379">
        <f t="shared" si="1"/>
        <v>0</v>
      </c>
      <c r="AA64" s="394"/>
    </row>
    <row r="65" spans="1:27">
      <c r="A65" s="143">
        <v>54</v>
      </c>
      <c r="B65" s="432" t="s">
        <v>72</v>
      </c>
      <c r="C65" s="316">
        <f>'Rekap SKPD'!E495</f>
        <v>0</v>
      </c>
      <c r="D65" s="316">
        <f>'Rekap SKPD'!G495</f>
        <v>0</v>
      </c>
      <c r="E65" s="316">
        <f>'Rekap SKPD'!H495</f>
        <v>0</v>
      </c>
      <c r="F65" s="316">
        <f>'Rekap SKPD'!I495</f>
        <v>0</v>
      </c>
      <c r="G65" s="316">
        <f>'Rekap SKPD'!J495</f>
        <v>0</v>
      </c>
      <c r="H65" s="316">
        <f>'Rekap SKPD'!K495</f>
        <v>0</v>
      </c>
      <c r="I65" s="316">
        <f>'Rekap SKPD'!L495</f>
        <v>0</v>
      </c>
      <c r="J65" s="316">
        <f>'Rekap SKPD'!M495</f>
        <v>0</v>
      </c>
      <c r="K65" s="316">
        <f>'Rekap SKPD'!N495</f>
        <v>0</v>
      </c>
      <c r="L65" s="316">
        <f>'Rekap SKPD'!O495</f>
        <v>0</v>
      </c>
      <c r="M65" s="316">
        <f>'Rekap SKPD'!P495</f>
        <v>0</v>
      </c>
      <c r="N65" s="316">
        <f>'Rekap SKPD'!Q495</f>
        <v>0</v>
      </c>
      <c r="O65" s="316">
        <f>'Rekap SKPD'!R495</f>
        <v>0</v>
      </c>
      <c r="P65" s="316">
        <f>'Rekap SKPD'!S495</f>
        <v>0</v>
      </c>
      <c r="Q65" s="316">
        <f>'Rekap SKPD'!T495</f>
        <v>0</v>
      </c>
      <c r="R65" s="316">
        <f>'Rekap SKPD'!U495</f>
        <v>0</v>
      </c>
      <c r="S65" s="316">
        <f>'Rekap SKPD'!V495</f>
        <v>0</v>
      </c>
      <c r="T65" s="316">
        <f>'Rekap SKPD'!W495</f>
        <v>0</v>
      </c>
      <c r="U65" s="316">
        <f>'Rekap SKPD'!X495</f>
        <v>0</v>
      </c>
      <c r="V65" s="318">
        <f t="shared" si="0"/>
        <v>0</v>
      </c>
      <c r="W65" s="318"/>
      <c r="X65" s="410"/>
      <c r="Y65" s="379">
        <v>0</v>
      </c>
      <c r="Z65" s="379">
        <f t="shared" si="1"/>
        <v>0</v>
      </c>
      <c r="AA65" s="394"/>
    </row>
    <row r="66" spans="1:27">
      <c r="A66" s="143">
        <v>55</v>
      </c>
      <c r="B66" s="432" t="s">
        <v>73</v>
      </c>
      <c r="C66" s="316">
        <f>'Rekap SKPD'!E504</f>
        <v>0</v>
      </c>
      <c r="D66" s="316">
        <f>'Rekap SKPD'!G504</f>
        <v>0</v>
      </c>
      <c r="E66" s="316">
        <f>'Rekap SKPD'!H504</f>
        <v>0</v>
      </c>
      <c r="F66" s="316">
        <f>'Rekap SKPD'!I504</f>
        <v>0</v>
      </c>
      <c r="G66" s="316">
        <f>'Rekap SKPD'!J504</f>
        <v>0</v>
      </c>
      <c r="H66" s="316">
        <f>'Rekap SKPD'!K504</f>
        <v>0</v>
      </c>
      <c r="I66" s="316">
        <f>'Rekap SKPD'!L504</f>
        <v>0</v>
      </c>
      <c r="J66" s="316">
        <f>'Rekap SKPD'!M504</f>
        <v>0</v>
      </c>
      <c r="K66" s="316">
        <f>'Rekap SKPD'!N504</f>
        <v>0</v>
      </c>
      <c r="L66" s="316">
        <f>'Rekap SKPD'!O504</f>
        <v>0</v>
      </c>
      <c r="M66" s="316">
        <f>'Rekap SKPD'!P504</f>
        <v>0</v>
      </c>
      <c r="N66" s="316">
        <f>'Rekap SKPD'!Q504</f>
        <v>0</v>
      </c>
      <c r="O66" s="316">
        <f>'Rekap SKPD'!R504</f>
        <v>0</v>
      </c>
      <c r="P66" s="316">
        <f>'Rekap SKPD'!S504</f>
        <v>0</v>
      </c>
      <c r="Q66" s="316">
        <f>'Rekap SKPD'!T504</f>
        <v>0</v>
      </c>
      <c r="R66" s="316">
        <f>'Rekap SKPD'!U504</f>
        <v>0</v>
      </c>
      <c r="S66" s="316">
        <f>'Rekap SKPD'!V504</f>
        <v>0</v>
      </c>
      <c r="T66" s="316">
        <f>'Rekap SKPD'!W504</f>
        <v>0</v>
      </c>
      <c r="U66" s="316">
        <f>'Rekap SKPD'!X504</f>
        <v>0</v>
      </c>
      <c r="V66" s="318">
        <f t="shared" si="0"/>
        <v>0</v>
      </c>
      <c r="W66" s="318"/>
      <c r="Y66" s="379">
        <v>0</v>
      </c>
      <c r="Z66" s="379">
        <f t="shared" si="1"/>
        <v>0</v>
      </c>
      <c r="AA66" s="394"/>
    </row>
    <row r="67" spans="1:27">
      <c r="A67" s="143">
        <v>56</v>
      </c>
      <c r="B67" s="432" t="s">
        <v>74</v>
      </c>
      <c r="C67" s="316">
        <f>'Rekap SKPD'!E513</f>
        <v>0</v>
      </c>
      <c r="D67" s="316">
        <f>'Rekap SKPD'!G513</f>
        <v>0</v>
      </c>
      <c r="E67" s="316">
        <f>'Rekap SKPD'!H513</f>
        <v>0</v>
      </c>
      <c r="F67" s="316">
        <f>'Rekap SKPD'!I513</f>
        <v>0</v>
      </c>
      <c r="G67" s="316">
        <f>'Rekap SKPD'!J513</f>
        <v>0</v>
      </c>
      <c r="H67" s="316">
        <f>'Rekap SKPD'!K513</f>
        <v>0</v>
      </c>
      <c r="I67" s="316">
        <f>'Rekap SKPD'!L513</f>
        <v>0</v>
      </c>
      <c r="J67" s="316">
        <f>'Rekap SKPD'!M513</f>
        <v>0</v>
      </c>
      <c r="K67" s="316">
        <f>'Rekap SKPD'!N513</f>
        <v>0</v>
      </c>
      <c r="L67" s="316">
        <f>'Rekap SKPD'!O513</f>
        <v>0</v>
      </c>
      <c r="M67" s="316">
        <f>'Rekap SKPD'!P513</f>
        <v>0</v>
      </c>
      <c r="N67" s="316">
        <f>'Rekap SKPD'!Q513</f>
        <v>0</v>
      </c>
      <c r="O67" s="316">
        <f>'Rekap SKPD'!R513</f>
        <v>0</v>
      </c>
      <c r="P67" s="316">
        <f>'Rekap SKPD'!S513</f>
        <v>0</v>
      </c>
      <c r="Q67" s="316">
        <f>'Rekap SKPD'!T513</f>
        <v>0</v>
      </c>
      <c r="R67" s="316">
        <f>'Rekap SKPD'!U513</f>
        <v>0</v>
      </c>
      <c r="S67" s="316">
        <f>'Rekap SKPD'!V513</f>
        <v>0</v>
      </c>
      <c r="T67" s="316">
        <f>'Rekap SKPD'!W513</f>
        <v>0</v>
      </c>
      <c r="U67" s="316">
        <f>'Rekap SKPD'!X513</f>
        <v>0</v>
      </c>
      <c r="V67" s="318">
        <f t="shared" si="0"/>
        <v>0</v>
      </c>
      <c r="W67" s="318"/>
      <c r="Y67" s="379">
        <v>0</v>
      </c>
      <c r="Z67" s="379">
        <f t="shared" si="1"/>
        <v>0</v>
      </c>
      <c r="AA67" s="394"/>
    </row>
    <row r="68" spans="1:27" s="128" customFormat="1">
      <c r="A68" s="143">
        <v>57</v>
      </c>
      <c r="B68" s="432" t="s">
        <v>75</v>
      </c>
      <c r="C68" s="316">
        <f>'Rekap SKPD'!E522</f>
        <v>0</v>
      </c>
      <c r="D68" s="316">
        <f>'Rekap SKPD'!G522</f>
        <v>0</v>
      </c>
      <c r="E68" s="316">
        <f>'Rekap SKPD'!H522</f>
        <v>0</v>
      </c>
      <c r="F68" s="316">
        <f>'Rekap SKPD'!I522</f>
        <v>0</v>
      </c>
      <c r="G68" s="316">
        <f>'Rekap SKPD'!J522</f>
        <v>0</v>
      </c>
      <c r="H68" s="316">
        <f>'Rekap SKPD'!K522</f>
        <v>0</v>
      </c>
      <c r="I68" s="316">
        <f>'Rekap SKPD'!L522</f>
        <v>0</v>
      </c>
      <c r="J68" s="316">
        <f>'Rekap SKPD'!M522</f>
        <v>0</v>
      </c>
      <c r="K68" s="316">
        <f>'Rekap SKPD'!N522</f>
        <v>0</v>
      </c>
      <c r="L68" s="316">
        <f>'Rekap SKPD'!O522</f>
        <v>0</v>
      </c>
      <c r="M68" s="316">
        <f>'Rekap SKPD'!P522</f>
        <v>0</v>
      </c>
      <c r="N68" s="316">
        <f>'Rekap SKPD'!Q522</f>
        <v>0</v>
      </c>
      <c r="O68" s="316">
        <f>'Rekap SKPD'!R522</f>
        <v>0</v>
      </c>
      <c r="P68" s="316">
        <f>'Rekap SKPD'!S522</f>
        <v>0</v>
      </c>
      <c r="Q68" s="316">
        <f>'Rekap SKPD'!T522</f>
        <v>0</v>
      </c>
      <c r="R68" s="316">
        <f>'Rekap SKPD'!U522</f>
        <v>0</v>
      </c>
      <c r="S68" s="316">
        <f>'Rekap SKPD'!V522</f>
        <v>0</v>
      </c>
      <c r="T68" s="316">
        <f>'Rekap SKPD'!W522</f>
        <v>0</v>
      </c>
      <c r="U68" s="316">
        <f>'Rekap SKPD'!X522</f>
        <v>0</v>
      </c>
      <c r="V68" s="318">
        <f t="shared" si="0"/>
        <v>0</v>
      </c>
      <c r="W68" s="331"/>
      <c r="X68" s="411"/>
      <c r="Y68" s="412">
        <v>0</v>
      </c>
      <c r="Z68" s="379">
        <f t="shared" si="1"/>
        <v>0</v>
      </c>
      <c r="AA68" s="394"/>
    </row>
    <row r="69" spans="1:27">
      <c r="A69" s="143">
        <v>58</v>
      </c>
      <c r="B69" s="432" t="s">
        <v>76</v>
      </c>
      <c r="C69" s="316">
        <f>'Rekap SKPD'!E531</f>
        <v>0</v>
      </c>
      <c r="D69" s="316">
        <f>'Rekap SKPD'!G531</f>
        <v>0</v>
      </c>
      <c r="E69" s="316">
        <f>'Rekap SKPD'!H531</f>
        <v>0</v>
      </c>
      <c r="F69" s="316">
        <f>'Rekap SKPD'!I531</f>
        <v>0</v>
      </c>
      <c r="G69" s="316">
        <f>'Rekap SKPD'!J531</f>
        <v>0</v>
      </c>
      <c r="H69" s="316">
        <f>'Rekap SKPD'!K531</f>
        <v>0</v>
      </c>
      <c r="I69" s="316">
        <f>'Rekap SKPD'!L531</f>
        <v>0</v>
      </c>
      <c r="J69" s="316">
        <f>'Rekap SKPD'!M531</f>
        <v>0</v>
      </c>
      <c r="K69" s="316">
        <f>'Rekap SKPD'!N531</f>
        <v>0</v>
      </c>
      <c r="L69" s="316">
        <f>'Rekap SKPD'!O531</f>
        <v>0</v>
      </c>
      <c r="M69" s="316">
        <f>'Rekap SKPD'!P531</f>
        <v>0</v>
      </c>
      <c r="N69" s="316">
        <f>'Rekap SKPD'!Q531</f>
        <v>0</v>
      </c>
      <c r="O69" s="316">
        <f>'Rekap SKPD'!R531</f>
        <v>0</v>
      </c>
      <c r="P69" s="316">
        <f>'Rekap SKPD'!S531</f>
        <v>0</v>
      </c>
      <c r="Q69" s="316">
        <f>'Rekap SKPD'!T531</f>
        <v>0</v>
      </c>
      <c r="R69" s="316">
        <f>'Rekap SKPD'!U531</f>
        <v>0</v>
      </c>
      <c r="S69" s="316">
        <f>'Rekap SKPD'!V531</f>
        <v>0</v>
      </c>
      <c r="T69" s="316">
        <f>'Rekap SKPD'!W531</f>
        <v>0</v>
      </c>
      <c r="U69" s="316">
        <f>'Rekap SKPD'!X531</f>
        <v>0</v>
      </c>
      <c r="V69" s="318">
        <f t="shared" si="0"/>
        <v>0</v>
      </c>
      <c r="W69" s="318"/>
      <c r="Y69" s="379">
        <v>0</v>
      </c>
      <c r="Z69" s="379">
        <f t="shared" si="1"/>
        <v>0</v>
      </c>
      <c r="AA69" s="394"/>
    </row>
    <row r="70" spans="1:27">
      <c r="A70" s="143">
        <v>59</v>
      </c>
      <c r="B70" s="432" t="s">
        <v>77</v>
      </c>
      <c r="C70" s="316">
        <f>'Rekap SKPD'!E540</f>
        <v>0</v>
      </c>
      <c r="D70" s="316">
        <f>'Rekap SKPD'!G540</f>
        <v>0</v>
      </c>
      <c r="E70" s="316">
        <f>'Rekap SKPD'!H540</f>
        <v>0</v>
      </c>
      <c r="F70" s="316">
        <f>'Rekap SKPD'!I540</f>
        <v>0</v>
      </c>
      <c r="G70" s="316">
        <f>'Rekap SKPD'!J540</f>
        <v>0</v>
      </c>
      <c r="H70" s="316">
        <f>'Rekap SKPD'!K540</f>
        <v>0</v>
      </c>
      <c r="I70" s="316">
        <f>'Rekap SKPD'!L540</f>
        <v>0</v>
      </c>
      <c r="J70" s="316">
        <f>'Rekap SKPD'!M540</f>
        <v>0</v>
      </c>
      <c r="K70" s="316">
        <f>'Rekap SKPD'!N540</f>
        <v>0</v>
      </c>
      <c r="L70" s="316">
        <f>'Rekap SKPD'!O540</f>
        <v>0</v>
      </c>
      <c r="M70" s="316">
        <f>'Rekap SKPD'!P540</f>
        <v>0</v>
      </c>
      <c r="N70" s="316">
        <f>'Rekap SKPD'!Q540</f>
        <v>0</v>
      </c>
      <c r="O70" s="316">
        <f>'Rekap SKPD'!R540</f>
        <v>0</v>
      </c>
      <c r="P70" s="316">
        <f>'Rekap SKPD'!S540</f>
        <v>0</v>
      </c>
      <c r="Q70" s="316">
        <f>'Rekap SKPD'!T540</f>
        <v>0</v>
      </c>
      <c r="R70" s="316">
        <f>'Rekap SKPD'!U540</f>
        <v>0</v>
      </c>
      <c r="S70" s="316">
        <f>'Rekap SKPD'!V540</f>
        <v>0</v>
      </c>
      <c r="T70" s="316">
        <f>'Rekap SKPD'!W540</f>
        <v>0</v>
      </c>
      <c r="U70" s="316">
        <f>'Rekap SKPD'!X540</f>
        <v>0</v>
      </c>
      <c r="V70" s="318">
        <f t="shared" si="0"/>
        <v>0</v>
      </c>
      <c r="W70" s="318"/>
      <c r="Y70" s="379">
        <v>0</v>
      </c>
      <c r="Z70" s="379">
        <f t="shared" si="1"/>
        <v>0</v>
      </c>
      <c r="AA70" s="394"/>
    </row>
    <row r="71" spans="1:27">
      <c r="A71" s="143">
        <v>60</v>
      </c>
      <c r="B71" s="432" t="s">
        <v>78</v>
      </c>
      <c r="C71" s="316">
        <f>'Rekap SKPD'!E549</f>
        <v>0</v>
      </c>
      <c r="D71" s="316">
        <f>'Rekap SKPD'!G549</f>
        <v>0</v>
      </c>
      <c r="E71" s="316">
        <f>'Rekap SKPD'!H549</f>
        <v>0</v>
      </c>
      <c r="F71" s="316">
        <f>'Rekap SKPD'!I549</f>
        <v>0</v>
      </c>
      <c r="G71" s="316">
        <f>'Rekap SKPD'!J549</f>
        <v>0</v>
      </c>
      <c r="H71" s="316">
        <f>'Rekap SKPD'!K549</f>
        <v>0</v>
      </c>
      <c r="I71" s="316">
        <f>'Rekap SKPD'!L549</f>
        <v>0</v>
      </c>
      <c r="J71" s="316">
        <f>'Rekap SKPD'!M549</f>
        <v>0</v>
      </c>
      <c r="K71" s="316">
        <f>'Rekap SKPD'!N549</f>
        <v>0</v>
      </c>
      <c r="L71" s="316">
        <f>'Rekap SKPD'!O549</f>
        <v>0</v>
      </c>
      <c r="M71" s="316">
        <f>'Rekap SKPD'!P549</f>
        <v>0</v>
      </c>
      <c r="N71" s="316">
        <f>'Rekap SKPD'!Q549</f>
        <v>0</v>
      </c>
      <c r="O71" s="316">
        <f>'Rekap SKPD'!R549</f>
        <v>0</v>
      </c>
      <c r="P71" s="316">
        <f>'Rekap SKPD'!S549</f>
        <v>0</v>
      </c>
      <c r="Q71" s="316">
        <f>'Rekap SKPD'!T549</f>
        <v>0</v>
      </c>
      <c r="R71" s="316">
        <f>'Rekap SKPD'!U549</f>
        <v>0</v>
      </c>
      <c r="S71" s="316">
        <f>'Rekap SKPD'!V549</f>
        <v>0</v>
      </c>
      <c r="T71" s="316">
        <f>'Rekap SKPD'!W549</f>
        <v>0</v>
      </c>
      <c r="U71" s="316">
        <f>'Rekap SKPD'!X549</f>
        <v>0</v>
      </c>
      <c r="V71" s="318">
        <f t="shared" si="0"/>
        <v>0</v>
      </c>
      <c r="W71" s="318"/>
      <c r="Y71" s="379">
        <v>0</v>
      </c>
      <c r="Z71" s="379">
        <f t="shared" si="1"/>
        <v>0</v>
      </c>
      <c r="AA71" s="394"/>
    </row>
    <row r="72" spans="1:27">
      <c r="A72" s="143">
        <v>61</v>
      </c>
      <c r="B72" s="432" t="s">
        <v>79</v>
      </c>
      <c r="C72" s="316">
        <f>'Rekap SKPD'!E558</f>
        <v>0</v>
      </c>
      <c r="D72" s="316">
        <f>'Rekap SKPD'!G558</f>
        <v>0</v>
      </c>
      <c r="E72" s="316">
        <f>'Rekap SKPD'!H558</f>
        <v>0</v>
      </c>
      <c r="F72" s="316">
        <f>'Rekap SKPD'!I558</f>
        <v>0</v>
      </c>
      <c r="G72" s="316">
        <f>'Rekap SKPD'!J558</f>
        <v>0</v>
      </c>
      <c r="H72" s="316">
        <f>'Rekap SKPD'!K558</f>
        <v>0</v>
      </c>
      <c r="I72" s="316">
        <f>'Rekap SKPD'!L558</f>
        <v>0</v>
      </c>
      <c r="J72" s="316">
        <f>'Rekap SKPD'!M558</f>
        <v>0</v>
      </c>
      <c r="K72" s="316">
        <f>'Rekap SKPD'!N558</f>
        <v>0</v>
      </c>
      <c r="L72" s="316">
        <f>'Rekap SKPD'!O558</f>
        <v>0</v>
      </c>
      <c r="M72" s="316">
        <f>'Rekap SKPD'!P558</f>
        <v>0</v>
      </c>
      <c r="N72" s="316">
        <f>'Rekap SKPD'!Q558</f>
        <v>0</v>
      </c>
      <c r="O72" s="316">
        <f>'Rekap SKPD'!R558</f>
        <v>0</v>
      </c>
      <c r="P72" s="316">
        <f>'Rekap SKPD'!S558</f>
        <v>0</v>
      </c>
      <c r="Q72" s="316">
        <f>'Rekap SKPD'!T558</f>
        <v>0</v>
      </c>
      <c r="R72" s="316">
        <f>'Rekap SKPD'!U558</f>
        <v>0</v>
      </c>
      <c r="S72" s="316">
        <f>'Rekap SKPD'!V558</f>
        <v>0</v>
      </c>
      <c r="T72" s="316">
        <f>'Rekap SKPD'!W558</f>
        <v>0</v>
      </c>
      <c r="U72" s="316">
        <f>'Rekap SKPD'!X558</f>
        <v>0</v>
      </c>
      <c r="V72" s="318">
        <f t="shared" si="0"/>
        <v>0</v>
      </c>
      <c r="W72" s="318"/>
      <c r="Y72" s="379">
        <v>0</v>
      </c>
      <c r="Z72" s="379">
        <f t="shared" si="1"/>
        <v>0</v>
      </c>
      <c r="AA72" s="394"/>
    </row>
    <row r="73" spans="1:27">
      <c r="A73" s="143">
        <v>62</v>
      </c>
      <c r="B73" s="432" t="s">
        <v>80</v>
      </c>
      <c r="C73" s="316">
        <f>'Rekap SKPD'!E567</f>
        <v>0</v>
      </c>
      <c r="D73" s="316">
        <f>'Rekap SKPD'!G567</f>
        <v>0</v>
      </c>
      <c r="E73" s="316">
        <f>'Rekap SKPD'!H567</f>
        <v>0</v>
      </c>
      <c r="F73" s="316">
        <f>'Rekap SKPD'!I567</f>
        <v>0</v>
      </c>
      <c r="G73" s="316">
        <f>'Rekap SKPD'!J567</f>
        <v>0</v>
      </c>
      <c r="H73" s="316">
        <f>'Rekap SKPD'!K567</f>
        <v>0</v>
      </c>
      <c r="I73" s="316">
        <f>'Rekap SKPD'!L567</f>
        <v>0</v>
      </c>
      <c r="J73" s="316">
        <f>'Rekap SKPD'!M567</f>
        <v>0</v>
      </c>
      <c r="K73" s="316">
        <f>'Rekap SKPD'!N567</f>
        <v>0</v>
      </c>
      <c r="L73" s="316">
        <f>'Rekap SKPD'!O567</f>
        <v>0</v>
      </c>
      <c r="M73" s="316">
        <f>'Rekap SKPD'!P567</f>
        <v>0</v>
      </c>
      <c r="N73" s="316">
        <f>'Rekap SKPD'!Q567</f>
        <v>0</v>
      </c>
      <c r="O73" s="316">
        <f>'Rekap SKPD'!R567</f>
        <v>0</v>
      </c>
      <c r="P73" s="316">
        <f>'Rekap SKPD'!S567</f>
        <v>0</v>
      </c>
      <c r="Q73" s="316">
        <f>'Rekap SKPD'!T567</f>
        <v>0</v>
      </c>
      <c r="R73" s="316">
        <f>'Rekap SKPD'!U567</f>
        <v>0</v>
      </c>
      <c r="S73" s="316">
        <f>'Rekap SKPD'!V567</f>
        <v>0</v>
      </c>
      <c r="T73" s="316">
        <f>'Rekap SKPD'!W567</f>
        <v>0</v>
      </c>
      <c r="U73" s="316">
        <f>'Rekap SKPD'!X567</f>
        <v>0</v>
      </c>
      <c r="V73" s="318">
        <f t="shared" si="0"/>
        <v>0</v>
      </c>
      <c r="W73" s="318"/>
      <c r="Y73" s="379">
        <v>0</v>
      </c>
      <c r="Z73" s="379">
        <f t="shared" si="1"/>
        <v>0</v>
      </c>
      <c r="AA73" s="394"/>
    </row>
    <row r="74" spans="1:27">
      <c r="A74" s="143">
        <v>63</v>
      </c>
      <c r="B74" s="432" t="s">
        <v>81</v>
      </c>
      <c r="C74" s="316">
        <f>'Rekap SKPD'!E576</f>
        <v>0</v>
      </c>
      <c r="D74" s="316">
        <f>'Rekap SKPD'!G576</f>
        <v>0</v>
      </c>
      <c r="E74" s="316">
        <f>'Rekap SKPD'!H576</f>
        <v>0</v>
      </c>
      <c r="F74" s="316">
        <f>'Rekap SKPD'!I576</f>
        <v>0</v>
      </c>
      <c r="G74" s="316">
        <f>'Rekap SKPD'!J576</f>
        <v>0</v>
      </c>
      <c r="H74" s="316">
        <f>'Rekap SKPD'!K576</f>
        <v>0</v>
      </c>
      <c r="I74" s="316">
        <f>'Rekap SKPD'!L576</f>
        <v>0</v>
      </c>
      <c r="J74" s="316">
        <f>'Rekap SKPD'!M576</f>
        <v>0</v>
      </c>
      <c r="K74" s="316">
        <f>'Rekap SKPD'!N576</f>
        <v>0</v>
      </c>
      <c r="L74" s="316">
        <f>'Rekap SKPD'!O576</f>
        <v>0</v>
      </c>
      <c r="M74" s="316">
        <f>'Rekap SKPD'!P576</f>
        <v>0</v>
      </c>
      <c r="N74" s="316">
        <f>'Rekap SKPD'!Q576</f>
        <v>0</v>
      </c>
      <c r="O74" s="316">
        <f>'Rekap SKPD'!R576</f>
        <v>0</v>
      </c>
      <c r="P74" s="316">
        <f>'Rekap SKPD'!S576</f>
        <v>0</v>
      </c>
      <c r="Q74" s="316">
        <f>'Rekap SKPD'!T576</f>
        <v>0</v>
      </c>
      <c r="R74" s="316">
        <f>'Rekap SKPD'!U576</f>
        <v>0</v>
      </c>
      <c r="S74" s="316">
        <f>'Rekap SKPD'!V576</f>
        <v>0</v>
      </c>
      <c r="T74" s="316">
        <f>'Rekap SKPD'!W576</f>
        <v>0</v>
      </c>
      <c r="U74" s="316">
        <f>'Rekap SKPD'!X576</f>
        <v>0</v>
      </c>
      <c r="V74" s="318">
        <f t="shared" si="0"/>
        <v>0</v>
      </c>
      <c r="W74" s="318"/>
      <c r="Y74" s="379">
        <v>0</v>
      </c>
      <c r="Z74" s="379">
        <f t="shared" si="1"/>
        <v>0</v>
      </c>
      <c r="AA74" s="394"/>
    </row>
    <row r="75" spans="1:27">
      <c r="A75" s="143">
        <v>64</v>
      </c>
      <c r="B75" s="432" t="s">
        <v>82</v>
      </c>
      <c r="C75" s="316">
        <f>'Rekap SKPD'!E585</f>
        <v>0</v>
      </c>
      <c r="D75" s="316">
        <f>'Rekap SKPD'!G585</f>
        <v>0</v>
      </c>
      <c r="E75" s="316">
        <f>'Rekap SKPD'!H585</f>
        <v>0</v>
      </c>
      <c r="F75" s="316">
        <f>'Rekap SKPD'!I585</f>
        <v>0</v>
      </c>
      <c r="G75" s="316">
        <f>'Rekap SKPD'!J585</f>
        <v>0</v>
      </c>
      <c r="H75" s="316">
        <f>'Rekap SKPD'!K585</f>
        <v>0</v>
      </c>
      <c r="I75" s="316">
        <f>'Rekap SKPD'!L585</f>
        <v>0</v>
      </c>
      <c r="J75" s="316">
        <f>'Rekap SKPD'!M585</f>
        <v>0</v>
      </c>
      <c r="K75" s="316">
        <f>'Rekap SKPD'!N585</f>
        <v>0</v>
      </c>
      <c r="L75" s="316">
        <f>'Rekap SKPD'!O585</f>
        <v>0</v>
      </c>
      <c r="M75" s="316">
        <f>'Rekap SKPD'!P585</f>
        <v>0</v>
      </c>
      <c r="N75" s="316">
        <f>'Rekap SKPD'!Q585</f>
        <v>0</v>
      </c>
      <c r="O75" s="316">
        <f>'Rekap SKPD'!R585</f>
        <v>0</v>
      </c>
      <c r="P75" s="316">
        <f>'Rekap SKPD'!S585</f>
        <v>0</v>
      </c>
      <c r="Q75" s="316">
        <f>'Rekap SKPD'!T585</f>
        <v>0</v>
      </c>
      <c r="R75" s="316">
        <f>'Rekap SKPD'!U585</f>
        <v>0</v>
      </c>
      <c r="S75" s="316">
        <f>'Rekap SKPD'!V585</f>
        <v>0</v>
      </c>
      <c r="T75" s="316">
        <f>'Rekap SKPD'!W585</f>
        <v>0</v>
      </c>
      <c r="U75" s="316">
        <f>'Rekap SKPD'!X585</f>
        <v>0</v>
      </c>
      <c r="V75" s="318">
        <f t="shared" si="0"/>
        <v>0</v>
      </c>
      <c r="W75" s="318"/>
      <c r="Y75" s="379">
        <v>0</v>
      </c>
      <c r="Z75" s="379">
        <f t="shared" si="1"/>
        <v>0</v>
      </c>
      <c r="AA75" s="394"/>
    </row>
    <row r="76" spans="1:27">
      <c r="A76" s="143">
        <v>65</v>
      </c>
      <c r="B76" s="432" t="s">
        <v>83</v>
      </c>
      <c r="C76" s="316">
        <f>'Rekap SKPD'!E594</f>
        <v>0</v>
      </c>
      <c r="D76" s="316">
        <f>'Rekap SKPD'!G594</f>
        <v>0</v>
      </c>
      <c r="E76" s="316">
        <f>'Rekap SKPD'!H594</f>
        <v>0</v>
      </c>
      <c r="F76" s="316">
        <f>'Rekap SKPD'!I594</f>
        <v>0</v>
      </c>
      <c r="G76" s="316">
        <f>'Rekap SKPD'!J594</f>
        <v>0</v>
      </c>
      <c r="H76" s="316">
        <f>'Rekap SKPD'!K594</f>
        <v>0</v>
      </c>
      <c r="I76" s="316">
        <f>'Rekap SKPD'!L594</f>
        <v>0</v>
      </c>
      <c r="J76" s="316">
        <f>'Rekap SKPD'!M594</f>
        <v>0</v>
      </c>
      <c r="K76" s="316">
        <f>'Rekap SKPD'!N594</f>
        <v>0</v>
      </c>
      <c r="L76" s="316">
        <f>'Rekap SKPD'!O594</f>
        <v>0</v>
      </c>
      <c r="M76" s="316">
        <f>'Rekap SKPD'!P594</f>
        <v>0</v>
      </c>
      <c r="N76" s="316">
        <f>'Rekap SKPD'!Q594</f>
        <v>0</v>
      </c>
      <c r="O76" s="316">
        <f>'Rekap SKPD'!R594</f>
        <v>0</v>
      </c>
      <c r="P76" s="316">
        <f>'Rekap SKPD'!S594</f>
        <v>0</v>
      </c>
      <c r="Q76" s="316">
        <f>'Rekap SKPD'!T594</f>
        <v>0</v>
      </c>
      <c r="R76" s="316">
        <f>'Rekap SKPD'!U594</f>
        <v>0</v>
      </c>
      <c r="S76" s="316">
        <f>'Rekap SKPD'!V594</f>
        <v>0</v>
      </c>
      <c r="T76" s="316">
        <f>'Rekap SKPD'!W594</f>
        <v>0</v>
      </c>
      <c r="U76" s="316">
        <f>'Rekap SKPD'!X594</f>
        <v>0</v>
      </c>
      <c r="V76" s="318">
        <f t="shared" si="0"/>
        <v>0</v>
      </c>
      <c r="W76" s="318"/>
      <c r="Y76" s="379">
        <v>0</v>
      </c>
      <c r="Z76" s="379">
        <f t="shared" si="1"/>
        <v>0</v>
      </c>
      <c r="AA76" s="394"/>
    </row>
    <row r="77" spans="1:27">
      <c r="A77" s="143">
        <v>66</v>
      </c>
      <c r="B77" s="432" t="s">
        <v>84</v>
      </c>
      <c r="C77" s="316">
        <f>'Rekap SKPD'!E603</f>
        <v>0</v>
      </c>
      <c r="D77" s="316">
        <f>'Rekap SKPD'!G603</f>
        <v>0</v>
      </c>
      <c r="E77" s="316">
        <f>'Rekap SKPD'!H603</f>
        <v>0</v>
      </c>
      <c r="F77" s="316">
        <f>'Rekap SKPD'!I603</f>
        <v>0</v>
      </c>
      <c r="G77" s="316">
        <f>'Rekap SKPD'!J603</f>
        <v>0</v>
      </c>
      <c r="H77" s="316">
        <f>'Rekap SKPD'!K603</f>
        <v>0</v>
      </c>
      <c r="I77" s="316">
        <f>'Rekap SKPD'!L603</f>
        <v>0</v>
      </c>
      <c r="J77" s="316">
        <f>'Rekap SKPD'!M603</f>
        <v>0</v>
      </c>
      <c r="K77" s="316">
        <f>'Rekap SKPD'!N603</f>
        <v>0</v>
      </c>
      <c r="L77" s="316">
        <f>'Rekap SKPD'!O603</f>
        <v>0</v>
      </c>
      <c r="M77" s="316">
        <f>'Rekap SKPD'!P603</f>
        <v>0</v>
      </c>
      <c r="N77" s="316">
        <f>'Rekap SKPD'!Q603</f>
        <v>0</v>
      </c>
      <c r="O77" s="316">
        <f>'Rekap SKPD'!R603</f>
        <v>0</v>
      </c>
      <c r="P77" s="316">
        <f>'Rekap SKPD'!S603</f>
        <v>0</v>
      </c>
      <c r="Q77" s="316">
        <f>'Rekap SKPD'!T603</f>
        <v>0</v>
      </c>
      <c r="R77" s="316">
        <f>'Rekap SKPD'!U603</f>
        <v>0</v>
      </c>
      <c r="S77" s="316">
        <f>'Rekap SKPD'!V603</f>
        <v>0</v>
      </c>
      <c r="T77" s="316">
        <f>'Rekap SKPD'!W603</f>
        <v>0</v>
      </c>
      <c r="U77" s="316">
        <f>'Rekap SKPD'!X603</f>
        <v>0</v>
      </c>
      <c r="V77" s="318">
        <f t="shared" ref="V77:V83" si="2">C77+D77+E77+F77+G77+H77+I77+J77+K77-M77-N77-O77-P77-Q77-R77-S77-T77</f>
        <v>0</v>
      </c>
      <c r="W77" s="318"/>
      <c r="Y77" s="379">
        <v>0</v>
      </c>
      <c r="Z77" s="379">
        <f t="shared" ref="Z77:Z83" si="3">V77-Y77</f>
        <v>0</v>
      </c>
      <c r="AA77" s="394"/>
    </row>
    <row r="78" spans="1:27">
      <c r="A78" s="143">
        <v>67</v>
      </c>
      <c r="B78" s="432" t="s">
        <v>85</v>
      </c>
      <c r="C78" s="316">
        <f>'Rekap SKPD'!E612</f>
        <v>0</v>
      </c>
      <c r="D78" s="316">
        <f>'Rekap SKPD'!G612</f>
        <v>0</v>
      </c>
      <c r="E78" s="316">
        <f>'Rekap SKPD'!H612</f>
        <v>0</v>
      </c>
      <c r="F78" s="316">
        <f>'Rekap SKPD'!I612</f>
        <v>0</v>
      </c>
      <c r="G78" s="316">
        <f>'Rekap SKPD'!J612</f>
        <v>0</v>
      </c>
      <c r="H78" s="316">
        <f>'Rekap SKPD'!K612</f>
        <v>0</v>
      </c>
      <c r="I78" s="316">
        <f>'Rekap SKPD'!L612</f>
        <v>0</v>
      </c>
      <c r="J78" s="316">
        <f>'Rekap SKPD'!M612</f>
        <v>0</v>
      </c>
      <c r="K78" s="316">
        <f>'Rekap SKPD'!N612</f>
        <v>0</v>
      </c>
      <c r="L78" s="316">
        <f>'Rekap SKPD'!O612</f>
        <v>0</v>
      </c>
      <c r="M78" s="316">
        <f>'Rekap SKPD'!P612</f>
        <v>0</v>
      </c>
      <c r="N78" s="316">
        <f>'Rekap SKPD'!Q612</f>
        <v>0</v>
      </c>
      <c r="O78" s="316">
        <f>'Rekap SKPD'!R612</f>
        <v>0</v>
      </c>
      <c r="P78" s="316">
        <f>'Rekap SKPD'!S612</f>
        <v>0</v>
      </c>
      <c r="Q78" s="316">
        <f>'Rekap SKPD'!T612</f>
        <v>0</v>
      </c>
      <c r="R78" s="316">
        <f>'Rekap SKPD'!U612</f>
        <v>0</v>
      </c>
      <c r="S78" s="316">
        <f>'Rekap SKPD'!V612</f>
        <v>0</v>
      </c>
      <c r="T78" s="316">
        <f>'Rekap SKPD'!W612</f>
        <v>0</v>
      </c>
      <c r="U78" s="316">
        <f>'Rekap SKPD'!X612</f>
        <v>0</v>
      </c>
      <c r="V78" s="318">
        <f t="shared" si="2"/>
        <v>0</v>
      </c>
      <c r="W78" s="318"/>
      <c r="Y78" s="379">
        <v>0</v>
      </c>
      <c r="Z78" s="379">
        <f t="shared" si="3"/>
        <v>0</v>
      </c>
      <c r="AA78" s="394"/>
    </row>
    <row r="79" spans="1:27">
      <c r="A79" s="143">
        <v>68</v>
      </c>
      <c r="B79" s="432" t="s">
        <v>86</v>
      </c>
      <c r="C79" s="316">
        <f>'Rekap SKPD'!E621</f>
        <v>0</v>
      </c>
      <c r="D79" s="316">
        <f>'Rekap SKPD'!G621</f>
        <v>0</v>
      </c>
      <c r="E79" s="316">
        <f>'Rekap SKPD'!H621</f>
        <v>0</v>
      </c>
      <c r="F79" s="316">
        <f>'Rekap SKPD'!I621</f>
        <v>0</v>
      </c>
      <c r="G79" s="316">
        <f>'Rekap SKPD'!J621</f>
        <v>0</v>
      </c>
      <c r="H79" s="316">
        <f>'Rekap SKPD'!K621</f>
        <v>0</v>
      </c>
      <c r="I79" s="316">
        <f>'Rekap SKPD'!L621</f>
        <v>0</v>
      </c>
      <c r="J79" s="316">
        <f>'Rekap SKPD'!M621</f>
        <v>0</v>
      </c>
      <c r="K79" s="316">
        <f>'Rekap SKPD'!N621</f>
        <v>0</v>
      </c>
      <c r="L79" s="316">
        <f>'Rekap SKPD'!O621</f>
        <v>0</v>
      </c>
      <c r="M79" s="316">
        <f>'Rekap SKPD'!P621</f>
        <v>0</v>
      </c>
      <c r="N79" s="316">
        <f>'Rekap SKPD'!Q621</f>
        <v>0</v>
      </c>
      <c r="O79" s="316">
        <f>'Rekap SKPD'!R621</f>
        <v>0</v>
      </c>
      <c r="P79" s="316">
        <f>'Rekap SKPD'!S621</f>
        <v>0</v>
      </c>
      <c r="Q79" s="316">
        <f>'Rekap SKPD'!T621</f>
        <v>0</v>
      </c>
      <c r="R79" s="316">
        <f>'Rekap SKPD'!U621</f>
        <v>0</v>
      </c>
      <c r="S79" s="316">
        <f>'Rekap SKPD'!V621</f>
        <v>0</v>
      </c>
      <c r="T79" s="316">
        <f>'Rekap SKPD'!W621</f>
        <v>0</v>
      </c>
      <c r="U79" s="316">
        <f>'Rekap SKPD'!X621</f>
        <v>0</v>
      </c>
      <c r="V79" s="318">
        <f t="shared" si="2"/>
        <v>0</v>
      </c>
      <c r="W79" s="318"/>
      <c r="Y79" s="379">
        <v>0</v>
      </c>
      <c r="Z79" s="379">
        <f t="shared" si="3"/>
        <v>0</v>
      </c>
      <c r="AA79" s="394"/>
    </row>
    <row r="80" spans="1:27">
      <c r="A80" s="143">
        <v>69</v>
      </c>
      <c r="B80" s="432" t="s">
        <v>87</v>
      </c>
      <c r="C80" s="316">
        <f>'Rekap SKPD'!E630</f>
        <v>0</v>
      </c>
      <c r="D80" s="316">
        <f>'Rekap SKPD'!G630</f>
        <v>0</v>
      </c>
      <c r="E80" s="316">
        <f>'Rekap SKPD'!H630</f>
        <v>0</v>
      </c>
      <c r="F80" s="316">
        <f>'Rekap SKPD'!I630</f>
        <v>0</v>
      </c>
      <c r="G80" s="316">
        <f>'Rekap SKPD'!J630</f>
        <v>0</v>
      </c>
      <c r="H80" s="316">
        <f>'Rekap SKPD'!K630</f>
        <v>0</v>
      </c>
      <c r="I80" s="316">
        <f>'Rekap SKPD'!L630</f>
        <v>0</v>
      </c>
      <c r="J80" s="316">
        <f>'Rekap SKPD'!M630</f>
        <v>0</v>
      </c>
      <c r="K80" s="316">
        <f>'Rekap SKPD'!N630</f>
        <v>0</v>
      </c>
      <c r="L80" s="316">
        <f>'Rekap SKPD'!O630</f>
        <v>0</v>
      </c>
      <c r="M80" s="316">
        <f>'Rekap SKPD'!P630</f>
        <v>0</v>
      </c>
      <c r="N80" s="316">
        <f>'Rekap SKPD'!Q630</f>
        <v>0</v>
      </c>
      <c r="O80" s="316">
        <f>'Rekap SKPD'!R630</f>
        <v>0</v>
      </c>
      <c r="P80" s="316">
        <f>'Rekap SKPD'!S630</f>
        <v>0</v>
      </c>
      <c r="Q80" s="316">
        <f>'Rekap SKPD'!T630</f>
        <v>0</v>
      </c>
      <c r="R80" s="316">
        <f>'Rekap SKPD'!U630</f>
        <v>0</v>
      </c>
      <c r="S80" s="316">
        <f>'Rekap SKPD'!V630</f>
        <v>0</v>
      </c>
      <c r="T80" s="316">
        <f>'Rekap SKPD'!W630</f>
        <v>0</v>
      </c>
      <c r="U80" s="316">
        <f>'Rekap SKPD'!X630</f>
        <v>0</v>
      </c>
      <c r="V80" s="318">
        <f t="shared" si="2"/>
        <v>0</v>
      </c>
      <c r="W80" s="318"/>
      <c r="Y80" s="379">
        <v>0</v>
      </c>
      <c r="Z80" s="379">
        <f t="shared" si="3"/>
        <v>0</v>
      </c>
      <c r="AA80" s="394"/>
    </row>
    <row r="81" spans="1:27" s="118" customFormat="1">
      <c r="A81" s="143">
        <v>70</v>
      </c>
      <c r="B81" s="432" t="s">
        <v>88</v>
      </c>
      <c r="C81" s="316">
        <f>'Rekap SKPD'!E639</f>
        <v>0</v>
      </c>
      <c r="D81" s="316">
        <f>'Rekap SKPD'!G639</f>
        <v>0</v>
      </c>
      <c r="E81" s="316">
        <f>'Rekap SKPD'!H639</f>
        <v>0</v>
      </c>
      <c r="F81" s="316">
        <f>'Rekap SKPD'!I639</f>
        <v>0</v>
      </c>
      <c r="G81" s="316">
        <f>'Rekap SKPD'!J639</f>
        <v>0</v>
      </c>
      <c r="H81" s="316">
        <f>'Rekap SKPD'!K639</f>
        <v>0</v>
      </c>
      <c r="I81" s="316">
        <f>'Rekap SKPD'!L639</f>
        <v>0</v>
      </c>
      <c r="J81" s="316">
        <f>'Rekap SKPD'!M639</f>
        <v>0</v>
      </c>
      <c r="K81" s="316">
        <f>'Rekap SKPD'!N639</f>
        <v>0</v>
      </c>
      <c r="L81" s="316">
        <f>'Rekap SKPD'!O639</f>
        <v>0</v>
      </c>
      <c r="M81" s="316">
        <f>'Rekap SKPD'!P639</f>
        <v>0</v>
      </c>
      <c r="N81" s="316">
        <f>'Rekap SKPD'!Q639</f>
        <v>0</v>
      </c>
      <c r="O81" s="316">
        <f>'Rekap SKPD'!R639</f>
        <v>0</v>
      </c>
      <c r="P81" s="316">
        <f>'Rekap SKPD'!S639</f>
        <v>0</v>
      </c>
      <c r="Q81" s="316">
        <f>'Rekap SKPD'!T639</f>
        <v>0</v>
      </c>
      <c r="R81" s="316">
        <f>'Rekap SKPD'!U639</f>
        <v>0</v>
      </c>
      <c r="S81" s="316">
        <f>'Rekap SKPD'!V639</f>
        <v>0</v>
      </c>
      <c r="T81" s="316">
        <f>'Rekap SKPD'!W639</f>
        <v>0</v>
      </c>
      <c r="U81" s="316">
        <f>'Rekap SKPD'!X639</f>
        <v>0</v>
      </c>
      <c r="V81" s="318">
        <f t="shared" si="2"/>
        <v>0</v>
      </c>
      <c r="W81" s="304"/>
      <c r="X81" s="306"/>
      <c r="Y81" s="306">
        <v>0</v>
      </c>
      <c r="Z81" s="379">
        <f t="shared" si="3"/>
        <v>0</v>
      </c>
      <c r="AA81" s="394"/>
    </row>
    <row r="82" spans="1:27">
      <c r="A82" s="143">
        <v>71</v>
      </c>
      <c r="B82" s="432" t="s">
        <v>89</v>
      </c>
      <c r="C82" s="316">
        <f>'Rekap SKPD'!E648</f>
        <v>0</v>
      </c>
      <c r="D82" s="316">
        <f>'Rekap SKPD'!G648</f>
        <v>0</v>
      </c>
      <c r="E82" s="316">
        <f>'Rekap SKPD'!H648</f>
        <v>0</v>
      </c>
      <c r="F82" s="316">
        <f>'Rekap SKPD'!I648</f>
        <v>0</v>
      </c>
      <c r="G82" s="316">
        <f>'Rekap SKPD'!J648</f>
        <v>0</v>
      </c>
      <c r="H82" s="316">
        <f>'Rekap SKPD'!K648</f>
        <v>0</v>
      </c>
      <c r="I82" s="316">
        <f>'Rekap SKPD'!L648</f>
        <v>0</v>
      </c>
      <c r="J82" s="316">
        <f>'Rekap SKPD'!M648</f>
        <v>0</v>
      </c>
      <c r="K82" s="316">
        <f>'Rekap SKPD'!N648</f>
        <v>0</v>
      </c>
      <c r="L82" s="316">
        <f>'Rekap SKPD'!O648</f>
        <v>0</v>
      </c>
      <c r="M82" s="316">
        <f>'Rekap SKPD'!P648</f>
        <v>0</v>
      </c>
      <c r="N82" s="316">
        <f>'Rekap SKPD'!Q648</f>
        <v>0</v>
      </c>
      <c r="O82" s="316">
        <f>'Rekap SKPD'!R648</f>
        <v>0</v>
      </c>
      <c r="P82" s="316">
        <f>'Rekap SKPD'!S648</f>
        <v>0</v>
      </c>
      <c r="Q82" s="316">
        <f>'Rekap SKPD'!T648</f>
        <v>0</v>
      </c>
      <c r="R82" s="316">
        <f>'Rekap SKPD'!U648</f>
        <v>0</v>
      </c>
      <c r="S82" s="316">
        <f>'Rekap SKPD'!V648</f>
        <v>0</v>
      </c>
      <c r="T82" s="316">
        <f>'Rekap SKPD'!W648</f>
        <v>0</v>
      </c>
      <c r="U82" s="316">
        <f>'Rekap SKPD'!X648</f>
        <v>0</v>
      </c>
      <c r="V82" s="318">
        <f t="shared" si="2"/>
        <v>0</v>
      </c>
      <c r="W82" s="318"/>
      <c r="Y82" s="379">
        <v>0</v>
      </c>
      <c r="Z82" s="379">
        <f t="shared" si="3"/>
        <v>0</v>
      </c>
      <c r="AA82" s="394"/>
    </row>
    <row r="83" spans="1:27">
      <c r="A83" s="143">
        <v>72</v>
      </c>
      <c r="B83" s="433" t="s">
        <v>2221</v>
      </c>
      <c r="C83" s="316">
        <f>'Rekap SKPD'!E657</f>
        <v>0</v>
      </c>
      <c r="D83" s="316">
        <f>'Rekap SKPD'!G657</f>
        <v>0</v>
      </c>
      <c r="E83" s="316">
        <f>'Rekap SKPD'!H657</f>
        <v>0</v>
      </c>
      <c r="F83" s="316">
        <f>'Rekap SKPD'!I657</f>
        <v>0</v>
      </c>
      <c r="G83" s="316">
        <f>'Rekap SKPD'!J657</f>
        <v>0</v>
      </c>
      <c r="H83" s="316">
        <f>'Rekap SKPD'!K657</f>
        <v>0</v>
      </c>
      <c r="I83" s="316">
        <f>'Rekap SKPD'!L657</f>
        <v>0</v>
      </c>
      <c r="J83" s="316">
        <f>'Rekap SKPD'!M657</f>
        <v>0</v>
      </c>
      <c r="K83" s="316">
        <f>'Rekap SKPD'!N657</f>
        <v>0</v>
      </c>
      <c r="L83" s="316">
        <f>'Rekap SKPD'!O657</f>
        <v>0</v>
      </c>
      <c r="M83" s="316">
        <f>'Rekap SKPD'!P657</f>
        <v>0</v>
      </c>
      <c r="N83" s="316">
        <f>'Rekap SKPD'!Q657</f>
        <v>0</v>
      </c>
      <c r="O83" s="316">
        <f>'Rekap SKPD'!R657</f>
        <v>0</v>
      </c>
      <c r="P83" s="316">
        <f>'Rekap SKPD'!S657</f>
        <v>0</v>
      </c>
      <c r="Q83" s="316">
        <f>'Rekap SKPD'!T657</f>
        <v>0</v>
      </c>
      <c r="R83" s="316">
        <f>'Rekap SKPD'!U657</f>
        <v>0</v>
      </c>
      <c r="S83" s="316">
        <f>'Rekap SKPD'!V657</f>
        <v>0</v>
      </c>
      <c r="T83" s="316">
        <f>'Rekap SKPD'!W657</f>
        <v>0</v>
      </c>
      <c r="U83" s="316">
        <f>'Rekap SKPD'!X657</f>
        <v>0</v>
      </c>
      <c r="V83" s="318">
        <f t="shared" si="2"/>
        <v>0</v>
      </c>
      <c r="W83" s="318"/>
      <c r="Y83" s="379">
        <v>0</v>
      </c>
      <c r="Z83" s="379">
        <f t="shared" si="3"/>
        <v>0</v>
      </c>
      <c r="AA83" s="394"/>
    </row>
    <row r="84" spans="1:27" s="135" customFormat="1" ht="24" customHeight="1">
      <c r="A84" s="132"/>
      <c r="B84" s="434" t="s">
        <v>4</v>
      </c>
      <c r="C84" s="420">
        <f>SUM(C12:C83)</f>
        <v>2755751600</v>
      </c>
      <c r="D84" s="420">
        <f t="shared" ref="D84:V84" si="4">SUM(D12:D83)</f>
        <v>692348800</v>
      </c>
      <c r="E84" s="420">
        <f t="shared" si="4"/>
        <v>28428900</v>
      </c>
      <c r="F84" s="420">
        <f t="shared" si="4"/>
        <v>0</v>
      </c>
      <c r="G84" s="420">
        <f t="shared" si="4"/>
        <v>0</v>
      </c>
      <c r="H84" s="420">
        <f t="shared" si="4"/>
        <v>0</v>
      </c>
      <c r="I84" s="420">
        <f t="shared" si="4"/>
        <v>0</v>
      </c>
      <c r="J84" s="420">
        <f t="shared" si="4"/>
        <v>0</v>
      </c>
      <c r="K84" s="420">
        <f t="shared" si="4"/>
        <v>0</v>
      </c>
      <c r="L84" s="420">
        <f t="shared" si="4"/>
        <v>720777700</v>
      </c>
      <c r="M84" s="420">
        <f t="shared" si="4"/>
        <v>0</v>
      </c>
      <c r="N84" s="420">
        <f t="shared" si="4"/>
        <v>0</v>
      </c>
      <c r="O84" s="420">
        <f t="shared" si="4"/>
        <v>0</v>
      </c>
      <c r="P84" s="420">
        <f t="shared" si="4"/>
        <v>2185559600</v>
      </c>
      <c r="Q84" s="420">
        <f t="shared" si="4"/>
        <v>0</v>
      </c>
      <c r="R84" s="420">
        <f t="shared" si="4"/>
        <v>0</v>
      </c>
      <c r="S84" s="420">
        <f t="shared" si="4"/>
        <v>0</v>
      </c>
      <c r="T84" s="420">
        <f t="shared" si="4"/>
        <v>0</v>
      </c>
      <c r="U84" s="420">
        <f t="shared" si="4"/>
        <v>2185559600</v>
      </c>
      <c r="V84" s="420">
        <f t="shared" si="4"/>
        <v>1290969700</v>
      </c>
      <c r="W84" s="420"/>
      <c r="Y84" s="423">
        <f t="shared" ref="Y84:Z84" si="5">SUM(Y12:Y83)</f>
        <v>7124972775</v>
      </c>
      <c r="Z84" s="421">
        <f t="shared" si="5"/>
        <v>-5834003075</v>
      </c>
      <c r="AA84" s="394"/>
    </row>
    <row r="85" spans="1:27">
      <c r="A85" s="90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</row>
    <row r="86" spans="1:27" s="94" customFormat="1">
      <c r="B86" s="436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5"/>
      <c r="P86" s="425"/>
      <c r="Q86" s="425"/>
      <c r="R86" s="425"/>
      <c r="S86" s="425"/>
      <c r="T86" s="425"/>
      <c r="U86" s="425"/>
      <c r="V86" s="425"/>
      <c r="W86" s="425"/>
      <c r="Z86" s="425"/>
      <c r="AA86" s="425"/>
    </row>
    <row r="87" spans="1:27" s="94" customFormat="1">
      <c r="A87" s="93"/>
      <c r="B87" s="92"/>
      <c r="C87" s="426"/>
      <c r="D87" s="426"/>
      <c r="E87" s="426"/>
      <c r="F87" s="426"/>
      <c r="G87" s="426"/>
      <c r="H87" s="426"/>
      <c r="I87" s="426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>
        <f>C84+L84-U84</f>
        <v>1290969700</v>
      </c>
      <c r="W87" s="425"/>
      <c r="X87" s="407"/>
      <c r="Y87" s="425"/>
      <c r="Z87" s="425"/>
      <c r="AA87" s="425"/>
    </row>
    <row r="88" spans="1:27" s="94" customFormat="1">
      <c r="A88" s="93"/>
      <c r="B88" s="92"/>
      <c r="C88" s="425"/>
      <c r="D88" s="425"/>
      <c r="E88" s="425"/>
      <c r="F88" s="425"/>
      <c r="G88" s="425"/>
      <c r="H88" s="425"/>
      <c r="I88" s="425"/>
      <c r="J88" s="426"/>
      <c r="K88" s="426"/>
      <c r="L88" s="426"/>
      <c r="M88" s="426"/>
      <c r="N88" s="426"/>
      <c r="O88" s="426"/>
      <c r="P88" s="426"/>
      <c r="Q88" s="426"/>
      <c r="R88" s="425" t="s">
        <v>2</v>
      </c>
      <c r="S88" s="425"/>
      <c r="T88" s="425"/>
      <c r="U88" s="426"/>
      <c r="V88" s="426"/>
      <c r="W88" s="425"/>
      <c r="X88" s="393"/>
      <c r="Y88" s="425"/>
      <c r="Z88" s="425"/>
      <c r="AA88" s="425"/>
    </row>
    <row r="89" spans="1:27" s="94" customFormat="1">
      <c r="B89" s="92"/>
      <c r="C89" s="425"/>
      <c r="D89" s="425"/>
      <c r="E89" s="425"/>
      <c r="F89" s="425"/>
      <c r="G89" s="425"/>
      <c r="H89" s="425">
        <f>H84-O84</f>
        <v>0</v>
      </c>
      <c r="I89" s="425"/>
      <c r="J89" s="425"/>
      <c r="K89" s="425"/>
      <c r="L89" s="425"/>
      <c r="M89" s="425"/>
      <c r="N89" s="425"/>
      <c r="O89" s="425"/>
      <c r="P89" s="425"/>
      <c r="Q89" s="425"/>
      <c r="R89" s="425" t="s">
        <v>90</v>
      </c>
      <c r="S89" s="425"/>
      <c r="T89" s="425"/>
      <c r="U89" s="425"/>
      <c r="V89" s="425">
        <f>V84-V87</f>
        <v>0</v>
      </c>
      <c r="W89" s="425"/>
      <c r="X89" s="425" t="s">
        <v>94</v>
      </c>
      <c r="Y89" s="425"/>
      <c r="Z89" s="425"/>
      <c r="AA89" s="425"/>
    </row>
    <row r="90" spans="1:27" s="94" customFormat="1">
      <c r="B90" s="92"/>
      <c r="C90" s="425"/>
      <c r="D90" s="425"/>
      <c r="E90" s="425"/>
      <c r="F90" s="425"/>
      <c r="G90" s="425"/>
      <c r="H90" s="425"/>
      <c r="I90" s="425"/>
      <c r="J90" s="425"/>
      <c r="K90" s="425"/>
      <c r="L90" s="425"/>
      <c r="M90" s="425"/>
      <c r="N90" s="425"/>
      <c r="O90" s="425"/>
      <c r="P90" s="425"/>
      <c r="Q90" s="425"/>
      <c r="R90" s="425" t="s">
        <v>91</v>
      </c>
      <c r="S90" s="425"/>
      <c r="T90" s="425"/>
      <c r="U90" s="425"/>
      <c r="V90" s="425"/>
      <c r="W90" s="425"/>
      <c r="X90" s="407"/>
      <c r="Y90" s="425"/>
      <c r="Z90" s="425"/>
      <c r="AA90" s="425"/>
    </row>
    <row r="91" spans="1:27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382">
        <f>C84+D84+E84+F84+G84+H84+I84+J84+K84-M84-N84-O84-P84-Q84-R84</f>
        <v>1290969700</v>
      </c>
      <c r="W91" s="425"/>
      <c r="X91" s="407"/>
      <c r="Y91" s="425"/>
      <c r="Z91" s="425"/>
      <c r="AA91" s="425"/>
    </row>
    <row r="92" spans="1:27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407"/>
      <c r="Y92" s="425"/>
      <c r="Z92" s="425"/>
      <c r="AA92" s="425"/>
    </row>
    <row r="93" spans="1:27" s="94" customFormat="1">
      <c r="B93" s="92"/>
      <c r="C93" s="425"/>
      <c r="D93" s="425"/>
      <c r="E93" s="425"/>
      <c r="F93" s="425"/>
      <c r="G93" s="425"/>
      <c r="H93" s="425"/>
      <c r="I93" s="425"/>
      <c r="J93" s="427"/>
      <c r="K93" s="427"/>
      <c r="L93" s="427"/>
      <c r="M93" s="427"/>
      <c r="N93" s="427"/>
      <c r="O93" s="427"/>
      <c r="P93" s="427"/>
      <c r="Q93" s="425"/>
      <c r="R93" s="425"/>
      <c r="S93" s="425"/>
      <c r="T93" s="425"/>
      <c r="U93" s="425"/>
      <c r="V93" s="407">
        <f>V84-V91</f>
        <v>0</v>
      </c>
      <c r="W93" s="425"/>
      <c r="X93" s="407"/>
      <c r="Y93" s="425"/>
      <c r="Z93" s="425"/>
      <c r="AA93" s="425"/>
    </row>
    <row r="94" spans="1:27" s="94" customFormat="1">
      <c r="B94" s="437"/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8" t="s">
        <v>92</v>
      </c>
      <c r="S94" s="428"/>
      <c r="T94" s="428"/>
      <c r="U94" s="425"/>
      <c r="V94" s="425"/>
      <c r="W94" s="425"/>
      <c r="X94" s="407"/>
      <c r="Y94" s="425"/>
      <c r="Z94" s="425"/>
      <c r="AA94" s="425"/>
    </row>
    <row r="95" spans="1:27" s="94" customFormat="1">
      <c r="B95" s="92"/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 t="s">
        <v>93</v>
      </c>
      <c r="S95" s="425"/>
      <c r="T95" s="425"/>
      <c r="U95" s="425"/>
      <c r="V95" s="425"/>
      <c r="W95" s="425"/>
      <c r="X95" s="407"/>
      <c r="Y95" s="425"/>
      <c r="Z95" s="425"/>
      <c r="AA95" s="425"/>
    </row>
  </sheetData>
  <mergeCells count="27">
    <mergeCell ref="I9:I10"/>
    <mergeCell ref="J9:J10"/>
    <mergeCell ref="Q9:Q10"/>
    <mergeCell ref="U9:U10"/>
    <mergeCell ref="K9:K10"/>
    <mergeCell ref="L9:L10"/>
    <mergeCell ref="M9:M10"/>
    <mergeCell ref="N9:N10"/>
    <mergeCell ref="O9:O10"/>
    <mergeCell ref="P9:P10"/>
    <mergeCell ref="R9:T9"/>
    <mergeCell ref="Z7:Z11"/>
    <mergeCell ref="A7:A10"/>
    <mergeCell ref="B7:B10"/>
    <mergeCell ref="D7:U7"/>
    <mergeCell ref="A1:W1"/>
    <mergeCell ref="A2:W2"/>
    <mergeCell ref="A3:W3"/>
    <mergeCell ref="A6:B6"/>
    <mergeCell ref="W7:W10"/>
    <mergeCell ref="D8:L8"/>
    <mergeCell ref="M8:U8"/>
    <mergeCell ref="D9:D10"/>
    <mergeCell ref="E9:E10"/>
    <mergeCell ref="F9:F10"/>
    <mergeCell ref="G9:G10"/>
    <mergeCell ref="H9:H10"/>
  </mergeCells>
  <printOptions horizontalCentered="1"/>
  <pageMargins left="0" right="0" top="0.5" bottom="0.25" header="0.03" footer="0"/>
  <pageSetup paperSize="301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AA94"/>
  <sheetViews>
    <sheetView topLeftCell="J7" zoomScale="80" zoomScaleNormal="80" workbookViewId="0">
      <pane ySplit="4" topLeftCell="A74" activePane="bottomLeft" state="frozen"/>
      <selection activeCell="A7" sqref="A7"/>
      <selection pane="bottomLeft" activeCell="O83" sqref="O83"/>
    </sheetView>
  </sheetViews>
  <sheetFormatPr defaultColWidth="8.85546875" defaultRowHeight="12.75"/>
  <cols>
    <col min="1" max="1" width="3.85546875" style="91" customWidth="1"/>
    <col min="2" max="2" width="35.140625" style="435" customWidth="1"/>
    <col min="3" max="3" width="20.85546875" style="379" bestFit="1" customWidth="1"/>
    <col min="4" max="4" width="17.85546875" style="379" bestFit="1" customWidth="1"/>
    <col min="5" max="5" width="13.85546875" style="379" bestFit="1" customWidth="1"/>
    <col min="6" max="6" width="19.42578125" style="379" bestFit="1" customWidth="1"/>
    <col min="7" max="7" width="10.85546875" style="379" customWidth="1"/>
    <col min="8" max="8" width="16.28515625" style="379" bestFit="1" customWidth="1"/>
    <col min="9" max="9" width="7.85546875" style="379" bestFit="1" customWidth="1"/>
    <col min="10" max="11" width="15.140625" style="379" bestFit="1" customWidth="1"/>
    <col min="12" max="12" width="19.140625" style="379" bestFit="1" customWidth="1"/>
    <col min="13" max="13" width="16.28515625" style="379" bestFit="1" customWidth="1"/>
    <col min="14" max="14" width="10.85546875" style="379" bestFit="1" customWidth="1"/>
    <col min="15" max="16" width="16.28515625" style="379" bestFit="1" customWidth="1"/>
    <col min="17" max="17" width="8.85546875" style="379" customWidth="1"/>
    <col min="18" max="18" width="15.7109375" style="379" customWidth="1"/>
    <col min="19" max="20" width="11.42578125" style="379" customWidth="1"/>
    <col min="21" max="21" width="18.7109375" style="379" bestFit="1" customWidth="1"/>
    <col min="22" max="22" width="21.5703125" style="379" bestFit="1" customWidth="1"/>
    <col min="23" max="23" width="7.140625" style="379" bestFit="1" customWidth="1"/>
    <col min="24" max="24" width="18.7109375" style="306" bestFit="1" customWidth="1"/>
    <col min="25" max="25" width="22" style="119" customWidth="1"/>
    <col min="26" max="26" width="18.140625" style="119" customWidth="1"/>
    <col min="27" max="27" width="13.85546875" style="91" bestFit="1" customWidth="1"/>
    <col min="28" max="28" width="13.140625" style="91" bestFit="1" customWidth="1"/>
    <col min="29" max="16384" width="8.85546875" style="91"/>
  </cols>
  <sheetData>
    <row r="1" spans="1:26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374"/>
      <c r="Y1" s="114"/>
      <c r="Z1" s="114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376"/>
      <c r="Y2" s="117"/>
      <c r="Z2" s="117"/>
    </row>
    <row r="3" spans="1:26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374"/>
      <c r="Y3" s="114"/>
      <c r="Z3" s="114"/>
    </row>
    <row r="4" spans="1:26" s="151" customFormat="1" ht="15.75">
      <c r="A4" s="90"/>
      <c r="B4" s="431" t="s">
        <v>2003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06"/>
      <c r="Y4" s="119"/>
      <c r="Z4" s="119"/>
    </row>
    <row r="5" spans="1:26">
      <c r="A5" s="688"/>
      <c r="B5" s="688"/>
      <c r="V5" s="378"/>
      <c r="W5" s="378"/>
    </row>
    <row r="6" spans="1:26" s="120" customFormat="1" ht="22.5" customHeight="1">
      <c r="A6" s="686" t="s">
        <v>7</v>
      </c>
      <c r="B6" s="686" t="s">
        <v>16</v>
      </c>
      <c r="C6" s="620" t="s">
        <v>109</v>
      </c>
      <c r="D6" s="659" t="s">
        <v>2227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381" t="s">
        <v>109</v>
      </c>
      <c r="W6" s="639" t="s">
        <v>6</v>
      </c>
      <c r="Y6" s="575" t="s">
        <v>109</v>
      </c>
      <c r="Z6" s="636" t="s">
        <v>2190</v>
      </c>
    </row>
    <row r="7" spans="1:26" s="120" customFormat="1" ht="22.5" customHeight="1">
      <c r="A7" s="686"/>
      <c r="B7" s="686"/>
      <c r="C7" s="621" t="s">
        <v>110</v>
      </c>
      <c r="D7" s="654" t="s">
        <v>2229</v>
      </c>
      <c r="E7" s="655"/>
      <c r="F7" s="655"/>
      <c r="G7" s="655"/>
      <c r="H7" s="655"/>
      <c r="I7" s="655"/>
      <c r="J7" s="655"/>
      <c r="K7" s="655"/>
      <c r="L7" s="656"/>
      <c r="M7" s="662" t="s">
        <v>2228</v>
      </c>
      <c r="N7" s="662"/>
      <c r="O7" s="662"/>
      <c r="P7" s="662"/>
      <c r="Q7" s="662"/>
      <c r="R7" s="662"/>
      <c r="S7" s="662"/>
      <c r="T7" s="662"/>
      <c r="U7" s="662"/>
      <c r="V7" s="385" t="s">
        <v>111</v>
      </c>
      <c r="W7" s="689"/>
      <c r="Y7" s="600"/>
      <c r="Z7" s="637"/>
    </row>
    <row r="8" spans="1:26" s="120" customFormat="1" ht="22.5" customHeight="1">
      <c r="A8" s="686"/>
      <c r="B8" s="686"/>
      <c r="C8" s="386" t="s">
        <v>106</v>
      </c>
      <c r="D8" s="657" t="s">
        <v>107</v>
      </c>
      <c r="E8" s="657" t="s">
        <v>102</v>
      </c>
      <c r="F8" s="657" t="s">
        <v>108</v>
      </c>
      <c r="G8" s="657" t="s">
        <v>113</v>
      </c>
      <c r="H8" s="657" t="s">
        <v>103</v>
      </c>
      <c r="I8" s="657" t="s">
        <v>114</v>
      </c>
      <c r="J8" s="657" t="s">
        <v>104</v>
      </c>
      <c r="K8" s="657" t="s">
        <v>116</v>
      </c>
      <c r="L8" s="657" t="s">
        <v>4</v>
      </c>
      <c r="M8" s="663" t="s">
        <v>116</v>
      </c>
      <c r="N8" s="663" t="s">
        <v>115</v>
      </c>
      <c r="O8" s="663" t="s">
        <v>103</v>
      </c>
      <c r="P8" s="663" t="s">
        <v>104</v>
      </c>
      <c r="Q8" s="663" t="s">
        <v>105</v>
      </c>
      <c r="R8" s="653" t="s">
        <v>2224</v>
      </c>
      <c r="S8" s="653"/>
      <c r="T8" s="653"/>
      <c r="U8" s="663" t="s">
        <v>4</v>
      </c>
      <c r="V8" s="387" t="s">
        <v>106</v>
      </c>
      <c r="W8" s="689"/>
      <c r="Y8" s="574" t="s">
        <v>2218</v>
      </c>
      <c r="Z8" s="637"/>
    </row>
    <row r="9" spans="1:26" s="120" customFormat="1" ht="22.5" customHeight="1">
      <c r="A9" s="686"/>
      <c r="B9" s="686"/>
      <c r="C9" s="388" t="s">
        <v>3</v>
      </c>
      <c r="D9" s="658"/>
      <c r="E9" s="658"/>
      <c r="F9" s="658"/>
      <c r="G9" s="658"/>
      <c r="H9" s="658"/>
      <c r="I9" s="658"/>
      <c r="J9" s="658"/>
      <c r="K9" s="658"/>
      <c r="L9" s="658"/>
      <c r="M9" s="664"/>
      <c r="N9" s="664"/>
      <c r="O9" s="664"/>
      <c r="P9" s="664"/>
      <c r="Q9" s="664"/>
      <c r="R9" s="624" t="s">
        <v>112</v>
      </c>
      <c r="S9" s="624" t="s">
        <v>2222</v>
      </c>
      <c r="T9" s="624" t="s">
        <v>2223</v>
      </c>
      <c r="U9" s="664"/>
      <c r="V9" s="388" t="s">
        <v>3</v>
      </c>
      <c r="W9" s="640"/>
      <c r="Y9" s="574"/>
      <c r="Z9" s="637"/>
    </row>
    <row r="10" spans="1:26" s="440" customFormat="1" ht="15">
      <c r="A10" s="438">
        <v>1</v>
      </c>
      <c r="B10" s="438">
        <v>2</v>
      </c>
      <c r="C10" s="439">
        <v>3</v>
      </c>
      <c r="D10" s="438">
        <v>4</v>
      </c>
      <c r="E10" s="439">
        <v>5</v>
      </c>
      <c r="F10" s="438">
        <v>6</v>
      </c>
      <c r="G10" s="439">
        <v>7</v>
      </c>
      <c r="H10" s="438">
        <v>8</v>
      </c>
      <c r="I10" s="439">
        <v>9</v>
      </c>
      <c r="J10" s="438">
        <v>10</v>
      </c>
      <c r="K10" s="439">
        <v>11</v>
      </c>
      <c r="L10" s="438">
        <v>12</v>
      </c>
      <c r="M10" s="439">
        <v>13</v>
      </c>
      <c r="N10" s="438">
        <v>14</v>
      </c>
      <c r="O10" s="439">
        <v>15</v>
      </c>
      <c r="P10" s="438">
        <v>16</v>
      </c>
      <c r="Q10" s="439">
        <v>17</v>
      </c>
      <c r="R10" s="438">
        <v>18</v>
      </c>
      <c r="S10" s="439">
        <v>19</v>
      </c>
      <c r="T10" s="438">
        <v>20</v>
      </c>
      <c r="U10" s="439">
        <v>21</v>
      </c>
      <c r="V10" s="438">
        <v>22</v>
      </c>
      <c r="W10" s="439">
        <v>23</v>
      </c>
      <c r="Y10" s="574" t="s">
        <v>2219</v>
      </c>
      <c r="Z10" s="638"/>
    </row>
    <row r="11" spans="1:26">
      <c r="A11" s="143">
        <v>1</v>
      </c>
      <c r="B11" s="432" t="s">
        <v>19</v>
      </c>
      <c r="C11" s="316">
        <f>'Rekap SKPD'!E17</f>
        <v>24830611847</v>
      </c>
      <c r="D11" s="316">
        <f>'Rekap SKPD'!G17</f>
        <v>3418228327</v>
      </c>
      <c r="E11" s="316">
        <f>'Rekap SKPD'!H17</f>
        <v>0</v>
      </c>
      <c r="F11" s="316">
        <f>'Rekap SKPD'!I17</f>
        <v>18321595611</v>
      </c>
      <c r="G11" s="316">
        <f>'Rekap SKPD'!J17</f>
        <v>0</v>
      </c>
      <c r="H11" s="316">
        <f>'Rekap SKPD'!K17</f>
        <v>0</v>
      </c>
      <c r="I11" s="316">
        <f>'Rekap SKPD'!L17</f>
        <v>0</v>
      </c>
      <c r="J11" s="316">
        <f>'Rekap SKPD'!M17</f>
        <v>0</v>
      </c>
      <c r="K11" s="316">
        <f>'Rekap SKPD'!N17</f>
        <v>0</v>
      </c>
      <c r="L11" s="316">
        <f>'Rekap SKPD'!O17</f>
        <v>21739823938</v>
      </c>
      <c r="M11" s="316">
        <f>'Rekap SKPD'!P17</f>
        <v>0</v>
      </c>
      <c r="N11" s="316">
        <f>'Rekap SKPD'!Q17</f>
        <v>0</v>
      </c>
      <c r="O11" s="316">
        <f>'Rekap SKPD'!R17</f>
        <v>0</v>
      </c>
      <c r="P11" s="316">
        <f>'Rekap SKPD'!S17</f>
        <v>0</v>
      </c>
      <c r="Q11" s="316">
        <f>'Rekap SKPD'!T17</f>
        <v>0</v>
      </c>
      <c r="R11" s="316">
        <f>'Rekap SKPD'!U17</f>
        <v>0</v>
      </c>
      <c r="S11" s="316">
        <f>'Rekap SKPD'!V17</f>
        <v>0</v>
      </c>
      <c r="T11" s="316">
        <f>'Rekap SKPD'!W17</f>
        <v>0</v>
      </c>
      <c r="U11" s="316">
        <f>'Rekap SKPD'!X17</f>
        <v>0</v>
      </c>
      <c r="V11" s="318">
        <f>C11+D11+E11+F11+G11+H11+I11+J11+K11-M11-N11-O11-P11-Q11-R11-S11-T11</f>
        <v>46570435785</v>
      </c>
      <c r="W11" s="318"/>
      <c r="Y11" s="119">
        <v>46570435785</v>
      </c>
      <c r="Z11" s="123">
        <f>V11-Y11</f>
        <v>0</v>
      </c>
    </row>
    <row r="12" spans="1:26">
      <c r="A12" s="143">
        <v>2</v>
      </c>
      <c r="B12" s="432" t="s">
        <v>21</v>
      </c>
      <c r="C12" s="316">
        <f>'Rekap SKPD'!E26</f>
        <v>33021500</v>
      </c>
      <c r="D12" s="316">
        <f>'Rekap SKPD'!G26</f>
        <v>900000</v>
      </c>
      <c r="E12" s="316">
        <f>'Rekap SKPD'!H26</f>
        <v>0</v>
      </c>
      <c r="F12" s="316">
        <f>'Rekap SKPD'!I26</f>
        <v>0</v>
      </c>
      <c r="G12" s="316">
        <f>'Rekap SKPD'!J26</f>
        <v>0</v>
      </c>
      <c r="H12" s="316">
        <f>'Rekap SKPD'!K26</f>
        <v>0</v>
      </c>
      <c r="I12" s="316">
        <f>'Rekap SKPD'!L26</f>
        <v>0</v>
      </c>
      <c r="J12" s="316">
        <f>'Rekap SKPD'!M26</f>
        <v>0</v>
      </c>
      <c r="K12" s="316">
        <f>'Rekap SKPD'!N26</f>
        <v>0</v>
      </c>
      <c r="L12" s="316">
        <f>'Rekap SKPD'!O26</f>
        <v>900000</v>
      </c>
      <c r="M12" s="316">
        <f>'Rekap SKPD'!P26</f>
        <v>0</v>
      </c>
      <c r="N12" s="316">
        <f>'Rekap SKPD'!Q26</f>
        <v>0</v>
      </c>
      <c r="O12" s="316">
        <f>'Rekap SKPD'!R26</f>
        <v>0</v>
      </c>
      <c r="P12" s="316">
        <f>'Rekap SKPD'!S26</f>
        <v>0</v>
      </c>
      <c r="Q12" s="316">
        <f>'Rekap SKPD'!T26</f>
        <v>0</v>
      </c>
      <c r="R12" s="316">
        <f>'Rekap SKPD'!U26</f>
        <v>0</v>
      </c>
      <c r="S12" s="316">
        <f>'Rekap SKPD'!V26</f>
        <v>0</v>
      </c>
      <c r="T12" s="316">
        <f>'Rekap SKPD'!W26</f>
        <v>0</v>
      </c>
      <c r="U12" s="316">
        <f>'Rekap SKPD'!X26</f>
        <v>0</v>
      </c>
      <c r="V12" s="318">
        <f t="shared" ref="V12:V75" si="0">C12+D12+E12+F12+G12+H12+I12+J12+K12-M12-N12-O12-P12-Q12-R12-S12-T12</f>
        <v>33921500</v>
      </c>
      <c r="W12" s="318"/>
      <c r="Y12" s="119">
        <v>33921500</v>
      </c>
      <c r="Z12" s="123">
        <f t="shared" ref="Z12:Z75" si="1">V12-Y12</f>
        <v>0</v>
      </c>
    </row>
    <row r="13" spans="1:26">
      <c r="A13" s="143">
        <v>3</v>
      </c>
      <c r="B13" s="432" t="s">
        <v>22</v>
      </c>
      <c r="C13" s="316">
        <f>'Rekap SKPD'!E35</f>
        <v>40948287</v>
      </c>
      <c r="D13" s="316">
        <f>'Rekap SKPD'!G35</f>
        <v>0</v>
      </c>
      <c r="E13" s="316">
        <f>'Rekap SKPD'!H35</f>
        <v>0</v>
      </c>
      <c r="F13" s="316">
        <f>'Rekap SKPD'!I35</f>
        <v>819000</v>
      </c>
      <c r="G13" s="316">
        <f>'Rekap SKPD'!J35</f>
        <v>0</v>
      </c>
      <c r="H13" s="316">
        <f>'Rekap SKPD'!K35</f>
        <v>0</v>
      </c>
      <c r="I13" s="316">
        <f>'Rekap SKPD'!L35</f>
        <v>0</v>
      </c>
      <c r="J13" s="316">
        <f>'Rekap SKPD'!M35</f>
        <v>0</v>
      </c>
      <c r="K13" s="316">
        <f>'Rekap SKPD'!N35</f>
        <v>0</v>
      </c>
      <c r="L13" s="316">
        <f>'Rekap SKPD'!O35</f>
        <v>819000</v>
      </c>
      <c r="M13" s="316">
        <f>'Rekap SKPD'!P35</f>
        <v>0</v>
      </c>
      <c r="N13" s="316">
        <f>'Rekap SKPD'!Q35</f>
        <v>0</v>
      </c>
      <c r="O13" s="316">
        <f>'Rekap SKPD'!R35</f>
        <v>0</v>
      </c>
      <c r="P13" s="316">
        <f>'Rekap SKPD'!S35</f>
        <v>0</v>
      </c>
      <c r="Q13" s="316">
        <f>'Rekap SKPD'!T35</f>
        <v>0</v>
      </c>
      <c r="R13" s="316">
        <f>'Rekap SKPD'!U35</f>
        <v>0</v>
      </c>
      <c r="S13" s="316">
        <f>'Rekap SKPD'!V35</f>
        <v>0</v>
      </c>
      <c r="T13" s="316">
        <f>'Rekap SKPD'!W35</f>
        <v>0</v>
      </c>
      <c r="U13" s="316">
        <f>'Rekap SKPD'!X35</f>
        <v>0</v>
      </c>
      <c r="V13" s="318">
        <f t="shared" si="0"/>
        <v>41767287</v>
      </c>
      <c r="W13" s="318"/>
      <c r="Y13" s="119">
        <v>41767287</v>
      </c>
      <c r="Z13" s="123">
        <f t="shared" si="1"/>
        <v>0</v>
      </c>
    </row>
    <row r="14" spans="1:26">
      <c r="A14" s="143">
        <v>4</v>
      </c>
      <c r="B14" s="432" t="s">
        <v>23</v>
      </c>
      <c r="C14" s="316">
        <f>'Rekap SKPD'!E44</f>
        <v>520566500</v>
      </c>
      <c r="D14" s="316">
        <f>'Rekap SKPD'!G44</f>
        <v>16900000</v>
      </c>
      <c r="E14" s="316">
        <f>'Rekap SKPD'!H44</f>
        <v>0</v>
      </c>
      <c r="F14" s="316">
        <f>'Rekap SKPD'!I44</f>
        <v>0</v>
      </c>
      <c r="G14" s="316">
        <f>'Rekap SKPD'!J44</f>
        <v>0</v>
      </c>
      <c r="H14" s="316">
        <f>'Rekap SKPD'!K44</f>
        <v>0</v>
      </c>
      <c r="I14" s="316">
        <f>'Rekap SKPD'!L44</f>
        <v>0</v>
      </c>
      <c r="J14" s="316">
        <f>'Rekap SKPD'!M44</f>
        <v>0</v>
      </c>
      <c r="K14" s="316">
        <f>'Rekap SKPD'!N44</f>
        <v>0</v>
      </c>
      <c r="L14" s="316">
        <f>'Rekap SKPD'!O44</f>
        <v>16900000</v>
      </c>
      <c r="M14" s="316">
        <f>'Rekap SKPD'!P44</f>
        <v>0</v>
      </c>
      <c r="N14" s="316">
        <f>'Rekap SKPD'!Q44</f>
        <v>0</v>
      </c>
      <c r="O14" s="316">
        <f>'Rekap SKPD'!R44</f>
        <v>0</v>
      </c>
      <c r="P14" s="316">
        <f>'Rekap SKPD'!S44</f>
        <v>0</v>
      </c>
      <c r="Q14" s="316">
        <f>'Rekap SKPD'!T44</f>
        <v>0</v>
      </c>
      <c r="R14" s="316">
        <f>'Rekap SKPD'!U44</f>
        <v>16900000</v>
      </c>
      <c r="S14" s="316">
        <f>'Rekap SKPD'!V44</f>
        <v>0</v>
      </c>
      <c r="T14" s="316">
        <f>'Rekap SKPD'!W44</f>
        <v>0</v>
      </c>
      <c r="U14" s="316">
        <f>'Rekap SKPD'!X44</f>
        <v>16900000</v>
      </c>
      <c r="V14" s="318">
        <f t="shared" si="0"/>
        <v>520566500</v>
      </c>
      <c r="W14" s="318"/>
      <c r="Y14" s="119">
        <v>520566500</v>
      </c>
      <c r="Z14" s="123">
        <f t="shared" si="1"/>
        <v>0</v>
      </c>
    </row>
    <row r="15" spans="1:26">
      <c r="A15" s="143">
        <v>5</v>
      </c>
      <c r="B15" s="432" t="s">
        <v>25</v>
      </c>
      <c r="C15" s="316">
        <f>'Rekap SKPD'!E53</f>
        <v>45066500</v>
      </c>
      <c r="D15" s="316">
        <f>'Rekap SKPD'!G53</f>
        <v>0</v>
      </c>
      <c r="E15" s="316">
        <f>'Rekap SKPD'!H53</f>
        <v>0</v>
      </c>
      <c r="F15" s="316">
        <f>'Rekap SKPD'!I53</f>
        <v>0</v>
      </c>
      <c r="G15" s="316">
        <f>'Rekap SKPD'!J53</f>
        <v>0</v>
      </c>
      <c r="H15" s="316">
        <f>'Rekap SKPD'!K53</f>
        <v>0</v>
      </c>
      <c r="I15" s="316">
        <f>'Rekap SKPD'!L53</f>
        <v>0</v>
      </c>
      <c r="J15" s="316">
        <f>'Rekap SKPD'!M53</f>
        <v>0</v>
      </c>
      <c r="K15" s="316">
        <f>'Rekap SKPD'!N53</f>
        <v>0</v>
      </c>
      <c r="L15" s="316">
        <f>'Rekap SKPD'!O53</f>
        <v>0</v>
      </c>
      <c r="M15" s="316">
        <f>'Rekap SKPD'!P53</f>
        <v>0</v>
      </c>
      <c r="N15" s="316">
        <f>'Rekap SKPD'!Q53</f>
        <v>0</v>
      </c>
      <c r="O15" s="316">
        <f>'Rekap SKPD'!R53</f>
        <v>0</v>
      </c>
      <c r="P15" s="316">
        <f>'Rekap SKPD'!S53</f>
        <v>0</v>
      </c>
      <c r="Q15" s="316">
        <f>'Rekap SKPD'!T53</f>
        <v>0</v>
      </c>
      <c r="R15" s="316">
        <f>'Rekap SKPD'!U53</f>
        <v>0</v>
      </c>
      <c r="S15" s="316">
        <f>'Rekap SKPD'!V53</f>
        <v>0</v>
      </c>
      <c r="T15" s="316">
        <f>'Rekap SKPD'!W53</f>
        <v>0</v>
      </c>
      <c r="U15" s="316">
        <f>'Rekap SKPD'!X53</f>
        <v>0</v>
      </c>
      <c r="V15" s="318">
        <f t="shared" si="0"/>
        <v>45066500</v>
      </c>
      <c r="W15" s="318"/>
      <c r="Y15" s="119">
        <v>45066500</v>
      </c>
      <c r="Z15" s="123">
        <f t="shared" si="1"/>
        <v>0</v>
      </c>
    </row>
    <row r="16" spans="1:26">
      <c r="A16" s="143">
        <v>6</v>
      </c>
      <c r="B16" s="432" t="s">
        <v>26</v>
      </c>
      <c r="C16" s="316">
        <f>'Rekap SKPD'!E62</f>
        <v>95951500</v>
      </c>
      <c r="D16" s="316">
        <f>'Rekap SKPD'!G62</f>
        <v>0</v>
      </c>
      <c r="E16" s="316">
        <f>'Rekap SKPD'!H62</f>
        <v>0</v>
      </c>
      <c r="F16" s="316">
        <f>'Rekap SKPD'!I62</f>
        <v>0</v>
      </c>
      <c r="G16" s="316">
        <f>'Rekap SKPD'!J62</f>
        <v>0</v>
      </c>
      <c r="H16" s="316">
        <f>'Rekap SKPD'!K62</f>
        <v>0</v>
      </c>
      <c r="I16" s="316">
        <f>'Rekap SKPD'!L62</f>
        <v>0</v>
      </c>
      <c r="J16" s="316">
        <f>'Rekap SKPD'!M62</f>
        <v>0</v>
      </c>
      <c r="K16" s="316">
        <f>'Rekap SKPD'!N62</f>
        <v>0</v>
      </c>
      <c r="L16" s="316">
        <f>'Rekap SKPD'!O62</f>
        <v>0</v>
      </c>
      <c r="M16" s="316">
        <f>'Rekap SKPD'!P62</f>
        <v>0</v>
      </c>
      <c r="N16" s="316">
        <f>'Rekap SKPD'!Q62</f>
        <v>0</v>
      </c>
      <c r="O16" s="316">
        <f>'Rekap SKPD'!R62</f>
        <v>0</v>
      </c>
      <c r="P16" s="316">
        <f>'Rekap SKPD'!S62</f>
        <v>0</v>
      </c>
      <c r="Q16" s="316">
        <f>'Rekap SKPD'!T62</f>
        <v>0</v>
      </c>
      <c r="R16" s="316">
        <f>'Rekap SKPD'!U62</f>
        <v>0</v>
      </c>
      <c r="S16" s="316">
        <f>'Rekap SKPD'!V62</f>
        <v>0</v>
      </c>
      <c r="T16" s="316">
        <f>'Rekap SKPD'!W62</f>
        <v>0</v>
      </c>
      <c r="U16" s="316">
        <f>'Rekap SKPD'!X62</f>
        <v>0</v>
      </c>
      <c r="V16" s="318">
        <f t="shared" si="0"/>
        <v>95951500</v>
      </c>
      <c r="W16" s="318"/>
      <c r="Y16" s="119">
        <v>95951500</v>
      </c>
      <c r="Z16" s="123">
        <f t="shared" si="1"/>
        <v>0</v>
      </c>
    </row>
    <row r="17" spans="1:27" s="126" customFormat="1">
      <c r="A17" s="143">
        <v>7</v>
      </c>
      <c r="B17" s="432" t="s">
        <v>27</v>
      </c>
      <c r="C17" s="316">
        <f>'Rekap SKPD'!E71</f>
        <v>157757000</v>
      </c>
      <c r="D17" s="316">
        <f>'Rekap SKPD'!G71</f>
        <v>123970000</v>
      </c>
      <c r="E17" s="316">
        <f>'Rekap SKPD'!H71</f>
        <v>0</v>
      </c>
      <c r="F17" s="316">
        <f>'Rekap SKPD'!I71</f>
        <v>0</v>
      </c>
      <c r="G17" s="316">
        <f>'Rekap SKPD'!J71</f>
        <v>0</v>
      </c>
      <c r="H17" s="316">
        <f>'Rekap SKPD'!K71</f>
        <v>0</v>
      </c>
      <c r="I17" s="316">
        <f>'Rekap SKPD'!L71</f>
        <v>0</v>
      </c>
      <c r="J17" s="316">
        <f>'Rekap SKPD'!M71</f>
        <v>26160000</v>
      </c>
      <c r="K17" s="316">
        <f>'Rekap SKPD'!N71</f>
        <v>0</v>
      </c>
      <c r="L17" s="316">
        <f>'Rekap SKPD'!O71</f>
        <v>150130000</v>
      </c>
      <c r="M17" s="316">
        <f>'Rekap SKPD'!P71</f>
        <v>0</v>
      </c>
      <c r="N17" s="316">
        <f>'Rekap SKPD'!Q71</f>
        <v>0</v>
      </c>
      <c r="O17" s="316">
        <f>'Rekap SKPD'!R71</f>
        <v>0</v>
      </c>
      <c r="P17" s="316">
        <f>'Rekap SKPD'!S71</f>
        <v>0</v>
      </c>
      <c r="Q17" s="316">
        <f>'Rekap SKPD'!T71</f>
        <v>0</v>
      </c>
      <c r="R17" s="316">
        <f>'Rekap SKPD'!U71</f>
        <v>123970000</v>
      </c>
      <c r="S17" s="316">
        <f>'Rekap SKPD'!V71</f>
        <v>0</v>
      </c>
      <c r="T17" s="316">
        <f>'Rekap SKPD'!W71</f>
        <v>0</v>
      </c>
      <c r="U17" s="316">
        <f>'Rekap SKPD'!X71</f>
        <v>123970000</v>
      </c>
      <c r="V17" s="318">
        <f t="shared" si="0"/>
        <v>183917000</v>
      </c>
      <c r="W17" s="400"/>
      <c r="X17" s="401"/>
      <c r="Y17" s="125">
        <v>183917000</v>
      </c>
      <c r="Z17" s="123">
        <f t="shared" si="1"/>
        <v>0</v>
      </c>
    </row>
    <row r="18" spans="1:27">
      <c r="A18" s="143">
        <v>8</v>
      </c>
      <c r="B18" s="432" t="s">
        <v>28</v>
      </c>
      <c r="C18" s="316">
        <f>'Rekap SKPD'!E80</f>
        <v>150500</v>
      </c>
      <c r="D18" s="316">
        <f>'Rekap SKPD'!G80</f>
        <v>0</v>
      </c>
      <c r="E18" s="316">
        <f>'Rekap SKPD'!H80</f>
        <v>0</v>
      </c>
      <c r="F18" s="316">
        <f>'Rekap SKPD'!I80</f>
        <v>0</v>
      </c>
      <c r="G18" s="316">
        <f>'Rekap SKPD'!J80</f>
        <v>0</v>
      </c>
      <c r="H18" s="316">
        <f>'Rekap SKPD'!K80</f>
        <v>0</v>
      </c>
      <c r="I18" s="316">
        <f>'Rekap SKPD'!L80</f>
        <v>0</v>
      </c>
      <c r="J18" s="316">
        <f>'Rekap SKPD'!M80</f>
        <v>0</v>
      </c>
      <c r="K18" s="316">
        <f>'Rekap SKPD'!N80</f>
        <v>0</v>
      </c>
      <c r="L18" s="316">
        <f>'Rekap SKPD'!O80</f>
        <v>0</v>
      </c>
      <c r="M18" s="316">
        <f>'Rekap SKPD'!P80</f>
        <v>0</v>
      </c>
      <c r="N18" s="316">
        <f>'Rekap SKPD'!Q80</f>
        <v>0</v>
      </c>
      <c r="O18" s="316">
        <f>'Rekap SKPD'!R80</f>
        <v>0</v>
      </c>
      <c r="P18" s="316">
        <f>'Rekap SKPD'!S80</f>
        <v>0</v>
      </c>
      <c r="Q18" s="316">
        <f>'Rekap SKPD'!T80</f>
        <v>0</v>
      </c>
      <c r="R18" s="316">
        <f>'Rekap SKPD'!U80</f>
        <v>0</v>
      </c>
      <c r="S18" s="316">
        <f>'Rekap SKPD'!V80</f>
        <v>0</v>
      </c>
      <c r="T18" s="316">
        <f>'Rekap SKPD'!W80</f>
        <v>0</v>
      </c>
      <c r="U18" s="316">
        <f>'Rekap SKPD'!X80</f>
        <v>0</v>
      </c>
      <c r="V18" s="318">
        <f t="shared" si="0"/>
        <v>150500</v>
      </c>
      <c r="W18" s="318"/>
      <c r="Y18" s="119">
        <v>150500</v>
      </c>
      <c r="Z18" s="123">
        <f t="shared" si="1"/>
        <v>0</v>
      </c>
    </row>
    <row r="19" spans="1:27">
      <c r="A19" s="143">
        <v>9</v>
      </c>
      <c r="B19" s="432" t="s">
        <v>29</v>
      </c>
      <c r="C19" s="316">
        <f>'Rekap SKPD'!E89</f>
        <v>66500</v>
      </c>
      <c r="D19" s="316">
        <f>'Rekap SKPD'!G89</f>
        <v>0</v>
      </c>
      <c r="E19" s="316">
        <f>'Rekap SKPD'!H89</f>
        <v>0</v>
      </c>
      <c r="F19" s="316">
        <f>'Rekap SKPD'!I89</f>
        <v>0</v>
      </c>
      <c r="G19" s="316">
        <f>'Rekap SKPD'!J89</f>
        <v>0</v>
      </c>
      <c r="H19" s="316">
        <f>'Rekap SKPD'!K89</f>
        <v>0</v>
      </c>
      <c r="I19" s="316">
        <f>'Rekap SKPD'!L89</f>
        <v>0</v>
      </c>
      <c r="J19" s="316">
        <f>'Rekap SKPD'!M89</f>
        <v>0</v>
      </c>
      <c r="K19" s="316">
        <f>'Rekap SKPD'!N89</f>
        <v>0</v>
      </c>
      <c r="L19" s="316">
        <f>'Rekap SKPD'!O89</f>
        <v>0</v>
      </c>
      <c r="M19" s="316">
        <f>'Rekap SKPD'!P89</f>
        <v>0</v>
      </c>
      <c r="N19" s="316">
        <f>'Rekap SKPD'!Q89</f>
        <v>0</v>
      </c>
      <c r="O19" s="316">
        <f>'Rekap SKPD'!R89</f>
        <v>0</v>
      </c>
      <c r="P19" s="316">
        <f>'Rekap SKPD'!S89</f>
        <v>0</v>
      </c>
      <c r="Q19" s="316">
        <f>'Rekap SKPD'!T89</f>
        <v>0</v>
      </c>
      <c r="R19" s="316">
        <f>'Rekap SKPD'!U89</f>
        <v>0</v>
      </c>
      <c r="S19" s="316">
        <f>'Rekap SKPD'!V89</f>
        <v>0</v>
      </c>
      <c r="T19" s="316">
        <f>'Rekap SKPD'!W89</f>
        <v>0</v>
      </c>
      <c r="U19" s="316">
        <f>'Rekap SKPD'!X89</f>
        <v>0</v>
      </c>
      <c r="V19" s="318">
        <f t="shared" si="0"/>
        <v>66500</v>
      </c>
      <c r="W19" s="318"/>
      <c r="Y19" s="119">
        <v>66500</v>
      </c>
      <c r="Z19" s="123">
        <f t="shared" si="1"/>
        <v>0</v>
      </c>
    </row>
    <row r="20" spans="1:27" s="127" customFormat="1">
      <c r="A20" s="143">
        <v>10</v>
      </c>
      <c r="B20" s="432" t="s">
        <v>30</v>
      </c>
      <c r="C20" s="316">
        <f>'Rekap SKPD'!E98</f>
        <v>66500</v>
      </c>
      <c r="D20" s="316">
        <f>'Rekap SKPD'!G98</f>
        <v>0</v>
      </c>
      <c r="E20" s="316">
        <f>'Rekap SKPD'!H98</f>
        <v>0</v>
      </c>
      <c r="F20" s="316">
        <f>'Rekap SKPD'!I98</f>
        <v>0</v>
      </c>
      <c r="G20" s="316">
        <f>'Rekap SKPD'!J98</f>
        <v>0</v>
      </c>
      <c r="H20" s="316">
        <f>'Rekap SKPD'!K98</f>
        <v>0</v>
      </c>
      <c r="I20" s="316">
        <f>'Rekap SKPD'!L98</f>
        <v>0</v>
      </c>
      <c r="J20" s="316">
        <f>'Rekap SKPD'!M98</f>
        <v>0</v>
      </c>
      <c r="K20" s="316">
        <f>'Rekap SKPD'!N98</f>
        <v>0</v>
      </c>
      <c r="L20" s="316">
        <f>'Rekap SKPD'!O98</f>
        <v>0</v>
      </c>
      <c r="M20" s="316">
        <f>'Rekap SKPD'!P98</f>
        <v>0</v>
      </c>
      <c r="N20" s="316">
        <f>'Rekap SKPD'!Q98</f>
        <v>0</v>
      </c>
      <c r="O20" s="316">
        <f>'Rekap SKPD'!R98</f>
        <v>0</v>
      </c>
      <c r="P20" s="316">
        <f>'Rekap SKPD'!S98</f>
        <v>0</v>
      </c>
      <c r="Q20" s="316">
        <f>'Rekap SKPD'!T98</f>
        <v>0</v>
      </c>
      <c r="R20" s="316">
        <f>'Rekap SKPD'!U98</f>
        <v>0</v>
      </c>
      <c r="S20" s="316">
        <f>'Rekap SKPD'!V98</f>
        <v>0</v>
      </c>
      <c r="T20" s="316">
        <f>'Rekap SKPD'!W98</f>
        <v>0</v>
      </c>
      <c r="U20" s="316">
        <f>'Rekap SKPD'!X98</f>
        <v>0</v>
      </c>
      <c r="V20" s="318">
        <f t="shared" si="0"/>
        <v>66500</v>
      </c>
      <c r="W20" s="330"/>
      <c r="X20" s="393"/>
      <c r="Y20" s="123">
        <v>66500</v>
      </c>
      <c r="Z20" s="123">
        <f t="shared" si="1"/>
        <v>0</v>
      </c>
    </row>
    <row r="21" spans="1:27">
      <c r="A21" s="143">
        <v>11</v>
      </c>
      <c r="B21" s="432" t="s">
        <v>31</v>
      </c>
      <c r="C21" s="316">
        <f>'Rekap SKPD'!E107</f>
        <v>8206500</v>
      </c>
      <c r="D21" s="316">
        <f>'Rekap SKPD'!G107</f>
        <v>0</v>
      </c>
      <c r="E21" s="316">
        <f>'Rekap SKPD'!H107</f>
        <v>0</v>
      </c>
      <c r="F21" s="316">
        <f>'Rekap SKPD'!I107</f>
        <v>0</v>
      </c>
      <c r="G21" s="316">
        <f>'Rekap SKPD'!J107</f>
        <v>0</v>
      </c>
      <c r="H21" s="316">
        <f>'Rekap SKPD'!K107</f>
        <v>0</v>
      </c>
      <c r="I21" s="316">
        <f>'Rekap SKPD'!L107</f>
        <v>0</v>
      </c>
      <c r="J21" s="316">
        <f>'Rekap SKPD'!M107</f>
        <v>0</v>
      </c>
      <c r="K21" s="316">
        <f>'Rekap SKPD'!N107</f>
        <v>0</v>
      </c>
      <c r="L21" s="316">
        <f>'Rekap SKPD'!O107</f>
        <v>0</v>
      </c>
      <c r="M21" s="316">
        <f>'Rekap SKPD'!P107</f>
        <v>0</v>
      </c>
      <c r="N21" s="316">
        <f>'Rekap SKPD'!Q107</f>
        <v>0</v>
      </c>
      <c r="O21" s="316">
        <f>'Rekap SKPD'!R107</f>
        <v>0</v>
      </c>
      <c r="P21" s="316">
        <f>'Rekap SKPD'!S107</f>
        <v>0</v>
      </c>
      <c r="Q21" s="316">
        <f>'Rekap SKPD'!T107</f>
        <v>0</v>
      </c>
      <c r="R21" s="316">
        <f>'Rekap SKPD'!U107</f>
        <v>0</v>
      </c>
      <c r="S21" s="316">
        <f>'Rekap SKPD'!V107</f>
        <v>0</v>
      </c>
      <c r="T21" s="316">
        <f>'Rekap SKPD'!W107</f>
        <v>0</v>
      </c>
      <c r="U21" s="316">
        <f>'Rekap SKPD'!X107</f>
        <v>0</v>
      </c>
      <c r="V21" s="318">
        <f t="shared" si="0"/>
        <v>8206500</v>
      </c>
      <c r="W21" s="318"/>
      <c r="Y21" s="119">
        <v>8206500</v>
      </c>
      <c r="Z21" s="123">
        <f t="shared" si="1"/>
        <v>0</v>
      </c>
    </row>
    <row r="22" spans="1:27">
      <c r="A22" s="143">
        <v>12</v>
      </c>
      <c r="B22" s="432" t="s">
        <v>32</v>
      </c>
      <c r="C22" s="316">
        <f>'Rekap SKPD'!E116</f>
        <v>66500</v>
      </c>
      <c r="D22" s="316">
        <f>'Rekap SKPD'!G116</f>
        <v>14410000</v>
      </c>
      <c r="E22" s="316">
        <f>'Rekap SKPD'!H116</f>
        <v>455000</v>
      </c>
      <c r="F22" s="316">
        <f>'Rekap SKPD'!I116</f>
        <v>0</v>
      </c>
      <c r="G22" s="316">
        <f>'Rekap SKPD'!J116</f>
        <v>0</v>
      </c>
      <c r="H22" s="316">
        <f>'Rekap SKPD'!K116</f>
        <v>0</v>
      </c>
      <c r="I22" s="316">
        <f>'Rekap SKPD'!L116</f>
        <v>0</v>
      </c>
      <c r="J22" s="316">
        <f>'Rekap SKPD'!M116</f>
        <v>0</v>
      </c>
      <c r="K22" s="316">
        <f>'Rekap SKPD'!N116</f>
        <v>0</v>
      </c>
      <c r="L22" s="316">
        <f>'Rekap SKPD'!O116</f>
        <v>14865000</v>
      </c>
      <c r="M22" s="316">
        <f>'Rekap SKPD'!P116</f>
        <v>0</v>
      </c>
      <c r="N22" s="316">
        <f>'Rekap SKPD'!Q116</f>
        <v>0</v>
      </c>
      <c r="O22" s="316">
        <f>'Rekap SKPD'!R116</f>
        <v>0</v>
      </c>
      <c r="P22" s="316">
        <f>'Rekap SKPD'!S116</f>
        <v>0</v>
      </c>
      <c r="Q22" s="316">
        <f>'Rekap SKPD'!T116</f>
        <v>0</v>
      </c>
      <c r="R22" s="316">
        <f>'Rekap SKPD'!U116</f>
        <v>0</v>
      </c>
      <c r="S22" s="316">
        <f>'Rekap SKPD'!V116</f>
        <v>0</v>
      </c>
      <c r="T22" s="316">
        <f>'Rekap SKPD'!W116</f>
        <v>0</v>
      </c>
      <c r="U22" s="316">
        <f>'Rekap SKPD'!X116</f>
        <v>0</v>
      </c>
      <c r="V22" s="318">
        <f t="shared" si="0"/>
        <v>14931500</v>
      </c>
      <c r="W22" s="318"/>
      <c r="Y22" s="119">
        <v>14931500</v>
      </c>
      <c r="Z22" s="123">
        <f t="shared" si="1"/>
        <v>0</v>
      </c>
    </row>
    <row r="23" spans="1:27">
      <c r="A23" s="143">
        <v>13</v>
      </c>
      <c r="B23" s="432" t="s">
        <v>33</v>
      </c>
      <c r="C23" s="316">
        <f>'Rekap SKPD'!E125</f>
        <v>2560559500</v>
      </c>
      <c r="D23" s="316">
        <f>'Rekap SKPD'!G125</f>
        <v>0</v>
      </c>
      <c r="E23" s="316">
        <f>'Rekap SKPD'!H125</f>
        <v>0</v>
      </c>
      <c r="F23" s="316">
        <f>'Rekap SKPD'!I125</f>
        <v>0</v>
      </c>
      <c r="G23" s="316">
        <f>'Rekap SKPD'!J125</f>
        <v>0</v>
      </c>
      <c r="H23" s="316">
        <f>'Rekap SKPD'!K125</f>
        <v>0</v>
      </c>
      <c r="I23" s="316">
        <f>'Rekap SKPD'!L125</f>
        <v>0</v>
      </c>
      <c r="J23" s="316">
        <f>'Rekap SKPD'!M125</f>
        <v>0</v>
      </c>
      <c r="K23" s="316">
        <f>'Rekap SKPD'!N125</f>
        <v>33145550</v>
      </c>
      <c r="L23" s="316">
        <f>'Rekap SKPD'!O125</f>
        <v>33145550</v>
      </c>
      <c r="M23" s="316">
        <f>'Rekap SKPD'!P125</f>
        <v>336978000</v>
      </c>
      <c r="N23" s="316">
        <f>'Rekap SKPD'!Q125</f>
        <v>0</v>
      </c>
      <c r="O23" s="316">
        <f>'Rekap SKPD'!R125</f>
        <v>258145550</v>
      </c>
      <c r="P23" s="316">
        <f>'Rekap SKPD'!S125</f>
        <v>0</v>
      </c>
      <c r="Q23" s="316">
        <f>'Rekap SKPD'!T125</f>
        <v>0</v>
      </c>
      <c r="R23" s="316">
        <f>'Rekap SKPD'!U125</f>
        <v>0</v>
      </c>
      <c r="S23" s="316">
        <f>'Rekap SKPD'!V125</f>
        <v>0</v>
      </c>
      <c r="T23" s="316">
        <f>'Rekap SKPD'!W125</f>
        <v>0</v>
      </c>
      <c r="U23" s="316">
        <f>'Rekap SKPD'!X125</f>
        <v>595123550</v>
      </c>
      <c r="V23" s="318">
        <f t="shared" si="0"/>
        <v>1998581500</v>
      </c>
      <c r="W23" s="318"/>
      <c r="X23" s="407"/>
      <c r="Y23" s="119">
        <v>1998581500</v>
      </c>
      <c r="Z23" s="123">
        <f t="shared" si="1"/>
        <v>0</v>
      </c>
    </row>
    <row r="24" spans="1:27">
      <c r="A24" s="143">
        <v>14</v>
      </c>
      <c r="B24" s="432" t="s">
        <v>34</v>
      </c>
      <c r="C24" s="316">
        <f>'Rekap SKPD'!E134</f>
        <v>130971000</v>
      </c>
      <c r="D24" s="316">
        <f>'Rekap SKPD'!G134</f>
        <v>0</v>
      </c>
      <c r="E24" s="316">
        <f>'Rekap SKPD'!H134</f>
        <v>0</v>
      </c>
      <c r="F24" s="316">
        <f>'Rekap SKPD'!I134</f>
        <v>0</v>
      </c>
      <c r="G24" s="316">
        <f>'Rekap SKPD'!J134</f>
        <v>0</v>
      </c>
      <c r="H24" s="316">
        <f>'Rekap SKPD'!K134</f>
        <v>0</v>
      </c>
      <c r="I24" s="316">
        <f>'Rekap SKPD'!L134</f>
        <v>0</v>
      </c>
      <c r="J24" s="316">
        <f>'Rekap SKPD'!M134</f>
        <v>0</v>
      </c>
      <c r="K24" s="316">
        <f>'Rekap SKPD'!N134</f>
        <v>0</v>
      </c>
      <c r="L24" s="316">
        <f>'Rekap SKPD'!O134</f>
        <v>0</v>
      </c>
      <c r="M24" s="316">
        <f>'Rekap SKPD'!P134</f>
        <v>0</v>
      </c>
      <c r="N24" s="316">
        <f>'Rekap SKPD'!Q134</f>
        <v>0</v>
      </c>
      <c r="O24" s="316">
        <f>'Rekap SKPD'!R134</f>
        <v>0</v>
      </c>
      <c r="P24" s="316">
        <f>'Rekap SKPD'!S134</f>
        <v>500000</v>
      </c>
      <c r="Q24" s="316">
        <f>'Rekap SKPD'!T134</f>
        <v>0</v>
      </c>
      <c r="R24" s="316">
        <f>'Rekap SKPD'!U134</f>
        <v>0</v>
      </c>
      <c r="S24" s="316">
        <f>'Rekap SKPD'!V134</f>
        <v>0</v>
      </c>
      <c r="T24" s="316">
        <f>'Rekap SKPD'!W134</f>
        <v>0</v>
      </c>
      <c r="U24" s="316">
        <f>'Rekap SKPD'!X134</f>
        <v>500000</v>
      </c>
      <c r="V24" s="318">
        <f t="shared" si="0"/>
        <v>130471000</v>
      </c>
      <c r="W24" s="318"/>
      <c r="Y24" s="119">
        <v>130471000</v>
      </c>
      <c r="Z24" s="123">
        <f t="shared" si="1"/>
        <v>0</v>
      </c>
    </row>
    <row r="25" spans="1:27">
      <c r="A25" s="143">
        <v>15</v>
      </c>
      <c r="B25" s="432" t="s">
        <v>35</v>
      </c>
      <c r="C25" s="316">
        <f>'Rekap SKPD'!E143</f>
        <v>13312500</v>
      </c>
      <c r="D25" s="316">
        <f>'Rekap SKPD'!G143</f>
        <v>4000000</v>
      </c>
      <c r="E25" s="316">
        <f>'Rekap SKPD'!H143</f>
        <v>0</v>
      </c>
      <c r="F25" s="316">
        <f>'Rekap SKPD'!I143</f>
        <v>0</v>
      </c>
      <c r="G25" s="316">
        <f>'Rekap SKPD'!J143</f>
        <v>0</v>
      </c>
      <c r="H25" s="316">
        <f>'Rekap SKPD'!K143</f>
        <v>0</v>
      </c>
      <c r="I25" s="316">
        <f>'Rekap SKPD'!L143</f>
        <v>0</v>
      </c>
      <c r="J25" s="316">
        <f>'Rekap SKPD'!M143</f>
        <v>0</v>
      </c>
      <c r="K25" s="316">
        <f>'Rekap SKPD'!N143</f>
        <v>0</v>
      </c>
      <c r="L25" s="316">
        <f>'Rekap SKPD'!O143</f>
        <v>4000000</v>
      </c>
      <c r="M25" s="316">
        <f>'Rekap SKPD'!P143</f>
        <v>0</v>
      </c>
      <c r="N25" s="316">
        <f>'Rekap SKPD'!Q143</f>
        <v>0</v>
      </c>
      <c r="O25" s="316">
        <f>'Rekap SKPD'!R143</f>
        <v>0</v>
      </c>
      <c r="P25" s="316">
        <f>'Rekap SKPD'!S143</f>
        <v>0</v>
      </c>
      <c r="Q25" s="316">
        <f>'Rekap SKPD'!T143</f>
        <v>0</v>
      </c>
      <c r="R25" s="316">
        <f>'Rekap SKPD'!U143</f>
        <v>0</v>
      </c>
      <c r="S25" s="316">
        <f>'Rekap SKPD'!V143</f>
        <v>0</v>
      </c>
      <c r="T25" s="316">
        <f>'Rekap SKPD'!W143</f>
        <v>0</v>
      </c>
      <c r="U25" s="316">
        <f>'Rekap SKPD'!X143</f>
        <v>0</v>
      </c>
      <c r="V25" s="318">
        <f t="shared" si="0"/>
        <v>17312500</v>
      </c>
      <c r="W25" s="318"/>
      <c r="Y25" s="119">
        <v>17312500</v>
      </c>
      <c r="Z25" s="123">
        <f t="shared" si="1"/>
        <v>0</v>
      </c>
    </row>
    <row r="26" spans="1:27">
      <c r="A26" s="143">
        <v>16</v>
      </c>
      <c r="B26" s="432" t="s">
        <v>36</v>
      </c>
      <c r="C26" s="316">
        <f>'Rekap SKPD'!E152</f>
        <v>1069824763</v>
      </c>
      <c r="D26" s="316">
        <f>'Rekap SKPD'!G152</f>
        <v>8769000</v>
      </c>
      <c r="E26" s="316">
        <f>'Rekap SKPD'!H152</f>
        <v>0</v>
      </c>
      <c r="F26" s="316">
        <f>'Rekap SKPD'!I152</f>
        <v>0</v>
      </c>
      <c r="G26" s="316">
        <f>'Rekap SKPD'!J152</f>
        <v>0</v>
      </c>
      <c r="H26" s="316">
        <f>'Rekap SKPD'!K152</f>
        <v>0</v>
      </c>
      <c r="I26" s="316">
        <f>'Rekap SKPD'!L152</f>
        <v>0</v>
      </c>
      <c r="J26" s="316">
        <f>'Rekap SKPD'!M152</f>
        <v>0</v>
      </c>
      <c r="K26" s="316">
        <f>'Rekap SKPD'!N152</f>
        <v>0</v>
      </c>
      <c r="L26" s="316">
        <f>'Rekap SKPD'!O152</f>
        <v>8769000</v>
      </c>
      <c r="M26" s="316">
        <f>'Rekap SKPD'!P152</f>
        <v>0</v>
      </c>
      <c r="N26" s="316">
        <f>'Rekap SKPD'!Q152</f>
        <v>0</v>
      </c>
      <c r="O26" s="316">
        <f>'Rekap SKPD'!R152</f>
        <v>0</v>
      </c>
      <c r="P26" s="316">
        <f>'Rekap SKPD'!S152</f>
        <v>472707753</v>
      </c>
      <c r="Q26" s="316">
        <f>'Rekap SKPD'!T152</f>
        <v>0</v>
      </c>
      <c r="R26" s="316">
        <f>'Rekap SKPD'!U152</f>
        <v>0</v>
      </c>
      <c r="S26" s="316">
        <f>'Rekap SKPD'!V152</f>
        <v>0</v>
      </c>
      <c r="T26" s="316">
        <f>'Rekap SKPD'!W152</f>
        <v>0</v>
      </c>
      <c r="U26" s="316">
        <f>'Rekap SKPD'!X152</f>
        <v>472707753</v>
      </c>
      <c r="V26" s="318">
        <f t="shared" si="0"/>
        <v>605886010</v>
      </c>
      <c r="W26" s="318"/>
      <c r="Y26" s="119">
        <v>605886010</v>
      </c>
      <c r="Z26" s="123">
        <f t="shared" si="1"/>
        <v>0</v>
      </c>
    </row>
    <row r="27" spans="1:27">
      <c r="A27" s="143">
        <v>17</v>
      </c>
      <c r="B27" s="432" t="s">
        <v>37</v>
      </c>
      <c r="C27" s="316">
        <f>'Rekap SKPD'!E161</f>
        <v>150268400</v>
      </c>
      <c r="D27" s="316">
        <f>'Rekap SKPD'!G161</f>
        <v>16440000</v>
      </c>
      <c r="E27" s="316">
        <f>'Rekap SKPD'!H161</f>
        <v>520000</v>
      </c>
      <c r="F27" s="316">
        <f>'Rekap SKPD'!I161</f>
        <v>0</v>
      </c>
      <c r="G27" s="316">
        <f>'Rekap SKPD'!J161</f>
        <v>0</v>
      </c>
      <c r="H27" s="316">
        <f>'Rekap SKPD'!K161</f>
        <v>0</v>
      </c>
      <c r="I27" s="316">
        <f>'Rekap SKPD'!L161</f>
        <v>0</v>
      </c>
      <c r="J27" s="316">
        <f>'Rekap SKPD'!M161</f>
        <v>0</v>
      </c>
      <c r="K27" s="316">
        <f>'Rekap SKPD'!N161</f>
        <v>0</v>
      </c>
      <c r="L27" s="316">
        <f>'Rekap SKPD'!O161</f>
        <v>16960000</v>
      </c>
      <c r="M27" s="316">
        <f>'Rekap SKPD'!P161</f>
        <v>0</v>
      </c>
      <c r="N27" s="316">
        <f>'Rekap SKPD'!Q161</f>
        <v>0</v>
      </c>
      <c r="O27" s="316">
        <f>'Rekap SKPD'!R161</f>
        <v>0</v>
      </c>
      <c r="P27" s="316">
        <f>'Rekap SKPD'!S161</f>
        <v>0</v>
      </c>
      <c r="Q27" s="316">
        <f>'Rekap SKPD'!T161</f>
        <v>0</v>
      </c>
      <c r="R27" s="316">
        <f>'Rekap SKPD'!U161</f>
        <v>0</v>
      </c>
      <c r="S27" s="316">
        <f>'Rekap SKPD'!V161</f>
        <v>0</v>
      </c>
      <c r="T27" s="316">
        <f>'Rekap SKPD'!W161</f>
        <v>0</v>
      </c>
      <c r="U27" s="316">
        <f>'Rekap SKPD'!X161</f>
        <v>0</v>
      </c>
      <c r="V27" s="318">
        <f t="shared" si="0"/>
        <v>167228400</v>
      </c>
      <c r="W27" s="318"/>
      <c r="Y27" s="119">
        <v>167228400</v>
      </c>
      <c r="Z27" s="123">
        <f t="shared" si="1"/>
        <v>0</v>
      </c>
    </row>
    <row r="28" spans="1:27">
      <c r="A28" s="143">
        <v>18</v>
      </c>
      <c r="B28" s="432" t="s">
        <v>38</v>
      </c>
      <c r="C28" s="316">
        <f>'Rekap SKPD'!E170</f>
        <v>1241000</v>
      </c>
      <c r="D28" s="316">
        <f>'Rekap SKPD'!G170</f>
        <v>0</v>
      </c>
      <c r="E28" s="316">
        <f>'Rekap SKPD'!H170</f>
        <v>0</v>
      </c>
      <c r="F28" s="316">
        <f>'Rekap SKPD'!I170</f>
        <v>0</v>
      </c>
      <c r="G28" s="316">
        <f>'Rekap SKPD'!J170</f>
        <v>0</v>
      </c>
      <c r="H28" s="316">
        <f>'Rekap SKPD'!K170</f>
        <v>0</v>
      </c>
      <c r="I28" s="316">
        <f>'Rekap SKPD'!L170</f>
        <v>0</v>
      </c>
      <c r="J28" s="316">
        <f>'Rekap SKPD'!M170</f>
        <v>0</v>
      </c>
      <c r="K28" s="316">
        <f>'Rekap SKPD'!N170</f>
        <v>0</v>
      </c>
      <c r="L28" s="316">
        <f>'Rekap SKPD'!O170</f>
        <v>0</v>
      </c>
      <c r="M28" s="316">
        <f>'Rekap SKPD'!P170</f>
        <v>0</v>
      </c>
      <c r="N28" s="316">
        <f>'Rekap SKPD'!Q170</f>
        <v>0</v>
      </c>
      <c r="O28" s="316">
        <f>'Rekap SKPD'!R170</f>
        <v>0</v>
      </c>
      <c r="P28" s="316">
        <f>'Rekap SKPD'!S170</f>
        <v>0</v>
      </c>
      <c r="Q28" s="316">
        <f>'Rekap SKPD'!T170</f>
        <v>0</v>
      </c>
      <c r="R28" s="316">
        <f>'Rekap SKPD'!U170</f>
        <v>0</v>
      </c>
      <c r="S28" s="316">
        <f>'Rekap SKPD'!V170</f>
        <v>0</v>
      </c>
      <c r="T28" s="316">
        <f>'Rekap SKPD'!W170</f>
        <v>0</v>
      </c>
      <c r="U28" s="316">
        <f>'Rekap SKPD'!X170</f>
        <v>0</v>
      </c>
      <c r="V28" s="318">
        <f t="shared" si="0"/>
        <v>1241000</v>
      </c>
      <c r="W28" s="318"/>
      <c r="Y28" s="119">
        <v>1241000</v>
      </c>
      <c r="Z28" s="123">
        <f t="shared" si="1"/>
        <v>0</v>
      </c>
    </row>
    <row r="29" spans="1:27">
      <c r="A29" s="143">
        <v>19</v>
      </c>
      <c r="B29" s="432" t="s">
        <v>39</v>
      </c>
      <c r="C29" s="316">
        <f>'Rekap SKPD'!E179</f>
        <v>3876500</v>
      </c>
      <c r="D29" s="316">
        <f>'Rekap SKPD'!G179</f>
        <v>0</v>
      </c>
      <c r="E29" s="316">
        <f>'Rekap SKPD'!H179</f>
        <v>0</v>
      </c>
      <c r="F29" s="316">
        <f>'Rekap SKPD'!I179</f>
        <v>0</v>
      </c>
      <c r="G29" s="316">
        <f>'Rekap SKPD'!J179</f>
        <v>0</v>
      </c>
      <c r="H29" s="316">
        <f>'Rekap SKPD'!K179</f>
        <v>0</v>
      </c>
      <c r="I29" s="316">
        <f>'Rekap SKPD'!L179</f>
        <v>0</v>
      </c>
      <c r="J29" s="316">
        <f>'Rekap SKPD'!M179</f>
        <v>0</v>
      </c>
      <c r="K29" s="316">
        <f>'Rekap SKPD'!N179</f>
        <v>0</v>
      </c>
      <c r="L29" s="316">
        <f>'Rekap SKPD'!O179</f>
        <v>0</v>
      </c>
      <c r="M29" s="316">
        <f>'Rekap SKPD'!P179</f>
        <v>0</v>
      </c>
      <c r="N29" s="316">
        <f>'Rekap SKPD'!Q179</f>
        <v>0</v>
      </c>
      <c r="O29" s="316">
        <f>'Rekap SKPD'!R179</f>
        <v>0</v>
      </c>
      <c r="P29" s="316">
        <f>'Rekap SKPD'!S179</f>
        <v>0</v>
      </c>
      <c r="Q29" s="316">
        <f>'Rekap SKPD'!T179</f>
        <v>0</v>
      </c>
      <c r="R29" s="316">
        <f>'Rekap SKPD'!U179</f>
        <v>0</v>
      </c>
      <c r="S29" s="316">
        <f>'Rekap SKPD'!V179</f>
        <v>0</v>
      </c>
      <c r="T29" s="316">
        <f>'Rekap SKPD'!W179</f>
        <v>0</v>
      </c>
      <c r="U29" s="316">
        <f>'Rekap SKPD'!X179</f>
        <v>0</v>
      </c>
      <c r="V29" s="318">
        <f t="shared" si="0"/>
        <v>3876500</v>
      </c>
      <c r="W29" s="318"/>
      <c r="Y29" s="119">
        <v>3876500</v>
      </c>
      <c r="Z29" s="123">
        <f t="shared" si="1"/>
        <v>0</v>
      </c>
    </row>
    <row r="30" spans="1:27">
      <c r="A30" s="143">
        <v>20</v>
      </c>
      <c r="B30" s="432" t="s">
        <v>40</v>
      </c>
      <c r="C30" s="316">
        <f>'Rekap SKPD'!E188</f>
        <v>8409500</v>
      </c>
      <c r="D30" s="316">
        <f>'Rekap SKPD'!G188</f>
        <v>0</v>
      </c>
      <c r="E30" s="316">
        <f>'Rekap SKPD'!H188</f>
        <v>0</v>
      </c>
      <c r="F30" s="316">
        <f>'Rekap SKPD'!I188</f>
        <v>0</v>
      </c>
      <c r="G30" s="316">
        <f>'Rekap SKPD'!J188</f>
        <v>0</v>
      </c>
      <c r="H30" s="316">
        <f>'Rekap SKPD'!K188</f>
        <v>0</v>
      </c>
      <c r="I30" s="316">
        <f>'Rekap SKPD'!L188</f>
        <v>0</v>
      </c>
      <c r="J30" s="316">
        <f>'Rekap SKPD'!M188</f>
        <v>0</v>
      </c>
      <c r="K30" s="316">
        <f>'Rekap SKPD'!N188</f>
        <v>0</v>
      </c>
      <c r="L30" s="316">
        <f>'Rekap SKPD'!O188</f>
        <v>0</v>
      </c>
      <c r="M30" s="316">
        <f>'Rekap SKPD'!P188</f>
        <v>0</v>
      </c>
      <c r="N30" s="316">
        <f>'Rekap SKPD'!Q188</f>
        <v>0</v>
      </c>
      <c r="O30" s="316">
        <f>'Rekap SKPD'!R188</f>
        <v>0</v>
      </c>
      <c r="P30" s="316">
        <f>'Rekap SKPD'!S188</f>
        <v>0</v>
      </c>
      <c r="Q30" s="316">
        <f>'Rekap SKPD'!T188</f>
        <v>0</v>
      </c>
      <c r="R30" s="316">
        <f>'Rekap SKPD'!U188</f>
        <v>0</v>
      </c>
      <c r="S30" s="316">
        <f>'Rekap SKPD'!V188</f>
        <v>0</v>
      </c>
      <c r="T30" s="316">
        <f>'Rekap SKPD'!W188</f>
        <v>0</v>
      </c>
      <c r="U30" s="316">
        <f>'Rekap SKPD'!X188</f>
        <v>0</v>
      </c>
      <c r="V30" s="318">
        <f t="shared" si="0"/>
        <v>8409500</v>
      </c>
      <c r="W30" s="318"/>
      <c r="Y30" s="119">
        <v>8409500</v>
      </c>
      <c r="Z30" s="123">
        <f t="shared" si="1"/>
        <v>0</v>
      </c>
    </row>
    <row r="31" spans="1:27">
      <c r="A31" s="143">
        <v>21</v>
      </c>
      <c r="B31" s="432" t="s">
        <v>1</v>
      </c>
      <c r="C31" s="316">
        <f>'Rekap SKPD'!E197</f>
        <v>11091500</v>
      </c>
      <c r="D31" s="316">
        <f>'Rekap SKPD'!G197</f>
        <v>0</v>
      </c>
      <c r="E31" s="316">
        <f>'Rekap SKPD'!H197</f>
        <v>0</v>
      </c>
      <c r="F31" s="316">
        <f>'Rekap SKPD'!I197</f>
        <v>0</v>
      </c>
      <c r="G31" s="316">
        <f>'Rekap SKPD'!J197</f>
        <v>0</v>
      </c>
      <c r="H31" s="316">
        <f>'Rekap SKPD'!K197</f>
        <v>0</v>
      </c>
      <c r="I31" s="316">
        <f>'Rekap SKPD'!L197</f>
        <v>0</v>
      </c>
      <c r="J31" s="316">
        <f>'Rekap SKPD'!M197</f>
        <v>0</v>
      </c>
      <c r="K31" s="316">
        <f>'Rekap SKPD'!N197</f>
        <v>0</v>
      </c>
      <c r="L31" s="316">
        <f>'Rekap SKPD'!O197</f>
        <v>0</v>
      </c>
      <c r="M31" s="316">
        <f>'Rekap SKPD'!P197</f>
        <v>0</v>
      </c>
      <c r="N31" s="316">
        <f>'Rekap SKPD'!Q197</f>
        <v>0</v>
      </c>
      <c r="O31" s="316">
        <f>'Rekap SKPD'!R197</f>
        <v>0</v>
      </c>
      <c r="P31" s="316">
        <f>'Rekap SKPD'!S197</f>
        <v>0</v>
      </c>
      <c r="Q31" s="316">
        <f>'Rekap SKPD'!T197</f>
        <v>0</v>
      </c>
      <c r="R31" s="316">
        <f>'Rekap SKPD'!U197</f>
        <v>0</v>
      </c>
      <c r="S31" s="316">
        <f>'Rekap SKPD'!V197</f>
        <v>0</v>
      </c>
      <c r="T31" s="316">
        <f>'Rekap SKPD'!W197</f>
        <v>0</v>
      </c>
      <c r="U31" s="316">
        <f>'Rekap SKPD'!X197</f>
        <v>0</v>
      </c>
      <c r="V31" s="318">
        <f t="shared" si="0"/>
        <v>11091500</v>
      </c>
      <c r="W31" s="318"/>
      <c r="Y31" s="119">
        <v>11091500</v>
      </c>
      <c r="Z31" s="123">
        <f t="shared" si="1"/>
        <v>0</v>
      </c>
      <c r="AA31" s="119"/>
    </row>
    <row r="32" spans="1:27">
      <c r="A32" s="143">
        <v>22</v>
      </c>
      <c r="B32" s="432" t="s">
        <v>41</v>
      </c>
      <c r="C32" s="316">
        <f>'Rekap SKPD'!E206</f>
        <v>2406500</v>
      </c>
      <c r="D32" s="316">
        <f>'Rekap SKPD'!G206</f>
        <v>100000</v>
      </c>
      <c r="E32" s="316">
        <f>'Rekap SKPD'!H206</f>
        <v>0</v>
      </c>
      <c r="F32" s="316">
        <f>'Rekap SKPD'!I206</f>
        <v>0</v>
      </c>
      <c r="G32" s="316">
        <f>'Rekap SKPD'!J206</f>
        <v>0</v>
      </c>
      <c r="H32" s="316">
        <f>'Rekap SKPD'!K206</f>
        <v>0</v>
      </c>
      <c r="I32" s="316">
        <f>'Rekap SKPD'!L206</f>
        <v>0</v>
      </c>
      <c r="J32" s="316">
        <f>'Rekap SKPD'!M206</f>
        <v>0</v>
      </c>
      <c r="K32" s="316">
        <f>'Rekap SKPD'!N206</f>
        <v>0</v>
      </c>
      <c r="L32" s="316">
        <f>'Rekap SKPD'!O206</f>
        <v>100000</v>
      </c>
      <c r="M32" s="316">
        <f>'Rekap SKPD'!P206</f>
        <v>0</v>
      </c>
      <c r="N32" s="316">
        <f>'Rekap SKPD'!Q206</f>
        <v>0</v>
      </c>
      <c r="O32" s="316">
        <f>'Rekap SKPD'!R206</f>
        <v>0</v>
      </c>
      <c r="P32" s="316">
        <f>'Rekap SKPD'!S206</f>
        <v>0</v>
      </c>
      <c r="Q32" s="316">
        <f>'Rekap SKPD'!T206</f>
        <v>0</v>
      </c>
      <c r="R32" s="316">
        <f>'Rekap SKPD'!U206</f>
        <v>100000</v>
      </c>
      <c r="S32" s="316">
        <f>'Rekap SKPD'!V206</f>
        <v>0</v>
      </c>
      <c r="T32" s="316">
        <f>'Rekap SKPD'!W206</f>
        <v>0</v>
      </c>
      <c r="U32" s="316">
        <f>'Rekap SKPD'!X206</f>
        <v>100000</v>
      </c>
      <c r="V32" s="318">
        <f t="shared" si="0"/>
        <v>2406500</v>
      </c>
      <c r="W32" s="318"/>
      <c r="Y32" s="119">
        <v>2406500</v>
      </c>
      <c r="Z32" s="123">
        <f t="shared" si="1"/>
        <v>0</v>
      </c>
    </row>
    <row r="33" spans="1:26">
      <c r="A33" s="143">
        <v>23</v>
      </c>
      <c r="B33" s="432" t="s">
        <v>42</v>
      </c>
      <c r="C33" s="316">
        <f>'Rekap SKPD'!E215</f>
        <v>1566500</v>
      </c>
      <c r="D33" s="316">
        <f>'Rekap SKPD'!G215</f>
        <v>0</v>
      </c>
      <c r="E33" s="316">
        <f>'Rekap SKPD'!H215</f>
        <v>0</v>
      </c>
      <c r="F33" s="316">
        <f>'Rekap SKPD'!I215</f>
        <v>0</v>
      </c>
      <c r="G33" s="316">
        <f>'Rekap SKPD'!J215</f>
        <v>0</v>
      </c>
      <c r="H33" s="316">
        <f>'Rekap SKPD'!K215</f>
        <v>0</v>
      </c>
      <c r="I33" s="316">
        <f>'Rekap SKPD'!L215</f>
        <v>0</v>
      </c>
      <c r="J33" s="316">
        <f>'Rekap SKPD'!M215</f>
        <v>0</v>
      </c>
      <c r="K33" s="316">
        <f>'Rekap SKPD'!N215</f>
        <v>0</v>
      </c>
      <c r="L33" s="316">
        <f>'Rekap SKPD'!O215</f>
        <v>0</v>
      </c>
      <c r="M33" s="316">
        <f>'Rekap SKPD'!P215</f>
        <v>0</v>
      </c>
      <c r="N33" s="316">
        <f>'Rekap SKPD'!Q215</f>
        <v>0</v>
      </c>
      <c r="O33" s="316">
        <f>'Rekap SKPD'!R215</f>
        <v>0</v>
      </c>
      <c r="P33" s="316">
        <f>'Rekap SKPD'!S215</f>
        <v>0</v>
      </c>
      <c r="Q33" s="316">
        <f>'Rekap SKPD'!T215</f>
        <v>0</v>
      </c>
      <c r="R33" s="316">
        <f>'Rekap SKPD'!U215</f>
        <v>0</v>
      </c>
      <c r="S33" s="316">
        <f>'Rekap SKPD'!V215</f>
        <v>0</v>
      </c>
      <c r="T33" s="316">
        <f>'Rekap SKPD'!W215</f>
        <v>0</v>
      </c>
      <c r="U33" s="316">
        <f>'Rekap SKPD'!X215</f>
        <v>0</v>
      </c>
      <c r="V33" s="318">
        <f t="shared" si="0"/>
        <v>1566500</v>
      </c>
      <c r="W33" s="318"/>
      <c r="Y33" s="119">
        <v>1566500</v>
      </c>
      <c r="Z33" s="123">
        <f t="shared" si="1"/>
        <v>0</v>
      </c>
    </row>
    <row r="34" spans="1:26">
      <c r="A34" s="143">
        <v>24</v>
      </c>
      <c r="B34" s="432" t="s">
        <v>43</v>
      </c>
      <c r="C34" s="316">
        <f>'Rekap SKPD'!E224</f>
        <v>66500</v>
      </c>
      <c r="D34" s="316">
        <f>'Rekap SKPD'!G224</f>
        <v>0</v>
      </c>
      <c r="E34" s="316">
        <f>'Rekap SKPD'!H224</f>
        <v>0</v>
      </c>
      <c r="F34" s="316">
        <f>'Rekap SKPD'!I224</f>
        <v>0</v>
      </c>
      <c r="G34" s="316">
        <f>'Rekap SKPD'!J224</f>
        <v>0</v>
      </c>
      <c r="H34" s="316">
        <f>'Rekap SKPD'!K224</f>
        <v>0</v>
      </c>
      <c r="I34" s="316">
        <f>'Rekap SKPD'!L224</f>
        <v>0</v>
      </c>
      <c r="J34" s="316">
        <f>'Rekap SKPD'!M224</f>
        <v>0</v>
      </c>
      <c r="K34" s="316">
        <f>'Rekap SKPD'!N224</f>
        <v>0</v>
      </c>
      <c r="L34" s="316">
        <f>'Rekap SKPD'!O224</f>
        <v>0</v>
      </c>
      <c r="M34" s="316">
        <f>'Rekap SKPD'!P224</f>
        <v>0</v>
      </c>
      <c r="N34" s="316">
        <f>'Rekap SKPD'!Q224</f>
        <v>0</v>
      </c>
      <c r="O34" s="316">
        <f>'Rekap SKPD'!R224</f>
        <v>0</v>
      </c>
      <c r="P34" s="316">
        <f>'Rekap SKPD'!S224</f>
        <v>0</v>
      </c>
      <c r="Q34" s="316">
        <f>'Rekap SKPD'!T224</f>
        <v>0</v>
      </c>
      <c r="R34" s="316">
        <f>'Rekap SKPD'!U224</f>
        <v>0</v>
      </c>
      <c r="S34" s="316">
        <f>'Rekap SKPD'!V224</f>
        <v>0</v>
      </c>
      <c r="T34" s="316">
        <f>'Rekap SKPD'!W224</f>
        <v>0</v>
      </c>
      <c r="U34" s="316">
        <f>'Rekap SKPD'!X224</f>
        <v>0</v>
      </c>
      <c r="V34" s="318">
        <f t="shared" si="0"/>
        <v>66500</v>
      </c>
      <c r="W34" s="318"/>
      <c r="Y34" s="119">
        <v>66500</v>
      </c>
      <c r="Z34" s="123">
        <f t="shared" si="1"/>
        <v>0</v>
      </c>
    </row>
    <row r="35" spans="1:26">
      <c r="A35" s="143">
        <v>25</v>
      </c>
      <c r="B35" s="432" t="s">
        <v>44</v>
      </c>
      <c r="C35" s="316">
        <f>'Rekap SKPD'!E233</f>
        <v>1241500</v>
      </c>
      <c r="D35" s="316">
        <f>'Rekap SKPD'!G233</f>
        <v>0</v>
      </c>
      <c r="E35" s="316">
        <f>'Rekap SKPD'!H233</f>
        <v>0</v>
      </c>
      <c r="F35" s="316">
        <f>'Rekap SKPD'!I233</f>
        <v>0</v>
      </c>
      <c r="G35" s="316">
        <f>'Rekap SKPD'!J233</f>
        <v>0</v>
      </c>
      <c r="H35" s="316">
        <f>'Rekap SKPD'!K233</f>
        <v>0</v>
      </c>
      <c r="I35" s="316">
        <f>'Rekap SKPD'!L233</f>
        <v>0</v>
      </c>
      <c r="J35" s="316">
        <f>'Rekap SKPD'!M233</f>
        <v>50000</v>
      </c>
      <c r="K35" s="316">
        <f>'Rekap SKPD'!N233</f>
        <v>0</v>
      </c>
      <c r="L35" s="316">
        <f>'Rekap SKPD'!O233</f>
        <v>50000</v>
      </c>
      <c r="M35" s="316">
        <f>'Rekap SKPD'!P233</f>
        <v>0</v>
      </c>
      <c r="N35" s="316">
        <f>'Rekap SKPD'!Q233</f>
        <v>0</v>
      </c>
      <c r="O35" s="316">
        <f>'Rekap SKPD'!R233</f>
        <v>0</v>
      </c>
      <c r="P35" s="316">
        <f>'Rekap SKPD'!S233</f>
        <v>0</v>
      </c>
      <c r="Q35" s="316">
        <f>'Rekap SKPD'!T233</f>
        <v>0</v>
      </c>
      <c r="R35" s="316">
        <f>'Rekap SKPD'!U233</f>
        <v>0</v>
      </c>
      <c r="S35" s="316">
        <f>'Rekap SKPD'!V233</f>
        <v>0</v>
      </c>
      <c r="T35" s="316">
        <f>'Rekap SKPD'!W233</f>
        <v>0</v>
      </c>
      <c r="U35" s="316">
        <f>'Rekap SKPD'!X233</f>
        <v>0</v>
      </c>
      <c r="V35" s="318">
        <f t="shared" si="0"/>
        <v>1291500</v>
      </c>
      <c r="W35" s="318"/>
      <c r="Y35" s="119">
        <v>1291500</v>
      </c>
      <c r="Z35" s="123">
        <f t="shared" si="1"/>
        <v>0</v>
      </c>
    </row>
    <row r="36" spans="1:26">
      <c r="A36" s="143">
        <v>26</v>
      </c>
      <c r="B36" s="432" t="s">
        <v>45</v>
      </c>
      <c r="C36" s="316">
        <f>'Rekap SKPD'!E242</f>
        <v>711500</v>
      </c>
      <c r="D36" s="316">
        <f>'Rekap SKPD'!G242</f>
        <v>0</v>
      </c>
      <c r="E36" s="316">
        <f>'Rekap SKPD'!H242</f>
        <v>0</v>
      </c>
      <c r="F36" s="316">
        <f>'Rekap SKPD'!I242</f>
        <v>0</v>
      </c>
      <c r="G36" s="316">
        <f>'Rekap SKPD'!J242</f>
        <v>0</v>
      </c>
      <c r="H36" s="316">
        <f>'Rekap SKPD'!K242</f>
        <v>0</v>
      </c>
      <c r="I36" s="316">
        <f>'Rekap SKPD'!L242</f>
        <v>0</v>
      </c>
      <c r="J36" s="316">
        <f>'Rekap SKPD'!M242</f>
        <v>0</v>
      </c>
      <c r="K36" s="316">
        <f>'Rekap SKPD'!N242</f>
        <v>0</v>
      </c>
      <c r="L36" s="316">
        <f>'Rekap SKPD'!O242</f>
        <v>0</v>
      </c>
      <c r="M36" s="316">
        <f>'Rekap SKPD'!P242</f>
        <v>0</v>
      </c>
      <c r="N36" s="316">
        <f>'Rekap SKPD'!Q242</f>
        <v>0</v>
      </c>
      <c r="O36" s="316">
        <f>'Rekap SKPD'!R242</f>
        <v>0</v>
      </c>
      <c r="P36" s="316">
        <f>'Rekap SKPD'!S242</f>
        <v>0</v>
      </c>
      <c r="Q36" s="316">
        <f>'Rekap SKPD'!T242</f>
        <v>0</v>
      </c>
      <c r="R36" s="316">
        <f>'Rekap SKPD'!U242</f>
        <v>0</v>
      </c>
      <c r="S36" s="316">
        <f>'Rekap SKPD'!V242</f>
        <v>0</v>
      </c>
      <c r="T36" s="316">
        <f>'Rekap SKPD'!W242</f>
        <v>0</v>
      </c>
      <c r="U36" s="316">
        <f>'Rekap SKPD'!X242</f>
        <v>0</v>
      </c>
      <c r="V36" s="318">
        <f t="shared" si="0"/>
        <v>711500</v>
      </c>
      <c r="W36" s="318"/>
      <c r="Y36" s="119">
        <v>711500</v>
      </c>
      <c r="Z36" s="123">
        <f t="shared" si="1"/>
        <v>0</v>
      </c>
    </row>
    <row r="37" spans="1:26">
      <c r="A37" s="143">
        <v>27</v>
      </c>
      <c r="B37" s="432" t="s">
        <v>46</v>
      </c>
      <c r="C37" s="316">
        <f>'Rekap SKPD'!E251</f>
        <v>12424500</v>
      </c>
      <c r="D37" s="316">
        <f>'Rekap SKPD'!G251</f>
        <v>0</v>
      </c>
      <c r="E37" s="316">
        <f>'Rekap SKPD'!H251</f>
        <v>0</v>
      </c>
      <c r="F37" s="316">
        <f>'Rekap SKPD'!I251</f>
        <v>0</v>
      </c>
      <c r="G37" s="316">
        <f>'Rekap SKPD'!J251</f>
        <v>0</v>
      </c>
      <c r="H37" s="316">
        <f>'Rekap SKPD'!K251</f>
        <v>0</v>
      </c>
      <c r="I37" s="316">
        <f>'Rekap SKPD'!L251</f>
        <v>0</v>
      </c>
      <c r="J37" s="316">
        <f>'Rekap SKPD'!M251</f>
        <v>0</v>
      </c>
      <c r="K37" s="316">
        <f>'Rekap SKPD'!N251</f>
        <v>0</v>
      </c>
      <c r="L37" s="316">
        <f>'Rekap SKPD'!O251</f>
        <v>0</v>
      </c>
      <c r="M37" s="316">
        <f>'Rekap SKPD'!P251</f>
        <v>0</v>
      </c>
      <c r="N37" s="316">
        <f>'Rekap SKPD'!Q251</f>
        <v>0</v>
      </c>
      <c r="O37" s="316">
        <f>'Rekap SKPD'!R251</f>
        <v>0</v>
      </c>
      <c r="P37" s="316">
        <f>'Rekap SKPD'!S251</f>
        <v>0</v>
      </c>
      <c r="Q37" s="316">
        <f>'Rekap SKPD'!T251</f>
        <v>0</v>
      </c>
      <c r="R37" s="316">
        <f>'Rekap SKPD'!U251</f>
        <v>0</v>
      </c>
      <c r="S37" s="316">
        <f>'Rekap SKPD'!V251</f>
        <v>0</v>
      </c>
      <c r="T37" s="316">
        <f>'Rekap SKPD'!W251</f>
        <v>0</v>
      </c>
      <c r="U37" s="316">
        <f>'Rekap SKPD'!X251</f>
        <v>0</v>
      </c>
      <c r="V37" s="318">
        <f t="shared" si="0"/>
        <v>12424500</v>
      </c>
      <c r="W37" s="318"/>
      <c r="Y37" s="119">
        <v>12424500</v>
      </c>
      <c r="Z37" s="123">
        <f t="shared" si="1"/>
        <v>0</v>
      </c>
    </row>
    <row r="38" spans="1:26">
      <c r="A38" s="143">
        <v>28</v>
      </c>
      <c r="B38" s="432" t="s">
        <v>47</v>
      </c>
      <c r="C38" s="316">
        <f>'Rekap SKPD'!E260</f>
        <v>8191500</v>
      </c>
      <c r="D38" s="316">
        <f>'Rekap SKPD'!G260</f>
        <v>9500000</v>
      </c>
      <c r="E38" s="316">
        <f>'Rekap SKPD'!H260</f>
        <v>0</v>
      </c>
      <c r="F38" s="316">
        <f>'Rekap SKPD'!I260</f>
        <v>0</v>
      </c>
      <c r="G38" s="316">
        <f>'Rekap SKPD'!J260</f>
        <v>0</v>
      </c>
      <c r="H38" s="316">
        <f>'Rekap SKPD'!K260</f>
        <v>0</v>
      </c>
      <c r="I38" s="316">
        <f>'Rekap SKPD'!L260</f>
        <v>0</v>
      </c>
      <c r="J38" s="316">
        <f>'Rekap SKPD'!M260</f>
        <v>0</v>
      </c>
      <c r="K38" s="316">
        <f>'Rekap SKPD'!N260</f>
        <v>0</v>
      </c>
      <c r="L38" s="316">
        <f>'Rekap SKPD'!O260</f>
        <v>9500000</v>
      </c>
      <c r="M38" s="316">
        <f>'Rekap SKPD'!P260</f>
        <v>0</v>
      </c>
      <c r="N38" s="316">
        <f>'Rekap SKPD'!Q260</f>
        <v>0</v>
      </c>
      <c r="O38" s="316">
        <f>'Rekap SKPD'!R260</f>
        <v>0</v>
      </c>
      <c r="P38" s="316">
        <f>'Rekap SKPD'!S260</f>
        <v>675000</v>
      </c>
      <c r="Q38" s="316">
        <f>'Rekap SKPD'!T260</f>
        <v>0</v>
      </c>
      <c r="R38" s="316">
        <f>'Rekap SKPD'!U260</f>
        <v>0</v>
      </c>
      <c r="S38" s="316">
        <f>'Rekap SKPD'!V260</f>
        <v>0</v>
      </c>
      <c r="T38" s="316">
        <f>'Rekap SKPD'!W260</f>
        <v>0</v>
      </c>
      <c r="U38" s="316">
        <f>'Rekap SKPD'!X260</f>
        <v>675000</v>
      </c>
      <c r="V38" s="318">
        <f t="shared" si="0"/>
        <v>17016500</v>
      </c>
      <c r="W38" s="318"/>
      <c r="Y38" s="119">
        <v>17016500</v>
      </c>
      <c r="Z38" s="123">
        <f t="shared" si="1"/>
        <v>0</v>
      </c>
    </row>
    <row r="39" spans="1:26">
      <c r="A39" s="143">
        <v>29</v>
      </c>
      <c r="B39" s="432" t="s">
        <v>48</v>
      </c>
      <c r="C39" s="316">
        <f>'Rekap SKPD'!E269</f>
        <v>2816500</v>
      </c>
      <c r="D39" s="316">
        <f>'Rekap SKPD'!G269</f>
        <v>0</v>
      </c>
      <c r="E39" s="316">
        <f>'Rekap SKPD'!H269</f>
        <v>0</v>
      </c>
      <c r="F39" s="316">
        <f>'Rekap SKPD'!I269</f>
        <v>0</v>
      </c>
      <c r="G39" s="316">
        <f>'Rekap SKPD'!J269</f>
        <v>0</v>
      </c>
      <c r="H39" s="316">
        <f>'Rekap SKPD'!K269</f>
        <v>0</v>
      </c>
      <c r="I39" s="316">
        <f>'Rekap SKPD'!L269</f>
        <v>0</v>
      </c>
      <c r="J39" s="316">
        <f>'Rekap SKPD'!M269</f>
        <v>0</v>
      </c>
      <c r="K39" s="316">
        <f>'Rekap SKPD'!N269</f>
        <v>0</v>
      </c>
      <c r="L39" s="316">
        <f>'Rekap SKPD'!O269</f>
        <v>0</v>
      </c>
      <c r="M39" s="316">
        <f>'Rekap SKPD'!P269</f>
        <v>0</v>
      </c>
      <c r="N39" s="316">
        <f>'Rekap SKPD'!Q269</f>
        <v>0</v>
      </c>
      <c r="O39" s="316">
        <f>'Rekap SKPD'!R269</f>
        <v>0</v>
      </c>
      <c r="P39" s="316">
        <f>'Rekap SKPD'!S269</f>
        <v>0</v>
      </c>
      <c r="Q39" s="316">
        <f>'Rekap SKPD'!T269</f>
        <v>0</v>
      </c>
      <c r="R39" s="316">
        <f>'Rekap SKPD'!U269</f>
        <v>0</v>
      </c>
      <c r="S39" s="316">
        <f>'Rekap SKPD'!V269</f>
        <v>0</v>
      </c>
      <c r="T39" s="316">
        <f>'Rekap SKPD'!W269</f>
        <v>0</v>
      </c>
      <c r="U39" s="316">
        <f>'Rekap SKPD'!X269</f>
        <v>0</v>
      </c>
      <c r="V39" s="318">
        <f t="shared" si="0"/>
        <v>2816500</v>
      </c>
      <c r="W39" s="318"/>
      <c r="Y39" s="119">
        <v>2816500</v>
      </c>
      <c r="Z39" s="123">
        <f t="shared" si="1"/>
        <v>0</v>
      </c>
    </row>
    <row r="40" spans="1:26">
      <c r="A40" s="143">
        <v>30</v>
      </c>
      <c r="B40" s="432" t="s">
        <v>49</v>
      </c>
      <c r="C40" s="316">
        <f>'Rekap SKPD'!E278</f>
        <v>3066500</v>
      </c>
      <c r="D40" s="316">
        <f>'Rekap SKPD'!G278</f>
        <v>0</v>
      </c>
      <c r="E40" s="316">
        <f>'Rekap SKPD'!H278</f>
        <v>0</v>
      </c>
      <c r="F40" s="316">
        <f>'Rekap SKPD'!I278</f>
        <v>0</v>
      </c>
      <c r="G40" s="316">
        <f>'Rekap SKPD'!J278</f>
        <v>0</v>
      </c>
      <c r="H40" s="316">
        <f>'Rekap SKPD'!K278</f>
        <v>0</v>
      </c>
      <c r="I40" s="316">
        <f>'Rekap SKPD'!L278</f>
        <v>0</v>
      </c>
      <c r="J40" s="316">
        <f>'Rekap SKPD'!M278</f>
        <v>0</v>
      </c>
      <c r="K40" s="316">
        <f>'Rekap SKPD'!N278</f>
        <v>0</v>
      </c>
      <c r="L40" s="316">
        <f>'Rekap SKPD'!O278</f>
        <v>0</v>
      </c>
      <c r="M40" s="316">
        <f>'Rekap SKPD'!P278</f>
        <v>0</v>
      </c>
      <c r="N40" s="316">
        <f>'Rekap SKPD'!Q278</f>
        <v>0</v>
      </c>
      <c r="O40" s="316">
        <f>'Rekap SKPD'!R278</f>
        <v>0</v>
      </c>
      <c r="P40" s="316">
        <f>'Rekap SKPD'!S278</f>
        <v>0</v>
      </c>
      <c r="Q40" s="316">
        <f>'Rekap SKPD'!T278</f>
        <v>0</v>
      </c>
      <c r="R40" s="316">
        <f>'Rekap SKPD'!U278</f>
        <v>0</v>
      </c>
      <c r="S40" s="316">
        <f>'Rekap SKPD'!V278</f>
        <v>0</v>
      </c>
      <c r="T40" s="316">
        <f>'Rekap SKPD'!W278</f>
        <v>0</v>
      </c>
      <c r="U40" s="316">
        <f>'Rekap SKPD'!X278</f>
        <v>0</v>
      </c>
      <c r="V40" s="318">
        <f t="shared" si="0"/>
        <v>3066500</v>
      </c>
      <c r="W40" s="318"/>
      <c r="Y40" s="119">
        <v>3066500</v>
      </c>
      <c r="Z40" s="123">
        <f t="shared" si="1"/>
        <v>0</v>
      </c>
    </row>
    <row r="41" spans="1:26">
      <c r="A41" s="143">
        <v>31</v>
      </c>
      <c r="B41" s="432" t="s">
        <v>50</v>
      </c>
      <c r="C41" s="316">
        <f>'Rekap SKPD'!E287</f>
        <v>4816500</v>
      </c>
      <c r="D41" s="316">
        <f>'Rekap SKPD'!G287</f>
        <v>0</v>
      </c>
      <c r="E41" s="316">
        <f>'Rekap SKPD'!H287</f>
        <v>0</v>
      </c>
      <c r="F41" s="316">
        <f>'Rekap SKPD'!I287</f>
        <v>0</v>
      </c>
      <c r="G41" s="316">
        <f>'Rekap SKPD'!J287</f>
        <v>0</v>
      </c>
      <c r="H41" s="316">
        <f>'Rekap SKPD'!K287</f>
        <v>0</v>
      </c>
      <c r="I41" s="316">
        <f>'Rekap SKPD'!L287</f>
        <v>0</v>
      </c>
      <c r="J41" s="316">
        <f>'Rekap SKPD'!M287</f>
        <v>0</v>
      </c>
      <c r="K41" s="316">
        <f>'Rekap SKPD'!N287</f>
        <v>0</v>
      </c>
      <c r="L41" s="316">
        <f>'Rekap SKPD'!O287</f>
        <v>0</v>
      </c>
      <c r="M41" s="316">
        <f>'Rekap SKPD'!P287</f>
        <v>0</v>
      </c>
      <c r="N41" s="316">
        <f>'Rekap SKPD'!Q287</f>
        <v>0</v>
      </c>
      <c r="O41" s="316">
        <f>'Rekap SKPD'!R287</f>
        <v>0</v>
      </c>
      <c r="P41" s="316">
        <f>'Rekap SKPD'!S287</f>
        <v>0</v>
      </c>
      <c r="Q41" s="316">
        <f>'Rekap SKPD'!T287</f>
        <v>0</v>
      </c>
      <c r="R41" s="316">
        <f>'Rekap SKPD'!U287</f>
        <v>0</v>
      </c>
      <c r="S41" s="316">
        <f>'Rekap SKPD'!V287</f>
        <v>0</v>
      </c>
      <c r="T41" s="316">
        <f>'Rekap SKPD'!W287</f>
        <v>0</v>
      </c>
      <c r="U41" s="316">
        <f>'Rekap SKPD'!X287</f>
        <v>0</v>
      </c>
      <c r="V41" s="318">
        <f t="shared" si="0"/>
        <v>4816500</v>
      </c>
      <c r="W41" s="318"/>
      <c r="Y41" s="119">
        <v>4816500</v>
      </c>
      <c r="Z41" s="123">
        <f t="shared" si="1"/>
        <v>0</v>
      </c>
    </row>
    <row r="42" spans="1:26">
      <c r="A42" s="143">
        <v>32</v>
      </c>
      <c r="B42" s="432" t="s">
        <v>51</v>
      </c>
      <c r="C42" s="316">
        <f>'Rekap SKPD'!E296</f>
        <v>4156500</v>
      </c>
      <c r="D42" s="316">
        <f>'Rekap SKPD'!G296</f>
        <v>0</v>
      </c>
      <c r="E42" s="316">
        <f>'Rekap SKPD'!H296</f>
        <v>0</v>
      </c>
      <c r="F42" s="316">
        <f>'Rekap SKPD'!I296</f>
        <v>0</v>
      </c>
      <c r="G42" s="316">
        <f>'Rekap SKPD'!J296</f>
        <v>0</v>
      </c>
      <c r="H42" s="316">
        <f>'Rekap SKPD'!K296</f>
        <v>0</v>
      </c>
      <c r="I42" s="316">
        <f>'Rekap SKPD'!L296</f>
        <v>0</v>
      </c>
      <c r="J42" s="316">
        <f>'Rekap SKPD'!M296</f>
        <v>0</v>
      </c>
      <c r="K42" s="316">
        <f>'Rekap SKPD'!N296</f>
        <v>0</v>
      </c>
      <c r="L42" s="316">
        <f>'Rekap SKPD'!O296</f>
        <v>0</v>
      </c>
      <c r="M42" s="316">
        <f>'Rekap SKPD'!P296</f>
        <v>0</v>
      </c>
      <c r="N42" s="316">
        <f>'Rekap SKPD'!Q296</f>
        <v>0</v>
      </c>
      <c r="O42" s="316">
        <f>'Rekap SKPD'!R296</f>
        <v>0</v>
      </c>
      <c r="P42" s="316">
        <f>'Rekap SKPD'!S296</f>
        <v>0</v>
      </c>
      <c r="Q42" s="316">
        <f>'Rekap SKPD'!T296</f>
        <v>0</v>
      </c>
      <c r="R42" s="316">
        <f>'Rekap SKPD'!U296</f>
        <v>0</v>
      </c>
      <c r="S42" s="316">
        <f>'Rekap SKPD'!V296</f>
        <v>0</v>
      </c>
      <c r="T42" s="316">
        <f>'Rekap SKPD'!W296</f>
        <v>0</v>
      </c>
      <c r="U42" s="316">
        <f>'Rekap SKPD'!X296</f>
        <v>0</v>
      </c>
      <c r="V42" s="318">
        <f t="shared" si="0"/>
        <v>4156500</v>
      </c>
      <c r="W42" s="318"/>
      <c r="Y42" s="119">
        <v>4156500</v>
      </c>
      <c r="Z42" s="123">
        <f t="shared" si="1"/>
        <v>0</v>
      </c>
    </row>
    <row r="43" spans="1:26">
      <c r="A43" s="143">
        <v>33</v>
      </c>
      <c r="B43" s="432" t="s">
        <v>52</v>
      </c>
      <c r="C43" s="316">
        <f>'Rekap SKPD'!E305</f>
        <v>1476500</v>
      </c>
      <c r="D43" s="316">
        <f>'Rekap SKPD'!G305</f>
        <v>0</v>
      </c>
      <c r="E43" s="316">
        <f>'Rekap SKPD'!H305</f>
        <v>0</v>
      </c>
      <c r="F43" s="316">
        <f>'Rekap SKPD'!I305</f>
        <v>0</v>
      </c>
      <c r="G43" s="316">
        <f>'Rekap SKPD'!J305</f>
        <v>0</v>
      </c>
      <c r="H43" s="316">
        <f>'Rekap SKPD'!K305</f>
        <v>0</v>
      </c>
      <c r="I43" s="316">
        <f>'Rekap SKPD'!L305</f>
        <v>0</v>
      </c>
      <c r="J43" s="316">
        <f>'Rekap SKPD'!M305</f>
        <v>0</v>
      </c>
      <c r="K43" s="316">
        <f>'Rekap SKPD'!N305</f>
        <v>0</v>
      </c>
      <c r="L43" s="316">
        <f>'Rekap SKPD'!O305</f>
        <v>0</v>
      </c>
      <c r="M43" s="316">
        <f>'Rekap SKPD'!P305</f>
        <v>0</v>
      </c>
      <c r="N43" s="316">
        <f>'Rekap SKPD'!Q305</f>
        <v>0</v>
      </c>
      <c r="O43" s="316">
        <f>'Rekap SKPD'!R305</f>
        <v>0</v>
      </c>
      <c r="P43" s="316">
        <f>'Rekap SKPD'!S305</f>
        <v>0</v>
      </c>
      <c r="Q43" s="316">
        <f>'Rekap SKPD'!T305</f>
        <v>0</v>
      </c>
      <c r="R43" s="316">
        <f>'Rekap SKPD'!U305</f>
        <v>0</v>
      </c>
      <c r="S43" s="316">
        <f>'Rekap SKPD'!V305</f>
        <v>0</v>
      </c>
      <c r="T43" s="316">
        <f>'Rekap SKPD'!W305</f>
        <v>0</v>
      </c>
      <c r="U43" s="316">
        <f>'Rekap SKPD'!X305</f>
        <v>0</v>
      </c>
      <c r="V43" s="318">
        <f t="shared" si="0"/>
        <v>1476500</v>
      </c>
      <c r="W43" s="318"/>
      <c r="Y43" s="119">
        <v>1476500</v>
      </c>
      <c r="Z43" s="123">
        <f t="shared" si="1"/>
        <v>0</v>
      </c>
    </row>
    <row r="44" spans="1:26">
      <c r="A44" s="143">
        <v>34</v>
      </c>
      <c r="B44" s="432" t="s">
        <v>53</v>
      </c>
      <c r="C44" s="316">
        <f>'Rekap SKPD'!E314</f>
        <v>9066500</v>
      </c>
      <c r="D44" s="316">
        <f>'Rekap SKPD'!G314</f>
        <v>0</v>
      </c>
      <c r="E44" s="316">
        <f>'Rekap SKPD'!H314</f>
        <v>0</v>
      </c>
      <c r="F44" s="316">
        <f>'Rekap SKPD'!I314</f>
        <v>0</v>
      </c>
      <c r="G44" s="316">
        <f>'Rekap SKPD'!J314</f>
        <v>0</v>
      </c>
      <c r="H44" s="316">
        <f>'Rekap SKPD'!K314</f>
        <v>0</v>
      </c>
      <c r="I44" s="316">
        <f>'Rekap SKPD'!L314</f>
        <v>0</v>
      </c>
      <c r="J44" s="316">
        <f>'Rekap SKPD'!M314</f>
        <v>0</v>
      </c>
      <c r="K44" s="316">
        <f>'Rekap SKPD'!N314</f>
        <v>0</v>
      </c>
      <c r="L44" s="316">
        <f>'Rekap SKPD'!O314</f>
        <v>0</v>
      </c>
      <c r="M44" s="316">
        <f>'Rekap SKPD'!P314</f>
        <v>0</v>
      </c>
      <c r="N44" s="316">
        <f>'Rekap SKPD'!Q314</f>
        <v>0</v>
      </c>
      <c r="O44" s="316">
        <f>'Rekap SKPD'!R314</f>
        <v>0</v>
      </c>
      <c r="P44" s="316">
        <f>'Rekap SKPD'!S314</f>
        <v>0</v>
      </c>
      <c r="Q44" s="316">
        <f>'Rekap SKPD'!T314</f>
        <v>0</v>
      </c>
      <c r="R44" s="316">
        <f>'Rekap SKPD'!U314</f>
        <v>0</v>
      </c>
      <c r="S44" s="316">
        <f>'Rekap SKPD'!V314</f>
        <v>0</v>
      </c>
      <c r="T44" s="316">
        <f>'Rekap SKPD'!W314</f>
        <v>0</v>
      </c>
      <c r="U44" s="316">
        <f>'Rekap SKPD'!X314</f>
        <v>0</v>
      </c>
      <c r="V44" s="318">
        <f t="shared" si="0"/>
        <v>9066500</v>
      </c>
      <c r="W44" s="318"/>
      <c r="Y44" s="119">
        <v>9066500</v>
      </c>
      <c r="Z44" s="123">
        <f t="shared" si="1"/>
        <v>0</v>
      </c>
    </row>
    <row r="45" spans="1:26">
      <c r="A45" s="143">
        <v>35</v>
      </c>
      <c r="B45" s="432" t="s">
        <v>54</v>
      </c>
      <c r="C45" s="316">
        <f>'Rekap SKPD'!E323</f>
        <v>86500</v>
      </c>
      <c r="D45" s="316">
        <f>'Rekap SKPD'!G323</f>
        <v>0</v>
      </c>
      <c r="E45" s="316">
        <f>'Rekap SKPD'!H323</f>
        <v>0</v>
      </c>
      <c r="F45" s="316">
        <f>'Rekap SKPD'!I323</f>
        <v>0</v>
      </c>
      <c r="G45" s="316">
        <f>'Rekap SKPD'!J323</f>
        <v>0</v>
      </c>
      <c r="H45" s="316">
        <f>'Rekap SKPD'!K323</f>
        <v>0</v>
      </c>
      <c r="I45" s="316">
        <f>'Rekap SKPD'!L323</f>
        <v>0</v>
      </c>
      <c r="J45" s="316">
        <f>'Rekap SKPD'!M323</f>
        <v>0</v>
      </c>
      <c r="K45" s="316">
        <f>'Rekap SKPD'!N323</f>
        <v>0</v>
      </c>
      <c r="L45" s="316">
        <f>'Rekap SKPD'!O323</f>
        <v>0</v>
      </c>
      <c r="M45" s="316">
        <f>'Rekap SKPD'!P323</f>
        <v>0</v>
      </c>
      <c r="N45" s="316">
        <f>'Rekap SKPD'!Q323</f>
        <v>0</v>
      </c>
      <c r="O45" s="316">
        <f>'Rekap SKPD'!R323</f>
        <v>0</v>
      </c>
      <c r="P45" s="316">
        <f>'Rekap SKPD'!S323</f>
        <v>0</v>
      </c>
      <c r="Q45" s="316">
        <f>'Rekap SKPD'!T323</f>
        <v>0</v>
      </c>
      <c r="R45" s="316">
        <f>'Rekap SKPD'!U323</f>
        <v>0</v>
      </c>
      <c r="S45" s="316">
        <f>'Rekap SKPD'!V323</f>
        <v>0</v>
      </c>
      <c r="T45" s="316">
        <f>'Rekap SKPD'!W323</f>
        <v>0</v>
      </c>
      <c r="U45" s="316">
        <f>'Rekap SKPD'!X323</f>
        <v>0</v>
      </c>
      <c r="V45" s="318">
        <f t="shared" si="0"/>
        <v>86500</v>
      </c>
      <c r="W45" s="318"/>
      <c r="Y45" s="119">
        <v>86500</v>
      </c>
      <c r="Z45" s="123">
        <f t="shared" si="1"/>
        <v>0</v>
      </c>
    </row>
    <row r="46" spans="1:26">
      <c r="A46" s="143">
        <v>36</v>
      </c>
      <c r="B46" s="432" t="s">
        <v>55</v>
      </c>
      <c r="C46" s="316">
        <f>'Rekap SKPD'!E332</f>
        <v>9694500</v>
      </c>
      <c r="D46" s="316">
        <f>'Rekap SKPD'!G332</f>
        <v>0</v>
      </c>
      <c r="E46" s="316">
        <f>'Rekap SKPD'!H332</f>
        <v>0</v>
      </c>
      <c r="F46" s="316">
        <f>'Rekap SKPD'!I332</f>
        <v>0</v>
      </c>
      <c r="G46" s="316">
        <f>'Rekap SKPD'!J332</f>
        <v>0</v>
      </c>
      <c r="H46" s="316">
        <f>'Rekap SKPD'!K332</f>
        <v>0</v>
      </c>
      <c r="I46" s="316">
        <f>'Rekap SKPD'!L332</f>
        <v>0</v>
      </c>
      <c r="J46" s="316">
        <f>'Rekap SKPD'!M332</f>
        <v>0</v>
      </c>
      <c r="K46" s="316">
        <f>'Rekap SKPD'!N332</f>
        <v>0</v>
      </c>
      <c r="L46" s="316">
        <f>'Rekap SKPD'!O332</f>
        <v>0</v>
      </c>
      <c r="M46" s="316">
        <f>'Rekap SKPD'!P332</f>
        <v>0</v>
      </c>
      <c r="N46" s="316">
        <f>'Rekap SKPD'!Q332</f>
        <v>0</v>
      </c>
      <c r="O46" s="316">
        <f>'Rekap SKPD'!R332</f>
        <v>0</v>
      </c>
      <c r="P46" s="316">
        <f>'Rekap SKPD'!S332</f>
        <v>0</v>
      </c>
      <c r="Q46" s="316">
        <f>'Rekap SKPD'!T332</f>
        <v>0</v>
      </c>
      <c r="R46" s="316">
        <f>'Rekap SKPD'!U332</f>
        <v>0</v>
      </c>
      <c r="S46" s="316">
        <f>'Rekap SKPD'!V332</f>
        <v>0</v>
      </c>
      <c r="T46" s="316">
        <f>'Rekap SKPD'!W332</f>
        <v>0</v>
      </c>
      <c r="U46" s="316">
        <f>'Rekap SKPD'!X332</f>
        <v>0</v>
      </c>
      <c r="V46" s="318">
        <f t="shared" si="0"/>
        <v>9694500</v>
      </c>
      <c r="W46" s="318"/>
      <c r="Y46" s="119">
        <v>9694500</v>
      </c>
      <c r="Z46" s="123">
        <f t="shared" si="1"/>
        <v>0</v>
      </c>
    </row>
    <row r="47" spans="1:26">
      <c r="A47" s="143">
        <v>37</v>
      </c>
      <c r="B47" s="432" t="s">
        <v>56</v>
      </c>
      <c r="C47" s="316">
        <f>'Rekap SKPD'!E341</f>
        <v>6308500</v>
      </c>
      <c r="D47" s="316">
        <f>'Rekap SKPD'!G341</f>
        <v>0</v>
      </c>
      <c r="E47" s="316">
        <f>'Rekap SKPD'!H341</f>
        <v>0</v>
      </c>
      <c r="F47" s="316">
        <f>'Rekap SKPD'!I341</f>
        <v>0</v>
      </c>
      <c r="G47" s="316">
        <f>'Rekap SKPD'!J341</f>
        <v>0</v>
      </c>
      <c r="H47" s="316">
        <f>'Rekap SKPD'!K341</f>
        <v>0</v>
      </c>
      <c r="I47" s="316">
        <f>'Rekap SKPD'!L341</f>
        <v>0</v>
      </c>
      <c r="J47" s="316">
        <f>'Rekap SKPD'!M341</f>
        <v>0</v>
      </c>
      <c r="K47" s="316">
        <f>'Rekap SKPD'!N341</f>
        <v>0</v>
      </c>
      <c r="L47" s="316">
        <f>'Rekap SKPD'!O341</f>
        <v>0</v>
      </c>
      <c r="M47" s="316">
        <f>'Rekap SKPD'!P341</f>
        <v>0</v>
      </c>
      <c r="N47" s="316">
        <f>'Rekap SKPD'!Q341</f>
        <v>0</v>
      </c>
      <c r="O47" s="316">
        <f>'Rekap SKPD'!R341</f>
        <v>0</v>
      </c>
      <c r="P47" s="316">
        <f>'Rekap SKPD'!S341</f>
        <v>1500000</v>
      </c>
      <c r="Q47" s="316">
        <f>'Rekap SKPD'!T341</f>
        <v>0</v>
      </c>
      <c r="R47" s="316">
        <f>'Rekap SKPD'!U341</f>
        <v>0</v>
      </c>
      <c r="S47" s="316">
        <f>'Rekap SKPD'!V341</f>
        <v>0</v>
      </c>
      <c r="T47" s="316">
        <f>'Rekap SKPD'!W341</f>
        <v>0</v>
      </c>
      <c r="U47" s="316">
        <f>'Rekap SKPD'!X341</f>
        <v>1500000</v>
      </c>
      <c r="V47" s="318">
        <f t="shared" si="0"/>
        <v>4808500</v>
      </c>
      <c r="W47" s="318"/>
      <c r="Y47" s="119">
        <v>4808500</v>
      </c>
      <c r="Z47" s="123">
        <f t="shared" si="1"/>
        <v>0</v>
      </c>
    </row>
    <row r="48" spans="1:26">
      <c r="A48" s="143">
        <v>38</v>
      </c>
      <c r="B48" s="432" t="s">
        <v>57</v>
      </c>
      <c r="C48" s="316">
        <f>'Rekap SKPD'!E350</f>
        <v>5711500</v>
      </c>
      <c r="D48" s="316">
        <f>'Rekap SKPD'!G350</f>
        <v>0</v>
      </c>
      <c r="E48" s="316">
        <f>'Rekap SKPD'!H350</f>
        <v>0</v>
      </c>
      <c r="F48" s="316">
        <f>'Rekap SKPD'!I350</f>
        <v>0</v>
      </c>
      <c r="G48" s="316">
        <f>'Rekap SKPD'!J350</f>
        <v>0</v>
      </c>
      <c r="H48" s="316">
        <f>'Rekap SKPD'!K350</f>
        <v>0</v>
      </c>
      <c r="I48" s="316">
        <f>'Rekap SKPD'!L350</f>
        <v>0</v>
      </c>
      <c r="J48" s="316">
        <f>'Rekap SKPD'!M350</f>
        <v>0</v>
      </c>
      <c r="K48" s="316">
        <f>'Rekap SKPD'!N350</f>
        <v>0</v>
      </c>
      <c r="L48" s="316">
        <f>'Rekap SKPD'!O350</f>
        <v>0</v>
      </c>
      <c r="M48" s="316">
        <f>'Rekap SKPD'!P350</f>
        <v>0</v>
      </c>
      <c r="N48" s="316">
        <f>'Rekap SKPD'!Q350</f>
        <v>0</v>
      </c>
      <c r="O48" s="316">
        <f>'Rekap SKPD'!R350</f>
        <v>0</v>
      </c>
      <c r="P48" s="316">
        <f>'Rekap SKPD'!S350</f>
        <v>0</v>
      </c>
      <c r="Q48" s="316">
        <f>'Rekap SKPD'!T350</f>
        <v>0</v>
      </c>
      <c r="R48" s="316">
        <f>'Rekap SKPD'!U350</f>
        <v>0</v>
      </c>
      <c r="S48" s="316">
        <f>'Rekap SKPD'!V350</f>
        <v>0</v>
      </c>
      <c r="T48" s="316">
        <f>'Rekap SKPD'!W350</f>
        <v>0</v>
      </c>
      <c r="U48" s="316">
        <f>'Rekap SKPD'!X350</f>
        <v>0</v>
      </c>
      <c r="V48" s="318">
        <f t="shared" si="0"/>
        <v>5711500</v>
      </c>
      <c r="W48" s="318"/>
      <c r="Y48" s="119">
        <v>5711500</v>
      </c>
      <c r="Z48" s="123">
        <f t="shared" si="1"/>
        <v>0</v>
      </c>
    </row>
    <row r="49" spans="1:26">
      <c r="A49" s="143">
        <v>39</v>
      </c>
      <c r="B49" s="432" t="s">
        <v>58</v>
      </c>
      <c r="C49" s="316">
        <f>'Rekap SKPD'!E359</f>
        <v>3984500</v>
      </c>
      <c r="D49" s="316">
        <f>'Rekap SKPD'!G359</f>
        <v>0</v>
      </c>
      <c r="E49" s="316">
        <f>'Rekap SKPD'!H359</f>
        <v>0</v>
      </c>
      <c r="F49" s="316">
        <f>'Rekap SKPD'!I359</f>
        <v>0</v>
      </c>
      <c r="G49" s="316">
        <f>'Rekap SKPD'!J359</f>
        <v>0</v>
      </c>
      <c r="H49" s="316">
        <f>'Rekap SKPD'!K359</f>
        <v>0</v>
      </c>
      <c r="I49" s="316">
        <f>'Rekap SKPD'!L359</f>
        <v>0</v>
      </c>
      <c r="J49" s="316">
        <f>'Rekap SKPD'!M359</f>
        <v>0</v>
      </c>
      <c r="K49" s="316">
        <f>'Rekap SKPD'!N359</f>
        <v>0</v>
      </c>
      <c r="L49" s="316">
        <f>'Rekap SKPD'!O359</f>
        <v>0</v>
      </c>
      <c r="M49" s="316">
        <f>'Rekap SKPD'!P359</f>
        <v>0</v>
      </c>
      <c r="N49" s="316">
        <f>'Rekap SKPD'!Q359</f>
        <v>0</v>
      </c>
      <c r="O49" s="316">
        <f>'Rekap SKPD'!R359</f>
        <v>0</v>
      </c>
      <c r="P49" s="316">
        <f>'Rekap SKPD'!S359</f>
        <v>0</v>
      </c>
      <c r="Q49" s="316">
        <f>'Rekap SKPD'!T359</f>
        <v>0</v>
      </c>
      <c r="R49" s="316">
        <f>'Rekap SKPD'!U359</f>
        <v>0</v>
      </c>
      <c r="S49" s="316">
        <f>'Rekap SKPD'!V359</f>
        <v>0</v>
      </c>
      <c r="T49" s="316">
        <f>'Rekap SKPD'!W359</f>
        <v>0</v>
      </c>
      <c r="U49" s="316">
        <f>'Rekap SKPD'!X359</f>
        <v>0</v>
      </c>
      <c r="V49" s="318">
        <f t="shared" si="0"/>
        <v>3984500</v>
      </c>
      <c r="W49" s="318"/>
      <c r="Y49" s="119">
        <v>3984500</v>
      </c>
      <c r="Z49" s="123">
        <f t="shared" si="1"/>
        <v>0</v>
      </c>
    </row>
    <row r="50" spans="1:26">
      <c r="A50" s="143">
        <v>40</v>
      </c>
      <c r="B50" s="432" t="s">
        <v>59</v>
      </c>
      <c r="C50" s="316">
        <f>'Rekap SKPD'!E368</f>
        <v>66500</v>
      </c>
      <c r="D50" s="316">
        <f>'Rekap SKPD'!G368</f>
        <v>0</v>
      </c>
      <c r="E50" s="316">
        <f>'Rekap SKPD'!H368</f>
        <v>0</v>
      </c>
      <c r="F50" s="316">
        <f>'Rekap SKPD'!I368</f>
        <v>0</v>
      </c>
      <c r="G50" s="316">
        <f>'Rekap SKPD'!J368</f>
        <v>0</v>
      </c>
      <c r="H50" s="316">
        <f>'Rekap SKPD'!K368</f>
        <v>0</v>
      </c>
      <c r="I50" s="316">
        <f>'Rekap SKPD'!L368</f>
        <v>0</v>
      </c>
      <c r="J50" s="316">
        <f>'Rekap SKPD'!M368</f>
        <v>0</v>
      </c>
      <c r="K50" s="316">
        <f>'Rekap SKPD'!N368</f>
        <v>0</v>
      </c>
      <c r="L50" s="316">
        <f>'Rekap SKPD'!O368</f>
        <v>0</v>
      </c>
      <c r="M50" s="316">
        <f>'Rekap SKPD'!P368</f>
        <v>0</v>
      </c>
      <c r="N50" s="316">
        <f>'Rekap SKPD'!Q368</f>
        <v>0</v>
      </c>
      <c r="O50" s="316">
        <f>'Rekap SKPD'!R368</f>
        <v>0</v>
      </c>
      <c r="P50" s="316">
        <f>'Rekap SKPD'!S368</f>
        <v>0</v>
      </c>
      <c r="Q50" s="316">
        <f>'Rekap SKPD'!T368</f>
        <v>0</v>
      </c>
      <c r="R50" s="316">
        <f>'Rekap SKPD'!U368</f>
        <v>0</v>
      </c>
      <c r="S50" s="316">
        <f>'Rekap SKPD'!V368</f>
        <v>0</v>
      </c>
      <c r="T50" s="316">
        <f>'Rekap SKPD'!W368</f>
        <v>0</v>
      </c>
      <c r="U50" s="316">
        <f>'Rekap SKPD'!X368</f>
        <v>0</v>
      </c>
      <c r="V50" s="318">
        <f t="shared" si="0"/>
        <v>66500</v>
      </c>
      <c r="W50" s="318"/>
      <c r="X50" s="409"/>
      <c r="Y50" s="119">
        <v>66500</v>
      </c>
      <c r="Z50" s="123">
        <f t="shared" si="1"/>
        <v>0</v>
      </c>
    </row>
    <row r="51" spans="1:26">
      <c r="A51" s="143">
        <v>41</v>
      </c>
      <c r="B51" s="432" t="s">
        <v>60</v>
      </c>
      <c r="C51" s="316">
        <f>'Rekap SKPD'!E377</f>
        <v>656500</v>
      </c>
      <c r="D51" s="316">
        <f>'Rekap SKPD'!G377</f>
        <v>0</v>
      </c>
      <c r="E51" s="316">
        <f>'Rekap SKPD'!H377</f>
        <v>0</v>
      </c>
      <c r="F51" s="316">
        <f>'Rekap SKPD'!I377</f>
        <v>0</v>
      </c>
      <c r="G51" s="316">
        <f>'Rekap SKPD'!J377</f>
        <v>0</v>
      </c>
      <c r="H51" s="316">
        <f>'Rekap SKPD'!K377</f>
        <v>0</v>
      </c>
      <c r="I51" s="316">
        <f>'Rekap SKPD'!L377</f>
        <v>0</v>
      </c>
      <c r="J51" s="316">
        <f>'Rekap SKPD'!M377</f>
        <v>0</v>
      </c>
      <c r="K51" s="316">
        <f>'Rekap SKPD'!N377</f>
        <v>0</v>
      </c>
      <c r="L51" s="316">
        <f>'Rekap SKPD'!O377</f>
        <v>0</v>
      </c>
      <c r="M51" s="316">
        <f>'Rekap SKPD'!P377</f>
        <v>0</v>
      </c>
      <c r="N51" s="316">
        <f>'Rekap SKPD'!Q377</f>
        <v>0</v>
      </c>
      <c r="O51" s="316">
        <f>'Rekap SKPD'!R377</f>
        <v>0</v>
      </c>
      <c r="P51" s="316">
        <f>'Rekap SKPD'!S377</f>
        <v>0</v>
      </c>
      <c r="Q51" s="316">
        <f>'Rekap SKPD'!T377</f>
        <v>0</v>
      </c>
      <c r="R51" s="316">
        <f>'Rekap SKPD'!U377</f>
        <v>0</v>
      </c>
      <c r="S51" s="316">
        <f>'Rekap SKPD'!V377</f>
        <v>0</v>
      </c>
      <c r="T51" s="316">
        <f>'Rekap SKPD'!W377</f>
        <v>0</v>
      </c>
      <c r="U51" s="316">
        <f>'Rekap SKPD'!X377</f>
        <v>0</v>
      </c>
      <c r="V51" s="318">
        <f t="shared" si="0"/>
        <v>656500</v>
      </c>
      <c r="W51" s="318"/>
      <c r="Y51" s="119">
        <v>656500</v>
      </c>
      <c r="Z51" s="123">
        <f t="shared" si="1"/>
        <v>0</v>
      </c>
    </row>
    <row r="52" spans="1:26">
      <c r="A52" s="143">
        <v>42</v>
      </c>
      <c r="B52" s="432" t="s">
        <v>18</v>
      </c>
      <c r="C52" s="316">
        <f>'Rekap SKPD'!E386</f>
        <v>2366500</v>
      </c>
      <c r="D52" s="316">
        <f>'Rekap SKPD'!G386</f>
        <v>0</v>
      </c>
      <c r="E52" s="316">
        <f>'Rekap SKPD'!H386</f>
        <v>0</v>
      </c>
      <c r="F52" s="316">
        <f>'Rekap SKPD'!I386</f>
        <v>0</v>
      </c>
      <c r="G52" s="316">
        <f>'Rekap SKPD'!J386</f>
        <v>0</v>
      </c>
      <c r="H52" s="316">
        <f>'Rekap SKPD'!K386</f>
        <v>0</v>
      </c>
      <c r="I52" s="316">
        <f>'Rekap SKPD'!L386</f>
        <v>0</v>
      </c>
      <c r="J52" s="316">
        <f>'Rekap SKPD'!M386</f>
        <v>0</v>
      </c>
      <c r="K52" s="316">
        <f>'Rekap SKPD'!N386</f>
        <v>0</v>
      </c>
      <c r="L52" s="316">
        <f>'Rekap SKPD'!O386</f>
        <v>0</v>
      </c>
      <c r="M52" s="316">
        <f>'Rekap SKPD'!P386</f>
        <v>0</v>
      </c>
      <c r="N52" s="316">
        <f>'Rekap SKPD'!Q386</f>
        <v>0</v>
      </c>
      <c r="O52" s="316">
        <f>'Rekap SKPD'!R386</f>
        <v>0</v>
      </c>
      <c r="P52" s="316">
        <f>'Rekap SKPD'!S386</f>
        <v>0</v>
      </c>
      <c r="Q52" s="316">
        <f>'Rekap SKPD'!T386</f>
        <v>0</v>
      </c>
      <c r="R52" s="316">
        <f>'Rekap SKPD'!U386</f>
        <v>0</v>
      </c>
      <c r="S52" s="316">
        <f>'Rekap SKPD'!V386</f>
        <v>0</v>
      </c>
      <c r="T52" s="316">
        <f>'Rekap SKPD'!W386</f>
        <v>0</v>
      </c>
      <c r="U52" s="316">
        <f>'Rekap SKPD'!X386</f>
        <v>0</v>
      </c>
      <c r="V52" s="318">
        <f t="shared" si="0"/>
        <v>2366500</v>
      </c>
      <c r="W52" s="318"/>
      <c r="Y52" s="119">
        <v>2366500</v>
      </c>
      <c r="Z52" s="123">
        <f t="shared" si="1"/>
        <v>0</v>
      </c>
    </row>
    <row r="53" spans="1:26">
      <c r="A53" s="143">
        <v>43</v>
      </c>
      <c r="B53" s="432" t="s">
        <v>61</v>
      </c>
      <c r="C53" s="316">
        <f>'Rekap SKPD'!E395</f>
        <v>756500</v>
      </c>
      <c r="D53" s="316">
        <f>'Rekap SKPD'!G395</f>
        <v>0</v>
      </c>
      <c r="E53" s="316">
        <f>'Rekap SKPD'!H395</f>
        <v>0</v>
      </c>
      <c r="F53" s="316">
        <f>'Rekap SKPD'!I395</f>
        <v>0</v>
      </c>
      <c r="G53" s="316">
        <f>'Rekap SKPD'!J395</f>
        <v>0</v>
      </c>
      <c r="H53" s="316">
        <f>'Rekap SKPD'!K395</f>
        <v>0</v>
      </c>
      <c r="I53" s="316">
        <f>'Rekap SKPD'!L395</f>
        <v>0</v>
      </c>
      <c r="J53" s="316">
        <f>'Rekap SKPD'!M395</f>
        <v>0</v>
      </c>
      <c r="K53" s="316">
        <f>'Rekap SKPD'!N395</f>
        <v>0</v>
      </c>
      <c r="L53" s="316">
        <f>'Rekap SKPD'!O395</f>
        <v>0</v>
      </c>
      <c r="M53" s="316">
        <f>'Rekap SKPD'!P395</f>
        <v>0</v>
      </c>
      <c r="N53" s="316">
        <f>'Rekap SKPD'!Q395</f>
        <v>0</v>
      </c>
      <c r="O53" s="316">
        <f>'Rekap SKPD'!R395</f>
        <v>0</v>
      </c>
      <c r="P53" s="316">
        <f>'Rekap SKPD'!S395</f>
        <v>0</v>
      </c>
      <c r="Q53" s="316">
        <f>'Rekap SKPD'!T395</f>
        <v>0</v>
      </c>
      <c r="R53" s="316">
        <f>'Rekap SKPD'!U395</f>
        <v>0</v>
      </c>
      <c r="S53" s="316">
        <f>'Rekap SKPD'!V395</f>
        <v>0</v>
      </c>
      <c r="T53" s="316">
        <f>'Rekap SKPD'!W395</f>
        <v>0</v>
      </c>
      <c r="U53" s="316">
        <f>'Rekap SKPD'!X395</f>
        <v>0</v>
      </c>
      <c r="V53" s="318">
        <f t="shared" si="0"/>
        <v>756500</v>
      </c>
      <c r="W53" s="318"/>
      <c r="X53" s="410"/>
      <c r="Y53" s="119">
        <v>756500</v>
      </c>
      <c r="Z53" s="123">
        <f t="shared" si="1"/>
        <v>0</v>
      </c>
    </row>
    <row r="54" spans="1:26">
      <c r="A54" s="143">
        <v>44</v>
      </c>
      <c r="B54" s="432" t="s">
        <v>62</v>
      </c>
      <c r="C54" s="316">
        <f>'Rekap SKPD'!E404</f>
        <v>566500</v>
      </c>
      <c r="D54" s="316">
        <f>'Rekap SKPD'!G404</f>
        <v>0</v>
      </c>
      <c r="E54" s="316">
        <f>'Rekap SKPD'!H404</f>
        <v>0</v>
      </c>
      <c r="F54" s="316">
        <f>'Rekap SKPD'!I404</f>
        <v>0</v>
      </c>
      <c r="G54" s="316">
        <f>'Rekap SKPD'!J404</f>
        <v>0</v>
      </c>
      <c r="H54" s="316">
        <f>'Rekap SKPD'!K404</f>
        <v>0</v>
      </c>
      <c r="I54" s="316">
        <f>'Rekap SKPD'!L404</f>
        <v>0</v>
      </c>
      <c r="J54" s="316">
        <f>'Rekap SKPD'!M404</f>
        <v>0</v>
      </c>
      <c r="K54" s="316">
        <f>'Rekap SKPD'!N404</f>
        <v>0</v>
      </c>
      <c r="L54" s="316">
        <f>'Rekap SKPD'!O404</f>
        <v>0</v>
      </c>
      <c r="M54" s="316">
        <f>'Rekap SKPD'!P404</f>
        <v>0</v>
      </c>
      <c r="N54" s="316">
        <f>'Rekap SKPD'!Q404</f>
        <v>0</v>
      </c>
      <c r="O54" s="316">
        <f>'Rekap SKPD'!R404</f>
        <v>0</v>
      </c>
      <c r="P54" s="316">
        <f>'Rekap SKPD'!S404</f>
        <v>0</v>
      </c>
      <c r="Q54" s="316">
        <f>'Rekap SKPD'!T404</f>
        <v>0</v>
      </c>
      <c r="R54" s="316">
        <f>'Rekap SKPD'!U404</f>
        <v>0</v>
      </c>
      <c r="S54" s="316">
        <f>'Rekap SKPD'!V404</f>
        <v>0</v>
      </c>
      <c r="T54" s="316">
        <f>'Rekap SKPD'!W404</f>
        <v>0</v>
      </c>
      <c r="U54" s="316">
        <f>'Rekap SKPD'!X404</f>
        <v>0</v>
      </c>
      <c r="V54" s="318">
        <f t="shared" si="0"/>
        <v>566500</v>
      </c>
      <c r="W54" s="318"/>
      <c r="Y54" s="119">
        <v>566500</v>
      </c>
      <c r="Z54" s="123">
        <f t="shared" si="1"/>
        <v>0</v>
      </c>
    </row>
    <row r="55" spans="1:26">
      <c r="A55" s="143">
        <v>45</v>
      </c>
      <c r="B55" s="432" t="s">
        <v>63</v>
      </c>
      <c r="C55" s="316">
        <f>'Rekap SKPD'!E413</f>
        <v>66500</v>
      </c>
      <c r="D55" s="316">
        <f>'Rekap SKPD'!G413</f>
        <v>0</v>
      </c>
      <c r="E55" s="316">
        <f>'Rekap SKPD'!H413</f>
        <v>0</v>
      </c>
      <c r="F55" s="316">
        <f>'Rekap SKPD'!I413</f>
        <v>0</v>
      </c>
      <c r="G55" s="316">
        <f>'Rekap SKPD'!J413</f>
        <v>0</v>
      </c>
      <c r="H55" s="316">
        <f>'Rekap SKPD'!K413</f>
        <v>0</v>
      </c>
      <c r="I55" s="316">
        <f>'Rekap SKPD'!L413</f>
        <v>0</v>
      </c>
      <c r="J55" s="316">
        <f>'Rekap SKPD'!M413</f>
        <v>0</v>
      </c>
      <c r="K55" s="316">
        <f>'Rekap SKPD'!N413</f>
        <v>0</v>
      </c>
      <c r="L55" s="316">
        <f>'Rekap SKPD'!O413</f>
        <v>0</v>
      </c>
      <c r="M55" s="316">
        <f>'Rekap SKPD'!P413</f>
        <v>0</v>
      </c>
      <c r="N55" s="316">
        <f>'Rekap SKPD'!Q413</f>
        <v>0</v>
      </c>
      <c r="O55" s="316">
        <f>'Rekap SKPD'!R413</f>
        <v>0</v>
      </c>
      <c r="P55" s="316">
        <f>'Rekap SKPD'!S413</f>
        <v>0</v>
      </c>
      <c r="Q55" s="316">
        <f>'Rekap SKPD'!T413</f>
        <v>0</v>
      </c>
      <c r="R55" s="316">
        <f>'Rekap SKPD'!U413</f>
        <v>0</v>
      </c>
      <c r="S55" s="316">
        <f>'Rekap SKPD'!V413</f>
        <v>0</v>
      </c>
      <c r="T55" s="316">
        <f>'Rekap SKPD'!W413</f>
        <v>0</v>
      </c>
      <c r="U55" s="316">
        <f>'Rekap SKPD'!X413</f>
        <v>0</v>
      </c>
      <c r="V55" s="318">
        <f t="shared" si="0"/>
        <v>66500</v>
      </c>
      <c r="W55" s="318"/>
      <c r="Y55" s="119">
        <v>66500</v>
      </c>
      <c r="Z55" s="123">
        <f t="shared" si="1"/>
        <v>0</v>
      </c>
    </row>
    <row r="56" spans="1:26">
      <c r="A56" s="143">
        <v>46</v>
      </c>
      <c r="B56" s="432" t="s">
        <v>64</v>
      </c>
      <c r="C56" s="316">
        <f>'Rekap SKPD'!E422</f>
        <v>66500</v>
      </c>
      <c r="D56" s="316">
        <f>'Rekap SKPD'!G422</f>
        <v>0</v>
      </c>
      <c r="E56" s="316">
        <f>'Rekap SKPD'!H422</f>
        <v>0</v>
      </c>
      <c r="F56" s="316">
        <f>'Rekap SKPD'!I422</f>
        <v>0</v>
      </c>
      <c r="G56" s="316">
        <f>'Rekap SKPD'!J422</f>
        <v>0</v>
      </c>
      <c r="H56" s="316">
        <f>'Rekap SKPD'!K422</f>
        <v>0</v>
      </c>
      <c r="I56" s="316">
        <f>'Rekap SKPD'!L422</f>
        <v>0</v>
      </c>
      <c r="J56" s="316">
        <f>'Rekap SKPD'!M422</f>
        <v>0</v>
      </c>
      <c r="K56" s="316">
        <f>'Rekap SKPD'!N422</f>
        <v>0</v>
      </c>
      <c r="L56" s="316">
        <f>'Rekap SKPD'!O422</f>
        <v>0</v>
      </c>
      <c r="M56" s="316">
        <f>'Rekap SKPD'!P422</f>
        <v>0</v>
      </c>
      <c r="N56" s="316">
        <f>'Rekap SKPD'!Q422</f>
        <v>0</v>
      </c>
      <c r="O56" s="316">
        <f>'Rekap SKPD'!R422</f>
        <v>0</v>
      </c>
      <c r="P56" s="316">
        <f>'Rekap SKPD'!S422</f>
        <v>0</v>
      </c>
      <c r="Q56" s="316">
        <f>'Rekap SKPD'!T422</f>
        <v>0</v>
      </c>
      <c r="R56" s="316">
        <f>'Rekap SKPD'!U422</f>
        <v>0</v>
      </c>
      <c r="S56" s="316">
        <f>'Rekap SKPD'!V422</f>
        <v>0</v>
      </c>
      <c r="T56" s="316">
        <f>'Rekap SKPD'!W422</f>
        <v>0</v>
      </c>
      <c r="U56" s="316">
        <f>'Rekap SKPD'!X422</f>
        <v>0</v>
      </c>
      <c r="V56" s="318">
        <f t="shared" si="0"/>
        <v>66500</v>
      </c>
      <c r="W56" s="318"/>
      <c r="Y56" s="119">
        <v>66500</v>
      </c>
      <c r="Z56" s="123">
        <f t="shared" si="1"/>
        <v>0</v>
      </c>
    </row>
    <row r="57" spans="1:26">
      <c r="A57" s="143">
        <v>47</v>
      </c>
      <c r="B57" s="432" t="s">
        <v>65</v>
      </c>
      <c r="C57" s="316">
        <f>'Rekap SKPD'!E431</f>
        <v>1066500</v>
      </c>
      <c r="D57" s="316">
        <f>'Rekap SKPD'!G431</f>
        <v>0</v>
      </c>
      <c r="E57" s="316">
        <f>'Rekap SKPD'!H431</f>
        <v>0</v>
      </c>
      <c r="F57" s="316">
        <f>'Rekap SKPD'!I431</f>
        <v>0</v>
      </c>
      <c r="G57" s="316">
        <f>'Rekap SKPD'!J431</f>
        <v>0</v>
      </c>
      <c r="H57" s="316">
        <f>'Rekap SKPD'!K431</f>
        <v>0</v>
      </c>
      <c r="I57" s="316">
        <f>'Rekap SKPD'!L431</f>
        <v>0</v>
      </c>
      <c r="J57" s="316">
        <f>'Rekap SKPD'!M431</f>
        <v>0</v>
      </c>
      <c r="K57" s="316">
        <f>'Rekap SKPD'!N431</f>
        <v>0</v>
      </c>
      <c r="L57" s="316">
        <f>'Rekap SKPD'!O431</f>
        <v>0</v>
      </c>
      <c r="M57" s="316">
        <f>'Rekap SKPD'!P431</f>
        <v>0</v>
      </c>
      <c r="N57" s="316">
        <f>'Rekap SKPD'!Q431</f>
        <v>0</v>
      </c>
      <c r="O57" s="316">
        <f>'Rekap SKPD'!R431</f>
        <v>0</v>
      </c>
      <c r="P57" s="316">
        <f>'Rekap SKPD'!S431</f>
        <v>0</v>
      </c>
      <c r="Q57" s="316">
        <f>'Rekap SKPD'!T431</f>
        <v>0</v>
      </c>
      <c r="R57" s="316">
        <f>'Rekap SKPD'!U431</f>
        <v>0</v>
      </c>
      <c r="S57" s="316">
        <f>'Rekap SKPD'!V431</f>
        <v>0</v>
      </c>
      <c r="T57" s="316">
        <f>'Rekap SKPD'!W431</f>
        <v>0</v>
      </c>
      <c r="U57" s="316">
        <f>'Rekap SKPD'!X431</f>
        <v>0</v>
      </c>
      <c r="V57" s="318">
        <f t="shared" si="0"/>
        <v>1066500</v>
      </c>
      <c r="W57" s="318"/>
      <c r="Y57" s="119">
        <v>1066500</v>
      </c>
      <c r="Z57" s="123">
        <f t="shared" si="1"/>
        <v>0</v>
      </c>
    </row>
    <row r="58" spans="1:26">
      <c r="A58" s="143">
        <v>48</v>
      </c>
      <c r="B58" s="432" t="s">
        <v>66</v>
      </c>
      <c r="C58" s="316">
        <f>'Rekap SKPD'!E440</f>
        <v>91500</v>
      </c>
      <c r="D58" s="316">
        <f>'Rekap SKPD'!G440</f>
        <v>0</v>
      </c>
      <c r="E58" s="316">
        <f>'Rekap SKPD'!H440</f>
        <v>0</v>
      </c>
      <c r="F58" s="316">
        <f>'Rekap SKPD'!I440</f>
        <v>0</v>
      </c>
      <c r="G58" s="316">
        <f>'Rekap SKPD'!J440</f>
        <v>0</v>
      </c>
      <c r="H58" s="316">
        <f>'Rekap SKPD'!K440</f>
        <v>0</v>
      </c>
      <c r="I58" s="316">
        <f>'Rekap SKPD'!L440</f>
        <v>0</v>
      </c>
      <c r="J58" s="316">
        <f>'Rekap SKPD'!M440</f>
        <v>0</v>
      </c>
      <c r="K58" s="316">
        <f>'Rekap SKPD'!N440</f>
        <v>0</v>
      </c>
      <c r="L58" s="316">
        <f>'Rekap SKPD'!O440</f>
        <v>0</v>
      </c>
      <c r="M58" s="316">
        <f>'Rekap SKPD'!P440</f>
        <v>0</v>
      </c>
      <c r="N58" s="316">
        <f>'Rekap SKPD'!Q440</f>
        <v>0</v>
      </c>
      <c r="O58" s="316">
        <f>'Rekap SKPD'!R440</f>
        <v>0</v>
      </c>
      <c r="P58" s="316">
        <f>'Rekap SKPD'!S440</f>
        <v>0</v>
      </c>
      <c r="Q58" s="316">
        <f>'Rekap SKPD'!T440</f>
        <v>0</v>
      </c>
      <c r="R58" s="316">
        <f>'Rekap SKPD'!U440</f>
        <v>0</v>
      </c>
      <c r="S58" s="316">
        <f>'Rekap SKPD'!V440</f>
        <v>0</v>
      </c>
      <c r="T58" s="316">
        <f>'Rekap SKPD'!W440</f>
        <v>0</v>
      </c>
      <c r="U58" s="316">
        <f>'Rekap SKPD'!X440</f>
        <v>0</v>
      </c>
      <c r="V58" s="318">
        <f t="shared" si="0"/>
        <v>91500</v>
      </c>
      <c r="W58" s="318"/>
      <c r="Y58" s="119">
        <v>91500</v>
      </c>
      <c r="Z58" s="123">
        <f t="shared" si="1"/>
        <v>0</v>
      </c>
    </row>
    <row r="59" spans="1:26">
      <c r="A59" s="143">
        <v>49</v>
      </c>
      <c r="B59" s="432" t="s">
        <v>67</v>
      </c>
      <c r="C59" s="316">
        <f>'Rekap SKPD'!E449</f>
        <v>66500</v>
      </c>
      <c r="D59" s="316">
        <f>'Rekap SKPD'!G449</f>
        <v>0</v>
      </c>
      <c r="E59" s="316">
        <f>'Rekap SKPD'!H449</f>
        <v>0</v>
      </c>
      <c r="F59" s="316">
        <f>'Rekap SKPD'!I449</f>
        <v>0</v>
      </c>
      <c r="G59" s="316">
        <f>'Rekap SKPD'!J449</f>
        <v>0</v>
      </c>
      <c r="H59" s="316">
        <f>'Rekap SKPD'!K449</f>
        <v>0</v>
      </c>
      <c r="I59" s="316">
        <f>'Rekap SKPD'!L449</f>
        <v>0</v>
      </c>
      <c r="J59" s="316">
        <f>'Rekap SKPD'!M449</f>
        <v>0</v>
      </c>
      <c r="K59" s="316">
        <f>'Rekap SKPD'!N449</f>
        <v>0</v>
      </c>
      <c r="L59" s="316">
        <f>'Rekap SKPD'!O449</f>
        <v>0</v>
      </c>
      <c r="M59" s="316">
        <f>'Rekap SKPD'!P449</f>
        <v>0</v>
      </c>
      <c r="N59" s="316">
        <f>'Rekap SKPD'!Q449</f>
        <v>0</v>
      </c>
      <c r="O59" s="316">
        <f>'Rekap SKPD'!R449</f>
        <v>0</v>
      </c>
      <c r="P59" s="316">
        <f>'Rekap SKPD'!S449</f>
        <v>0</v>
      </c>
      <c r="Q59" s="316">
        <f>'Rekap SKPD'!T449</f>
        <v>0</v>
      </c>
      <c r="R59" s="316">
        <f>'Rekap SKPD'!U449</f>
        <v>0</v>
      </c>
      <c r="S59" s="316">
        <f>'Rekap SKPD'!V449</f>
        <v>0</v>
      </c>
      <c r="T59" s="316">
        <f>'Rekap SKPD'!W449</f>
        <v>0</v>
      </c>
      <c r="U59" s="316">
        <f>'Rekap SKPD'!X449</f>
        <v>0</v>
      </c>
      <c r="V59" s="318">
        <f t="shared" si="0"/>
        <v>66500</v>
      </c>
      <c r="W59" s="318"/>
      <c r="Y59" s="119">
        <v>66500</v>
      </c>
      <c r="Z59" s="123">
        <f t="shared" si="1"/>
        <v>0</v>
      </c>
    </row>
    <row r="60" spans="1:26">
      <c r="A60" s="143">
        <v>50</v>
      </c>
      <c r="B60" s="432" t="s">
        <v>68</v>
      </c>
      <c r="C60" s="316">
        <f>'Rekap SKPD'!E458</f>
        <v>216500</v>
      </c>
      <c r="D60" s="316">
        <f>'Rekap SKPD'!G458</f>
        <v>0</v>
      </c>
      <c r="E60" s="316">
        <f>'Rekap SKPD'!H458</f>
        <v>0</v>
      </c>
      <c r="F60" s="316">
        <f>'Rekap SKPD'!I458</f>
        <v>0</v>
      </c>
      <c r="G60" s="316">
        <f>'Rekap SKPD'!J458</f>
        <v>0</v>
      </c>
      <c r="H60" s="316">
        <f>'Rekap SKPD'!K458</f>
        <v>0</v>
      </c>
      <c r="I60" s="316">
        <f>'Rekap SKPD'!L458</f>
        <v>0</v>
      </c>
      <c r="J60" s="316">
        <f>'Rekap SKPD'!M458</f>
        <v>0</v>
      </c>
      <c r="K60" s="316">
        <f>'Rekap SKPD'!N458</f>
        <v>0</v>
      </c>
      <c r="L60" s="316">
        <f>'Rekap SKPD'!O458</f>
        <v>0</v>
      </c>
      <c r="M60" s="316">
        <f>'Rekap SKPD'!P458</f>
        <v>0</v>
      </c>
      <c r="N60" s="316">
        <f>'Rekap SKPD'!Q458</f>
        <v>0</v>
      </c>
      <c r="O60" s="316">
        <f>'Rekap SKPD'!R458</f>
        <v>0</v>
      </c>
      <c r="P60" s="316">
        <f>'Rekap SKPD'!S458</f>
        <v>0</v>
      </c>
      <c r="Q60" s="316">
        <f>'Rekap SKPD'!T458</f>
        <v>0</v>
      </c>
      <c r="R60" s="316">
        <f>'Rekap SKPD'!U458</f>
        <v>0</v>
      </c>
      <c r="S60" s="316">
        <f>'Rekap SKPD'!V458</f>
        <v>0</v>
      </c>
      <c r="T60" s="316">
        <f>'Rekap SKPD'!W458</f>
        <v>0</v>
      </c>
      <c r="U60" s="316">
        <f>'Rekap SKPD'!X458</f>
        <v>0</v>
      </c>
      <c r="V60" s="318">
        <f t="shared" si="0"/>
        <v>216500</v>
      </c>
      <c r="W60" s="318"/>
      <c r="Y60" s="119">
        <v>216500</v>
      </c>
      <c r="Z60" s="123">
        <f t="shared" si="1"/>
        <v>0</v>
      </c>
    </row>
    <row r="61" spans="1:26">
      <c r="A61" s="143">
        <v>51</v>
      </c>
      <c r="B61" s="432" t="s">
        <v>69</v>
      </c>
      <c r="C61" s="316">
        <f>'Rekap SKPD'!E467</f>
        <v>276500</v>
      </c>
      <c r="D61" s="316">
        <f>'Rekap SKPD'!G467</f>
        <v>2960000</v>
      </c>
      <c r="E61" s="316">
        <f>'Rekap SKPD'!H467</f>
        <v>0</v>
      </c>
      <c r="F61" s="316">
        <f>'Rekap SKPD'!I467</f>
        <v>0</v>
      </c>
      <c r="G61" s="316">
        <f>'Rekap SKPD'!J467</f>
        <v>0</v>
      </c>
      <c r="H61" s="316">
        <f>'Rekap SKPD'!K467</f>
        <v>0</v>
      </c>
      <c r="I61" s="316">
        <f>'Rekap SKPD'!L467</f>
        <v>0</v>
      </c>
      <c r="J61" s="316">
        <f>'Rekap SKPD'!M467</f>
        <v>0</v>
      </c>
      <c r="K61" s="316">
        <f>'Rekap SKPD'!N467</f>
        <v>0</v>
      </c>
      <c r="L61" s="316">
        <f>'Rekap SKPD'!O467</f>
        <v>2960000</v>
      </c>
      <c r="M61" s="316">
        <f>'Rekap SKPD'!P467</f>
        <v>0</v>
      </c>
      <c r="N61" s="316">
        <f>'Rekap SKPD'!Q467</f>
        <v>0</v>
      </c>
      <c r="O61" s="316">
        <f>'Rekap SKPD'!R467</f>
        <v>0</v>
      </c>
      <c r="P61" s="316">
        <f>'Rekap SKPD'!S467</f>
        <v>0</v>
      </c>
      <c r="Q61" s="316">
        <f>'Rekap SKPD'!T467</f>
        <v>0</v>
      </c>
      <c r="R61" s="316">
        <f>'Rekap SKPD'!U467</f>
        <v>0</v>
      </c>
      <c r="S61" s="316">
        <f>'Rekap SKPD'!V467</f>
        <v>0</v>
      </c>
      <c r="T61" s="316">
        <f>'Rekap SKPD'!W467</f>
        <v>0</v>
      </c>
      <c r="U61" s="316">
        <f>'Rekap SKPD'!X467</f>
        <v>0</v>
      </c>
      <c r="V61" s="318">
        <f t="shared" si="0"/>
        <v>3236500</v>
      </c>
      <c r="W61" s="318"/>
      <c r="Y61" s="119">
        <v>3236500</v>
      </c>
      <c r="Z61" s="123">
        <f t="shared" si="1"/>
        <v>0</v>
      </c>
    </row>
    <row r="62" spans="1:26">
      <c r="A62" s="143">
        <v>52</v>
      </c>
      <c r="B62" s="432" t="s">
        <v>70</v>
      </c>
      <c r="C62" s="316">
        <f>'Rekap SKPD'!E476</f>
        <v>5091500</v>
      </c>
      <c r="D62" s="316">
        <f>'Rekap SKPD'!G476</f>
        <v>0</v>
      </c>
      <c r="E62" s="316">
        <f>'Rekap SKPD'!H476</f>
        <v>0</v>
      </c>
      <c r="F62" s="316">
        <f>'Rekap SKPD'!I476</f>
        <v>0</v>
      </c>
      <c r="G62" s="316">
        <f>'Rekap SKPD'!J476</f>
        <v>0</v>
      </c>
      <c r="H62" s="316">
        <f>'Rekap SKPD'!K476</f>
        <v>0</v>
      </c>
      <c r="I62" s="316">
        <f>'Rekap SKPD'!L476</f>
        <v>0</v>
      </c>
      <c r="J62" s="316">
        <f>'Rekap SKPD'!M476</f>
        <v>0</v>
      </c>
      <c r="K62" s="316">
        <f>'Rekap SKPD'!N476</f>
        <v>0</v>
      </c>
      <c r="L62" s="316">
        <f>'Rekap SKPD'!O476</f>
        <v>0</v>
      </c>
      <c r="M62" s="316">
        <f>'Rekap SKPD'!P476</f>
        <v>0</v>
      </c>
      <c r="N62" s="316">
        <f>'Rekap SKPD'!Q476</f>
        <v>0</v>
      </c>
      <c r="O62" s="316">
        <f>'Rekap SKPD'!R476</f>
        <v>0</v>
      </c>
      <c r="P62" s="316">
        <f>'Rekap SKPD'!S476</f>
        <v>0</v>
      </c>
      <c r="Q62" s="316">
        <f>'Rekap SKPD'!T476</f>
        <v>0</v>
      </c>
      <c r="R62" s="316">
        <f>'Rekap SKPD'!U476</f>
        <v>0</v>
      </c>
      <c r="S62" s="316">
        <f>'Rekap SKPD'!V476</f>
        <v>0</v>
      </c>
      <c r="T62" s="316">
        <f>'Rekap SKPD'!W476</f>
        <v>0</v>
      </c>
      <c r="U62" s="316">
        <f>'Rekap SKPD'!X476</f>
        <v>0</v>
      </c>
      <c r="V62" s="318">
        <f t="shared" si="0"/>
        <v>5091500</v>
      </c>
      <c r="W62" s="318"/>
      <c r="Y62" s="119">
        <v>5091500</v>
      </c>
      <c r="Z62" s="123">
        <f t="shared" si="1"/>
        <v>0</v>
      </c>
    </row>
    <row r="63" spans="1:26">
      <c r="A63" s="143">
        <v>53</v>
      </c>
      <c r="B63" s="432" t="s">
        <v>71</v>
      </c>
      <c r="C63" s="316">
        <f>'Rekap SKPD'!E485</f>
        <v>66500</v>
      </c>
      <c r="D63" s="316">
        <f>'Rekap SKPD'!G485</f>
        <v>0</v>
      </c>
      <c r="E63" s="316">
        <f>'Rekap SKPD'!H485</f>
        <v>0</v>
      </c>
      <c r="F63" s="316">
        <f>'Rekap SKPD'!I485</f>
        <v>0</v>
      </c>
      <c r="G63" s="316">
        <f>'Rekap SKPD'!J485</f>
        <v>0</v>
      </c>
      <c r="H63" s="316">
        <f>'Rekap SKPD'!K485</f>
        <v>0</v>
      </c>
      <c r="I63" s="316">
        <f>'Rekap SKPD'!L485</f>
        <v>0</v>
      </c>
      <c r="J63" s="316">
        <f>'Rekap SKPD'!M485</f>
        <v>0</v>
      </c>
      <c r="K63" s="316">
        <f>'Rekap SKPD'!N485</f>
        <v>0</v>
      </c>
      <c r="L63" s="316">
        <f>'Rekap SKPD'!O485</f>
        <v>0</v>
      </c>
      <c r="M63" s="316">
        <f>'Rekap SKPD'!P485</f>
        <v>0</v>
      </c>
      <c r="N63" s="316">
        <f>'Rekap SKPD'!Q485</f>
        <v>0</v>
      </c>
      <c r="O63" s="316">
        <f>'Rekap SKPD'!R485</f>
        <v>0</v>
      </c>
      <c r="P63" s="316">
        <f>'Rekap SKPD'!S485</f>
        <v>0</v>
      </c>
      <c r="Q63" s="316">
        <f>'Rekap SKPD'!T485</f>
        <v>0</v>
      </c>
      <c r="R63" s="316">
        <f>'Rekap SKPD'!U485</f>
        <v>0</v>
      </c>
      <c r="S63" s="316">
        <f>'Rekap SKPD'!V485</f>
        <v>0</v>
      </c>
      <c r="T63" s="316">
        <f>'Rekap SKPD'!W485</f>
        <v>0</v>
      </c>
      <c r="U63" s="316">
        <f>'Rekap SKPD'!X485</f>
        <v>0</v>
      </c>
      <c r="V63" s="318">
        <f t="shared" si="0"/>
        <v>66500</v>
      </c>
      <c r="W63" s="318"/>
      <c r="Y63" s="119">
        <v>66500</v>
      </c>
      <c r="Z63" s="123">
        <f t="shared" si="1"/>
        <v>0</v>
      </c>
    </row>
    <row r="64" spans="1:26">
      <c r="A64" s="143">
        <v>54</v>
      </c>
      <c r="B64" s="432" t="s">
        <v>72</v>
      </c>
      <c r="C64" s="316">
        <f>'Rekap SKPD'!E494</f>
        <v>5351500</v>
      </c>
      <c r="D64" s="316">
        <f>'Rekap SKPD'!G494</f>
        <v>0</v>
      </c>
      <c r="E64" s="316">
        <f>'Rekap SKPD'!H494</f>
        <v>0</v>
      </c>
      <c r="F64" s="316">
        <f>'Rekap SKPD'!I494</f>
        <v>0</v>
      </c>
      <c r="G64" s="316">
        <f>'Rekap SKPD'!J494</f>
        <v>0</v>
      </c>
      <c r="H64" s="316">
        <f>'Rekap SKPD'!K494</f>
        <v>0</v>
      </c>
      <c r="I64" s="316">
        <f>'Rekap SKPD'!L494</f>
        <v>0</v>
      </c>
      <c r="J64" s="316">
        <f>'Rekap SKPD'!M494</f>
        <v>0</v>
      </c>
      <c r="K64" s="316">
        <f>'Rekap SKPD'!N494</f>
        <v>0</v>
      </c>
      <c r="L64" s="316">
        <f>'Rekap SKPD'!O494</f>
        <v>0</v>
      </c>
      <c r="M64" s="316">
        <f>'Rekap SKPD'!P494</f>
        <v>0</v>
      </c>
      <c r="N64" s="316">
        <f>'Rekap SKPD'!Q494</f>
        <v>0</v>
      </c>
      <c r="O64" s="316">
        <f>'Rekap SKPD'!R494</f>
        <v>0</v>
      </c>
      <c r="P64" s="316">
        <f>'Rekap SKPD'!S494</f>
        <v>25000</v>
      </c>
      <c r="Q64" s="316">
        <f>'Rekap SKPD'!T494</f>
        <v>0</v>
      </c>
      <c r="R64" s="316">
        <f>'Rekap SKPD'!U494</f>
        <v>0</v>
      </c>
      <c r="S64" s="316">
        <f>'Rekap SKPD'!V494</f>
        <v>0</v>
      </c>
      <c r="T64" s="316">
        <f>'Rekap SKPD'!W494</f>
        <v>0</v>
      </c>
      <c r="U64" s="316">
        <f>'Rekap SKPD'!X494</f>
        <v>25000</v>
      </c>
      <c r="V64" s="318">
        <f t="shared" si="0"/>
        <v>5326500</v>
      </c>
      <c r="W64" s="318"/>
      <c r="X64" s="410"/>
      <c r="Y64" s="119">
        <v>5326500</v>
      </c>
      <c r="Z64" s="123">
        <f t="shared" si="1"/>
        <v>0</v>
      </c>
    </row>
    <row r="65" spans="1:26">
      <c r="A65" s="143">
        <v>55</v>
      </c>
      <c r="B65" s="432" t="s">
        <v>73</v>
      </c>
      <c r="C65" s="316">
        <f>'Rekap SKPD'!E503</f>
        <v>191500</v>
      </c>
      <c r="D65" s="316">
        <f>'Rekap SKPD'!G503</f>
        <v>0</v>
      </c>
      <c r="E65" s="316">
        <f>'Rekap SKPD'!H503</f>
        <v>0</v>
      </c>
      <c r="F65" s="316">
        <f>'Rekap SKPD'!I503</f>
        <v>0</v>
      </c>
      <c r="G65" s="316">
        <f>'Rekap SKPD'!J503</f>
        <v>0</v>
      </c>
      <c r="H65" s="316">
        <f>'Rekap SKPD'!K503</f>
        <v>0</v>
      </c>
      <c r="I65" s="316">
        <f>'Rekap SKPD'!L503</f>
        <v>0</v>
      </c>
      <c r="J65" s="316">
        <f>'Rekap SKPD'!M503</f>
        <v>0</v>
      </c>
      <c r="K65" s="316">
        <f>'Rekap SKPD'!N503</f>
        <v>0</v>
      </c>
      <c r="L65" s="316">
        <f>'Rekap SKPD'!O503</f>
        <v>0</v>
      </c>
      <c r="M65" s="316">
        <f>'Rekap SKPD'!P503</f>
        <v>0</v>
      </c>
      <c r="N65" s="316">
        <f>'Rekap SKPD'!Q503</f>
        <v>0</v>
      </c>
      <c r="O65" s="316">
        <f>'Rekap SKPD'!R503</f>
        <v>0</v>
      </c>
      <c r="P65" s="316">
        <f>'Rekap SKPD'!S503</f>
        <v>0</v>
      </c>
      <c r="Q65" s="316">
        <f>'Rekap SKPD'!T503</f>
        <v>0</v>
      </c>
      <c r="R65" s="316">
        <f>'Rekap SKPD'!U503</f>
        <v>0</v>
      </c>
      <c r="S65" s="316">
        <f>'Rekap SKPD'!V503</f>
        <v>0</v>
      </c>
      <c r="T65" s="316">
        <f>'Rekap SKPD'!W503</f>
        <v>0</v>
      </c>
      <c r="U65" s="316">
        <f>'Rekap SKPD'!X503</f>
        <v>0</v>
      </c>
      <c r="V65" s="318">
        <f t="shared" si="0"/>
        <v>191500</v>
      </c>
      <c r="W65" s="318"/>
      <c r="Y65" s="119">
        <v>191500</v>
      </c>
      <c r="Z65" s="123">
        <f t="shared" si="1"/>
        <v>0</v>
      </c>
    </row>
    <row r="66" spans="1:26">
      <c r="A66" s="143">
        <v>56</v>
      </c>
      <c r="B66" s="432" t="s">
        <v>74</v>
      </c>
      <c r="C66" s="316">
        <f>'Rekap SKPD'!E512</f>
        <v>321500</v>
      </c>
      <c r="D66" s="316">
        <f>'Rekap SKPD'!G512</f>
        <v>0</v>
      </c>
      <c r="E66" s="316">
        <f>'Rekap SKPD'!H512</f>
        <v>0</v>
      </c>
      <c r="F66" s="316">
        <f>'Rekap SKPD'!I512</f>
        <v>0</v>
      </c>
      <c r="G66" s="316">
        <f>'Rekap SKPD'!J512</f>
        <v>0</v>
      </c>
      <c r="H66" s="316">
        <f>'Rekap SKPD'!K512</f>
        <v>0</v>
      </c>
      <c r="I66" s="316">
        <f>'Rekap SKPD'!L512</f>
        <v>0</v>
      </c>
      <c r="J66" s="316">
        <f>'Rekap SKPD'!M512</f>
        <v>0</v>
      </c>
      <c r="K66" s="316">
        <f>'Rekap SKPD'!N512</f>
        <v>0</v>
      </c>
      <c r="L66" s="316">
        <f>'Rekap SKPD'!O512</f>
        <v>0</v>
      </c>
      <c r="M66" s="316">
        <f>'Rekap SKPD'!P512</f>
        <v>0</v>
      </c>
      <c r="N66" s="316">
        <f>'Rekap SKPD'!Q512</f>
        <v>0</v>
      </c>
      <c r="O66" s="316">
        <f>'Rekap SKPD'!R512</f>
        <v>0</v>
      </c>
      <c r="P66" s="316">
        <f>'Rekap SKPD'!S512</f>
        <v>0</v>
      </c>
      <c r="Q66" s="316">
        <f>'Rekap SKPD'!T512</f>
        <v>0</v>
      </c>
      <c r="R66" s="316">
        <f>'Rekap SKPD'!U512</f>
        <v>0</v>
      </c>
      <c r="S66" s="316">
        <f>'Rekap SKPD'!V512</f>
        <v>0</v>
      </c>
      <c r="T66" s="316">
        <f>'Rekap SKPD'!W512</f>
        <v>0</v>
      </c>
      <c r="U66" s="316">
        <f>'Rekap SKPD'!X512</f>
        <v>0</v>
      </c>
      <c r="V66" s="318">
        <f t="shared" si="0"/>
        <v>321500</v>
      </c>
      <c r="W66" s="318"/>
      <c r="Y66" s="119">
        <v>321500</v>
      </c>
      <c r="Z66" s="123">
        <f t="shared" si="1"/>
        <v>0</v>
      </c>
    </row>
    <row r="67" spans="1:26" s="128" customFormat="1">
      <c r="A67" s="143">
        <v>57</v>
      </c>
      <c r="B67" s="432" t="s">
        <v>75</v>
      </c>
      <c r="C67" s="316">
        <f>'Rekap SKPD'!E521</f>
        <v>4430500</v>
      </c>
      <c r="D67" s="316">
        <f>'Rekap SKPD'!G521</f>
        <v>0</v>
      </c>
      <c r="E67" s="316">
        <f>'Rekap SKPD'!H521</f>
        <v>0</v>
      </c>
      <c r="F67" s="316">
        <f>'Rekap SKPD'!I521</f>
        <v>0</v>
      </c>
      <c r="G67" s="316">
        <f>'Rekap SKPD'!J521</f>
        <v>0</v>
      </c>
      <c r="H67" s="316">
        <f>'Rekap SKPD'!K521</f>
        <v>0</v>
      </c>
      <c r="I67" s="316">
        <f>'Rekap SKPD'!L521</f>
        <v>0</v>
      </c>
      <c r="J67" s="316">
        <f>'Rekap SKPD'!M521</f>
        <v>170000</v>
      </c>
      <c r="K67" s="316">
        <f>'Rekap SKPD'!N521</f>
        <v>0</v>
      </c>
      <c r="L67" s="316">
        <f>'Rekap SKPD'!O521</f>
        <v>170000</v>
      </c>
      <c r="M67" s="316">
        <f>'Rekap SKPD'!P521</f>
        <v>0</v>
      </c>
      <c r="N67" s="316">
        <f>'Rekap SKPD'!Q521</f>
        <v>0</v>
      </c>
      <c r="O67" s="316">
        <f>'Rekap SKPD'!R521</f>
        <v>0</v>
      </c>
      <c r="P67" s="316">
        <f>'Rekap SKPD'!S521</f>
        <v>0</v>
      </c>
      <c r="Q67" s="316">
        <f>'Rekap SKPD'!T521</f>
        <v>0</v>
      </c>
      <c r="R67" s="316">
        <f>'Rekap SKPD'!U521</f>
        <v>0</v>
      </c>
      <c r="S67" s="316">
        <f>'Rekap SKPD'!V521</f>
        <v>0</v>
      </c>
      <c r="T67" s="316">
        <f>'Rekap SKPD'!W521</f>
        <v>0</v>
      </c>
      <c r="U67" s="316">
        <f>'Rekap SKPD'!X521</f>
        <v>0</v>
      </c>
      <c r="V67" s="318">
        <f t="shared" si="0"/>
        <v>4600500</v>
      </c>
      <c r="W67" s="331"/>
      <c r="X67" s="411"/>
      <c r="Y67" s="129">
        <v>4600500</v>
      </c>
      <c r="Z67" s="123">
        <f t="shared" si="1"/>
        <v>0</v>
      </c>
    </row>
    <row r="68" spans="1:26">
      <c r="A68" s="143">
        <v>58</v>
      </c>
      <c r="B68" s="432" t="s">
        <v>76</v>
      </c>
      <c r="C68" s="316">
        <f>'Rekap SKPD'!E530</f>
        <v>1886500</v>
      </c>
      <c r="D68" s="316">
        <f>'Rekap SKPD'!G530</f>
        <v>0</v>
      </c>
      <c r="E68" s="316">
        <f>'Rekap SKPD'!H530</f>
        <v>0</v>
      </c>
      <c r="F68" s="316">
        <f>'Rekap SKPD'!I530</f>
        <v>0</v>
      </c>
      <c r="G68" s="316">
        <f>'Rekap SKPD'!J530</f>
        <v>0</v>
      </c>
      <c r="H68" s="316">
        <f>'Rekap SKPD'!K530</f>
        <v>0</v>
      </c>
      <c r="I68" s="316">
        <f>'Rekap SKPD'!L530</f>
        <v>0</v>
      </c>
      <c r="J68" s="316">
        <f>'Rekap SKPD'!M530</f>
        <v>0</v>
      </c>
      <c r="K68" s="316">
        <f>'Rekap SKPD'!N530</f>
        <v>0</v>
      </c>
      <c r="L68" s="316">
        <f>'Rekap SKPD'!O530</f>
        <v>0</v>
      </c>
      <c r="M68" s="316">
        <f>'Rekap SKPD'!P530</f>
        <v>0</v>
      </c>
      <c r="N68" s="316">
        <f>'Rekap SKPD'!Q530</f>
        <v>0</v>
      </c>
      <c r="O68" s="316">
        <f>'Rekap SKPD'!R530</f>
        <v>0</v>
      </c>
      <c r="P68" s="316">
        <f>'Rekap SKPD'!S530</f>
        <v>0</v>
      </c>
      <c r="Q68" s="316">
        <f>'Rekap SKPD'!T530</f>
        <v>0</v>
      </c>
      <c r="R68" s="316">
        <f>'Rekap SKPD'!U530</f>
        <v>0</v>
      </c>
      <c r="S68" s="316">
        <f>'Rekap SKPD'!V530</f>
        <v>0</v>
      </c>
      <c r="T68" s="316">
        <f>'Rekap SKPD'!W530</f>
        <v>0</v>
      </c>
      <c r="U68" s="316">
        <f>'Rekap SKPD'!X530</f>
        <v>0</v>
      </c>
      <c r="V68" s="318">
        <f t="shared" si="0"/>
        <v>1886500</v>
      </c>
      <c r="W68" s="318"/>
      <c r="Y68" s="119">
        <v>1886500</v>
      </c>
      <c r="Z68" s="123">
        <f t="shared" si="1"/>
        <v>0</v>
      </c>
    </row>
    <row r="69" spans="1:26">
      <c r="A69" s="143">
        <v>59</v>
      </c>
      <c r="B69" s="432" t="s">
        <v>77</v>
      </c>
      <c r="C69" s="316">
        <f>'Rekap SKPD'!E539</f>
        <v>2016500</v>
      </c>
      <c r="D69" s="316">
        <f>'Rekap SKPD'!G539</f>
        <v>0</v>
      </c>
      <c r="E69" s="316">
        <f>'Rekap SKPD'!H539</f>
        <v>0</v>
      </c>
      <c r="F69" s="316">
        <f>'Rekap SKPD'!I539</f>
        <v>0</v>
      </c>
      <c r="G69" s="316">
        <f>'Rekap SKPD'!J539</f>
        <v>0</v>
      </c>
      <c r="H69" s="316">
        <f>'Rekap SKPD'!K539</f>
        <v>0</v>
      </c>
      <c r="I69" s="316">
        <f>'Rekap SKPD'!L539</f>
        <v>0</v>
      </c>
      <c r="J69" s="316">
        <f>'Rekap SKPD'!M539</f>
        <v>0</v>
      </c>
      <c r="K69" s="316">
        <f>'Rekap SKPD'!N539</f>
        <v>0</v>
      </c>
      <c r="L69" s="316">
        <f>'Rekap SKPD'!O539</f>
        <v>0</v>
      </c>
      <c r="M69" s="316">
        <f>'Rekap SKPD'!P539</f>
        <v>0</v>
      </c>
      <c r="N69" s="316">
        <f>'Rekap SKPD'!Q539</f>
        <v>0</v>
      </c>
      <c r="O69" s="316">
        <f>'Rekap SKPD'!R539</f>
        <v>0</v>
      </c>
      <c r="P69" s="316">
        <f>'Rekap SKPD'!S539</f>
        <v>0</v>
      </c>
      <c r="Q69" s="316">
        <f>'Rekap SKPD'!T539</f>
        <v>0</v>
      </c>
      <c r="R69" s="316">
        <f>'Rekap SKPD'!U539</f>
        <v>0</v>
      </c>
      <c r="S69" s="316">
        <f>'Rekap SKPD'!V539</f>
        <v>0</v>
      </c>
      <c r="T69" s="316">
        <f>'Rekap SKPD'!W539</f>
        <v>0</v>
      </c>
      <c r="U69" s="316">
        <f>'Rekap SKPD'!X539</f>
        <v>0</v>
      </c>
      <c r="V69" s="318">
        <f t="shared" si="0"/>
        <v>2016500</v>
      </c>
      <c r="W69" s="318"/>
      <c r="Y69" s="119">
        <v>2016500</v>
      </c>
      <c r="Z69" s="123">
        <f t="shared" si="1"/>
        <v>0</v>
      </c>
    </row>
    <row r="70" spans="1:26">
      <c r="A70" s="143">
        <v>60</v>
      </c>
      <c r="B70" s="432" t="s">
        <v>78</v>
      </c>
      <c r="C70" s="316">
        <f>'Rekap SKPD'!E548</f>
        <v>336500</v>
      </c>
      <c r="D70" s="316">
        <f>'Rekap SKPD'!G548</f>
        <v>0</v>
      </c>
      <c r="E70" s="316">
        <f>'Rekap SKPD'!H548</f>
        <v>0</v>
      </c>
      <c r="F70" s="316">
        <f>'Rekap SKPD'!I548</f>
        <v>0</v>
      </c>
      <c r="G70" s="316">
        <f>'Rekap SKPD'!J548</f>
        <v>0</v>
      </c>
      <c r="H70" s="316">
        <f>'Rekap SKPD'!K548</f>
        <v>0</v>
      </c>
      <c r="I70" s="316">
        <f>'Rekap SKPD'!L548</f>
        <v>0</v>
      </c>
      <c r="J70" s="316">
        <f>'Rekap SKPD'!M548</f>
        <v>0</v>
      </c>
      <c r="K70" s="316">
        <f>'Rekap SKPD'!N548</f>
        <v>0</v>
      </c>
      <c r="L70" s="316">
        <f>'Rekap SKPD'!O548</f>
        <v>0</v>
      </c>
      <c r="M70" s="316">
        <f>'Rekap SKPD'!P548</f>
        <v>0</v>
      </c>
      <c r="N70" s="316">
        <f>'Rekap SKPD'!Q548</f>
        <v>0</v>
      </c>
      <c r="O70" s="316">
        <f>'Rekap SKPD'!R548</f>
        <v>0</v>
      </c>
      <c r="P70" s="316">
        <f>'Rekap SKPD'!S548</f>
        <v>0</v>
      </c>
      <c r="Q70" s="316">
        <f>'Rekap SKPD'!T548</f>
        <v>0</v>
      </c>
      <c r="R70" s="316">
        <f>'Rekap SKPD'!U548</f>
        <v>0</v>
      </c>
      <c r="S70" s="316">
        <f>'Rekap SKPD'!V548</f>
        <v>0</v>
      </c>
      <c r="T70" s="316">
        <f>'Rekap SKPD'!W548</f>
        <v>0</v>
      </c>
      <c r="U70" s="316">
        <f>'Rekap SKPD'!X548</f>
        <v>0</v>
      </c>
      <c r="V70" s="318">
        <f t="shared" si="0"/>
        <v>336500</v>
      </c>
      <c r="W70" s="318"/>
      <c r="Y70" s="119">
        <v>336500</v>
      </c>
      <c r="Z70" s="123">
        <f t="shared" si="1"/>
        <v>0</v>
      </c>
    </row>
    <row r="71" spans="1:26">
      <c r="A71" s="143">
        <v>61</v>
      </c>
      <c r="B71" s="432" t="s">
        <v>79</v>
      </c>
      <c r="C71" s="316">
        <f>'Rekap SKPD'!E557</f>
        <v>5821500</v>
      </c>
      <c r="D71" s="316">
        <f>'Rekap SKPD'!G557</f>
        <v>0</v>
      </c>
      <c r="E71" s="316">
        <f>'Rekap SKPD'!H557</f>
        <v>0</v>
      </c>
      <c r="F71" s="316">
        <f>'Rekap SKPD'!I557</f>
        <v>0</v>
      </c>
      <c r="G71" s="316">
        <f>'Rekap SKPD'!J557</f>
        <v>0</v>
      </c>
      <c r="H71" s="316">
        <f>'Rekap SKPD'!K557</f>
        <v>0</v>
      </c>
      <c r="I71" s="316">
        <f>'Rekap SKPD'!L557</f>
        <v>0</v>
      </c>
      <c r="J71" s="316">
        <f>'Rekap SKPD'!M557</f>
        <v>0</v>
      </c>
      <c r="K71" s="316">
        <f>'Rekap SKPD'!N557</f>
        <v>0</v>
      </c>
      <c r="L71" s="316">
        <f>'Rekap SKPD'!O557</f>
        <v>0</v>
      </c>
      <c r="M71" s="316">
        <f>'Rekap SKPD'!P557</f>
        <v>0</v>
      </c>
      <c r="N71" s="316">
        <f>'Rekap SKPD'!Q557</f>
        <v>0</v>
      </c>
      <c r="O71" s="316">
        <f>'Rekap SKPD'!R557</f>
        <v>0</v>
      </c>
      <c r="P71" s="316">
        <f>'Rekap SKPD'!S557</f>
        <v>10000</v>
      </c>
      <c r="Q71" s="316">
        <f>'Rekap SKPD'!T557</f>
        <v>0</v>
      </c>
      <c r="R71" s="316">
        <f>'Rekap SKPD'!U557</f>
        <v>0</v>
      </c>
      <c r="S71" s="316">
        <f>'Rekap SKPD'!V557</f>
        <v>0</v>
      </c>
      <c r="T71" s="316">
        <f>'Rekap SKPD'!W557</f>
        <v>0</v>
      </c>
      <c r="U71" s="316">
        <f>'Rekap SKPD'!X557</f>
        <v>10000</v>
      </c>
      <c r="V71" s="318">
        <f>C71+D71+E71+F71+G71+H71+I71+J71+K71-M71-N71-O71-P71-Q71-R71-S71-T71</f>
        <v>5811500</v>
      </c>
      <c r="W71" s="318"/>
      <c r="Y71" s="119">
        <v>5811500</v>
      </c>
      <c r="Z71" s="123">
        <f t="shared" si="1"/>
        <v>0</v>
      </c>
    </row>
    <row r="72" spans="1:26">
      <c r="A72" s="143">
        <v>62</v>
      </c>
      <c r="B72" s="432" t="s">
        <v>80</v>
      </c>
      <c r="C72" s="316">
        <f>'Rekap SKPD'!E566</f>
        <v>1293500</v>
      </c>
      <c r="D72" s="316">
        <f>'Rekap SKPD'!G566</f>
        <v>0</v>
      </c>
      <c r="E72" s="316">
        <f>'Rekap SKPD'!H566</f>
        <v>0</v>
      </c>
      <c r="F72" s="316">
        <f>'Rekap SKPD'!I566</f>
        <v>0</v>
      </c>
      <c r="G72" s="316">
        <f>'Rekap SKPD'!J566</f>
        <v>0</v>
      </c>
      <c r="H72" s="316">
        <f>'Rekap SKPD'!K566</f>
        <v>0</v>
      </c>
      <c r="I72" s="316">
        <f>'Rekap SKPD'!L566</f>
        <v>0</v>
      </c>
      <c r="J72" s="316">
        <f>'Rekap SKPD'!M566</f>
        <v>0</v>
      </c>
      <c r="K72" s="316">
        <f>'Rekap SKPD'!N566</f>
        <v>0</v>
      </c>
      <c r="L72" s="316">
        <f>'Rekap SKPD'!O566</f>
        <v>0</v>
      </c>
      <c r="M72" s="316">
        <f>'Rekap SKPD'!P566</f>
        <v>0</v>
      </c>
      <c r="N72" s="316">
        <f>'Rekap SKPD'!Q566</f>
        <v>0</v>
      </c>
      <c r="O72" s="316">
        <f>'Rekap SKPD'!R566</f>
        <v>0</v>
      </c>
      <c r="P72" s="316">
        <f>'Rekap SKPD'!S566</f>
        <v>0</v>
      </c>
      <c r="Q72" s="316">
        <f>'Rekap SKPD'!T566</f>
        <v>0</v>
      </c>
      <c r="R72" s="316">
        <f>'Rekap SKPD'!U566</f>
        <v>0</v>
      </c>
      <c r="S72" s="316">
        <f>'Rekap SKPD'!V566</f>
        <v>0</v>
      </c>
      <c r="T72" s="316">
        <f>'Rekap SKPD'!W566</f>
        <v>0</v>
      </c>
      <c r="U72" s="316">
        <f>'Rekap SKPD'!X566</f>
        <v>0</v>
      </c>
      <c r="V72" s="318">
        <f t="shared" si="0"/>
        <v>1293500</v>
      </c>
      <c r="W72" s="318"/>
      <c r="Y72" s="119">
        <v>1293500</v>
      </c>
      <c r="Z72" s="123">
        <f t="shared" si="1"/>
        <v>0</v>
      </c>
    </row>
    <row r="73" spans="1:26">
      <c r="A73" s="143">
        <v>63</v>
      </c>
      <c r="B73" s="432" t="s">
        <v>81</v>
      </c>
      <c r="C73" s="316">
        <f>'Rekap SKPD'!E575</f>
        <v>216500</v>
      </c>
      <c r="D73" s="316">
        <f>'Rekap SKPD'!G575</f>
        <v>0</v>
      </c>
      <c r="E73" s="316">
        <f>'Rekap SKPD'!H575</f>
        <v>0</v>
      </c>
      <c r="F73" s="316">
        <f>'Rekap SKPD'!I575</f>
        <v>0</v>
      </c>
      <c r="G73" s="316">
        <f>'Rekap SKPD'!J575</f>
        <v>0</v>
      </c>
      <c r="H73" s="316">
        <f>'Rekap SKPD'!K575</f>
        <v>0</v>
      </c>
      <c r="I73" s="316">
        <f>'Rekap SKPD'!L575</f>
        <v>0</v>
      </c>
      <c r="J73" s="316">
        <f>'Rekap SKPD'!M575</f>
        <v>0</v>
      </c>
      <c r="K73" s="316">
        <f>'Rekap SKPD'!N575</f>
        <v>0</v>
      </c>
      <c r="L73" s="316">
        <f>'Rekap SKPD'!O575</f>
        <v>0</v>
      </c>
      <c r="M73" s="316">
        <f>'Rekap SKPD'!P575</f>
        <v>0</v>
      </c>
      <c r="N73" s="316">
        <f>'Rekap SKPD'!Q575</f>
        <v>0</v>
      </c>
      <c r="O73" s="316">
        <f>'Rekap SKPD'!R575</f>
        <v>0</v>
      </c>
      <c r="P73" s="316">
        <f>'Rekap SKPD'!S575</f>
        <v>0</v>
      </c>
      <c r="Q73" s="316">
        <f>'Rekap SKPD'!T575</f>
        <v>0</v>
      </c>
      <c r="R73" s="316">
        <f>'Rekap SKPD'!U575</f>
        <v>0</v>
      </c>
      <c r="S73" s="316">
        <f>'Rekap SKPD'!V575</f>
        <v>0</v>
      </c>
      <c r="T73" s="316">
        <f>'Rekap SKPD'!W575</f>
        <v>0</v>
      </c>
      <c r="U73" s="316">
        <f>'Rekap SKPD'!X575</f>
        <v>0</v>
      </c>
      <c r="V73" s="318">
        <f t="shared" si="0"/>
        <v>216500</v>
      </c>
      <c r="W73" s="318"/>
      <c r="Y73" s="119">
        <v>216500</v>
      </c>
      <c r="Z73" s="123">
        <f t="shared" si="1"/>
        <v>0</v>
      </c>
    </row>
    <row r="74" spans="1:26">
      <c r="A74" s="143">
        <v>64</v>
      </c>
      <c r="B74" s="432" t="s">
        <v>82</v>
      </c>
      <c r="C74" s="316">
        <f>'Rekap SKPD'!E584</f>
        <v>0</v>
      </c>
      <c r="D74" s="316">
        <f>'Rekap SKPD'!G584</f>
        <v>0</v>
      </c>
      <c r="E74" s="316">
        <f>'Rekap SKPD'!H584</f>
        <v>0</v>
      </c>
      <c r="F74" s="316">
        <f>'Rekap SKPD'!I584</f>
        <v>0</v>
      </c>
      <c r="G74" s="316">
        <f>'Rekap SKPD'!J584</f>
        <v>0</v>
      </c>
      <c r="H74" s="316">
        <f>'Rekap SKPD'!K584</f>
        <v>0</v>
      </c>
      <c r="I74" s="316">
        <f>'Rekap SKPD'!L584</f>
        <v>0</v>
      </c>
      <c r="J74" s="316">
        <f>'Rekap SKPD'!M584</f>
        <v>0</v>
      </c>
      <c r="K74" s="316">
        <f>'Rekap SKPD'!N584</f>
        <v>0</v>
      </c>
      <c r="L74" s="316">
        <f>'Rekap SKPD'!O584</f>
        <v>0</v>
      </c>
      <c r="M74" s="316">
        <f>'Rekap SKPD'!P584</f>
        <v>0</v>
      </c>
      <c r="N74" s="316">
        <f>'Rekap SKPD'!Q584</f>
        <v>0</v>
      </c>
      <c r="O74" s="316">
        <f>'Rekap SKPD'!R584</f>
        <v>0</v>
      </c>
      <c r="P74" s="316">
        <f>'Rekap SKPD'!S584</f>
        <v>0</v>
      </c>
      <c r="Q74" s="316">
        <f>'Rekap SKPD'!T584</f>
        <v>0</v>
      </c>
      <c r="R74" s="316">
        <f>'Rekap SKPD'!U584</f>
        <v>0</v>
      </c>
      <c r="S74" s="316">
        <f>'Rekap SKPD'!V584</f>
        <v>0</v>
      </c>
      <c r="T74" s="316">
        <f>'Rekap SKPD'!W584</f>
        <v>0</v>
      </c>
      <c r="U74" s="316">
        <f>'Rekap SKPD'!X584</f>
        <v>0</v>
      </c>
      <c r="V74" s="318">
        <f t="shared" si="0"/>
        <v>0</v>
      </c>
      <c r="W74" s="318"/>
      <c r="Y74" s="119">
        <v>0</v>
      </c>
      <c r="Z74" s="123">
        <f t="shared" si="1"/>
        <v>0</v>
      </c>
    </row>
    <row r="75" spans="1:26">
      <c r="A75" s="143">
        <v>65</v>
      </c>
      <c r="B75" s="432" t="s">
        <v>83</v>
      </c>
      <c r="C75" s="316">
        <f>'Rekap SKPD'!E593</f>
        <v>66500</v>
      </c>
      <c r="D75" s="316">
        <f>'Rekap SKPD'!G593</f>
        <v>0</v>
      </c>
      <c r="E75" s="316">
        <f>'Rekap SKPD'!H593</f>
        <v>0</v>
      </c>
      <c r="F75" s="316">
        <f>'Rekap SKPD'!I593</f>
        <v>0</v>
      </c>
      <c r="G75" s="316">
        <f>'Rekap SKPD'!J593</f>
        <v>0</v>
      </c>
      <c r="H75" s="316">
        <f>'Rekap SKPD'!K593</f>
        <v>0</v>
      </c>
      <c r="I75" s="316">
        <f>'Rekap SKPD'!L593</f>
        <v>0</v>
      </c>
      <c r="J75" s="316">
        <f>'Rekap SKPD'!M593</f>
        <v>0</v>
      </c>
      <c r="K75" s="316">
        <f>'Rekap SKPD'!N593</f>
        <v>0</v>
      </c>
      <c r="L75" s="316">
        <f>'Rekap SKPD'!O593</f>
        <v>0</v>
      </c>
      <c r="M75" s="316">
        <f>'Rekap SKPD'!P593</f>
        <v>0</v>
      </c>
      <c r="N75" s="316">
        <f>'Rekap SKPD'!Q593</f>
        <v>0</v>
      </c>
      <c r="O75" s="316">
        <f>'Rekap SKPD'!R593</f>
        <v>0</v>
      </c>
      <c r="P75" s="316">
        <f>'Rekap SKPD'!S593</f>
        <v>0</v>
      </c>
      <c r="Q75" s="316">
        <f>'Rekap SKPD'!T593</f>
        <v>0</v>
      </c>
      <c r="R75" s="316">
        <f>'Rekap SKPD'!U593</f>
        <v>0</v>
      </c>
      <c r="S75" s="316">
        <f>'Rekap SKPD'!V593</f>
        <v>0</v>
      </c>
      <c r="T75" s="316">
        <f>'Rekap SKPD'!W593</f>
        <v>0</v>
      </c>
      <c r="U75" s="316">
        <f>'Rekap SKPD'!X593</f>
        <v>0</v>
      </c>
      <c r="V75" s="318">
        <f t="shared" si="0"/>
        <v>66500</v>
      </c>
      <c r="W75" s="318"/>
      <c r="Y75" s="119">
        <v>66500</v>
      </c>
      <c r="Z75" s="123">
        <f t="shared" si="1"/>
        <v>0</v>
      </c>
    </row>
    <row r="76" spans="1:26">
      <c r="A76" s="143">
        <v>66</v>
      </c>
      <c r="B76" s="432" t="s">
        <v>84</v>
      </c>
      <c r="C76" s="316">
        <f>'Rekap SKPD'!E602</f>
        <v>5516500</v>
      </c>
      <c r="D76" s="316">
        <f>'Rekap SKPD'!G602</f>
        <v>0</v>
      </c>
      <c r="E76" s="316">
        <f>'Rekap SKPD'!H602</f>
        <v>0</v>
      </c>
      <c r="F76" s="316">
        <f>'Rekap SKPD'!I602</f>
        <v>0</v>
      </c>
      <c r="G76" s="316">
        <f>'Rekap SKPD'!J602</f>
        <v>0</v>
      </c>
      <c r="H76" s="316">
        <f>'Rekap SKPD'!K602</f>
        <v>0</v>
      </c>
      <c r="I76" s="316">
        <f>'Rekap SKPD'!L602</f>
        <v>0</v>
      </c>
      <c r="J76" s="316">
        <f>'Rekap SKPD'!M602</f>
        <v>0</v>
      </c>
      <c r="K76" s="316">
        <f>'Rekap SKPD'!N602</f>
        <v>0</v>
      </c>
      <c r="L76" s="316">
        <f>'Rekap SKPD'!O602</f>
        <v>0</v>
      </c>
      <c r="M76" s="316">
        <f>'Rekap SKPD'!P602</f>
        <v>0</v>
      </c>
      <c r="N76" s="316">
        <f>'Rekap SKPD'!Q602</f>
        <v>0</v>
      </c>
      <c r="O76" s="316">
        <f>'Rekap SKPD'!R602</f>
        <v>0</v>
      </c>
      <c r="P76" s="316">
        <f>'Rekap SKPD'!S602</f>
        <v>0</v>
      </c>
      <c r="Q76" s="316">
        <f>'Rekap SKPD'!T602</f>
        <v>0</v>
      </c>
      <c r="R76" s="316">
        <f>'Rekap SKPD'!U602</f>
        <v>0</v>
      </c>
      <c r="S76" s="316">
        <f>'Rekap SKPD'!V602</f>
        <v>0</v>
      </c>
      <c r="T76" s="316">
        <f>'Rekap SKPD'!W602</f>
        <v>0</v>
      </c>
      <c r="U76" s="316">
        <f>'Rekap SKPD'!X602</f>
        <v>0</v>
      </c>
      <c r="V76" s="318">
        <f t="shared" ref="V76:V82" si="2">C76+D76+E76+F76+G76+H76+I76+J76+K76-M76-N76-O76-P76-Q76-R76-S76-T76</f>
        <v>5516500</v>
      </c>
      <c r="W76" s="318"/>
      <c r="Y76" s="119">
        <v>5516500</v>
      </c>
      <c r="Z76" s="123">
        <f t="shared" ref="Z76:Z82" si="3">V76-Y76</f>
        <v>0</v>
      </c>
    </row>
    <row r="77" spans="1:26">
      <c r="A77" s="143">
        <v>67</v>
      </c>
      <c r="B77" s="432" t="s">
        <v>85</v>
      </c>
      <c r="C77" s="316">
        <f>'Rekap SKPD'!E611</f>
        <v>963820168</v>
      </c>
      <c r="D77" s="316">
        <f>'Rekap SKPD'!G611</f>
        <v>97487000</v>
      </c>
      <c r="E77" s="316">
        <f>'Rekap SKPD'!H611</f>
        <v>3786999</v>
      </c>
      <c r="F77" s="316">
        <f>'Rekap SKPD'!I611</f>
        <v>0</v>
      </c>
      <c r="G77" s="316">
        <f>'Rekap SKPD'!J611</f>
        <v>0</v>
      </c>
      <c r="H77" s="316">
        <f>'Rekap SKPD'!K611</f>
        <v>0</v>
      </c>
      <c r="I77" s="316">
        <f>'Rekap SKPD'!L611</f>
        <v>0</v>
      </c>
      <c r="J77" s="316">
        <f>'Rekap SKPD'!M611</f>
        <v>0</v>
      </c>
      <c r="K77" s="316">
        <f>'Rekap SKPD'!N611</f>
        <v>0</v>
      </c>
      <c r="L77" s="316">
        <f>'Rekap SKPD'!O611</f>
        <v>101273999</v>
      </c>
      <c r="M77" s="316">
        <f>'Rekap SKPD'!P611</f>
        <v>0</v>
      </c>
      <c r="N77" s="316">
        <f>'Rekap SKPD'!Q611</f>
        <v>0</v>
      </c>
      <c r="O77" s="316">
        <f>'Rekap SKPD'!R611</f>
        <v>0</v>
      </c>
      <c r="P77" s="316">
        <f>'Rekap SKPD'!S611</f>
        <v>0</v>
      </c>
      <c r="Q77" s="316">
        <f>'Rekap SKPD'!T611</f>
        <v>0</v>
      </c>
      <c r="R77" s="316">
        <f>'Rekap SKPD'!U611</f>
        <v>0</v>
      </c>
      <c r="S77" s="316">
        <f>'Rekap SKPD'!V611</f>
        <v>0</v>
      </c>
      <c r="T77" s="316">
        <f>'Rekap SKPD'!W611</f>
        <v>0</v>
      </c>
      <c r="U77" s="316">
        <f>'Rekap SKPD'!X611</f>
        <v>0</v>
      </c>
      <c r="V77" s="318">
        <f t="shared" si="2"/>
        <v>1065094167</v>
      </c>
      <c r="W77" s="318"/>
      <c r="Y77" s="119">
        <v>1065094167</v>
      </c>
      <c r="Z77" s="123">
        <f t="shared" si="3"/>
        <v>0</v>
      </c>
    </row>
    <row r="78" spans="1:26">
      <c r="A78" s="143">
        <v>68</v>
      </c>
      <c r="B78" s="432" t="s">
        <v>86</v>
      </c>
      <c r="C78" s="316">
        <f>'Rekap SKPD'!E620</f>
        <v>7840490</v>
      </c>
      <c r="D78" s="316">
        <f>'Rekap SKPD'!G620</f>
        <v>0</v>
      </c>
      <c r="E78" s="316">
        <f>'Rekap SKPD'!H620</f>
        <v>0</v>
      </c>
      <c r="F78" s="316">
        <f>'Rekap SKPD'!I620</f>
        <v>0</v>
      </c>
      <c r="G78" s="316">
        <f>'Rekap SKPD'!J620</f>
        <v>0</v>
      </c>
      <c r="H78" s="316">
        <f>'Rekap SKPD'!K620</f>
        <v>0</v>
      </c>
      <c r="I78" s="316">
        <f>'Rekap SKPD'!L620</f>
        <v>0</v>
      </c>
      <c r="J78" s="316">
        <f>'Rekap SKPD'!M620</f>
        <v>0</v>
      </c>
      <c r="K78" s="316">
        <f>'Rekap SKPD'!N620</f>
        <v>0</v>
      </c>
      <c r="L78" s="316">
        <f>'Rekap SKPD'!O620</f>
        <v>0</v>
      </c>
      <c r="M78" s="316">
        <f>'Rekap SKPD'!P620</f>
        <v>0</v>
      </c>
      <c r="N78" s="316">
        <f>'Rekap SKPD'!Q620</f>
        <v>0</v>
      </c>
      <c r="O78" s="316">
        <f>'Rekap SKPD'!R620</f>
        <v>0</v>
      </c>
      <c r="P78" s="316">
        <f>'Rekap SKPD'!S620</f>
        <v>0</v>
      </c>
      <c r="Q78" s="316">
        <f>'Rekap SKPD'!T620</f>
        <v>0</v>
      </c>
      <c r="R78" s="316">
        <f>'Rekap SKPD'!U620</f>
        <v>0</v>
      </c>
      <c r="S78" s="316">
        <f>'Rekap SKPD'!V620</f>
        <v>0</v>
      </c>
      <c r="T78" s="316">
        <f>'Rekap SKPD'!W620</f>
        <v>0</v>
      </c>
      <c r="U78" s="316">
        <f>'Rekap SKPD'!X620</f>
        <v>0</v>
      </c>
      <c r="V78" s="318">
        <f t="shared" si="2"/>
        <v>7840490</v>
      </c>
      <c r="W78" s="318"/>
      <c r="Y78" s="119">
        <v>7840490</v>
      </c>
      <c r="Z78" s="123">
        <f t="shared" si="3"/>
        <v>0</v>
      </c>
    </row>
    <row r="79" spans="1:26">
      <c r="A79" s="143">
        <v>69</v>
      </c>
      <c r="B79" s="432" t="s">
        <v>87</v>
      </c>
      <c r="C79" s="316">
        <f>'Rekap SKPD'!E629</f>
        <v>39294000</v>
      </c>
      <c r="D79" s="316">
        <f>'Rekap SKPD'!G629</f>
        <v>0</v>
      </c>
      <c r="E79" s="316">
        <f>'Rekap SKPD'!H629</f>
        <v>0</v>
      </c>
      <c r="F79" s="316">
        <f>'Rekap SKPD'!I629</f>
        <v>0</v>
      </c>
      <c r="G79" s="316">
        <f>'Rekap SKPD'!J629</f>
        <v>0</v>
      </c>
      <c r="H79" s="316">
        <f>'Rekap SKPD'!K629</f>
        <v>0</v>
      </c>
      <c r="I79" s="316">
        <f>'Rekap SKPD'!L629</f>
        <v>0</v>
      </c>
      <c r="J79" s="316">
        <f>'Rekap SKPD'!M629</f>
        <v>0</v>
      </c>
      <c r="K79" s="316">
        <f>'Rekap SKPD'!N629</f>
        <v>0</v>
      </c>
      <c r="L79" s="316">
        <f>'Rekap SKPD'!O629</f>
        <v>0</v>
      </c>
      <c r="M79" s="316">
        <f>'Rekap SKPD'!P629</f>
        <v>0</v>
      </c>
      <c r="N79" s="316">
        <f>'Rekap SKPD'!Q629</f>
        <v>0</v>
      </c>
      <c r="O79" s="316">
        <f>'Rekap SKPD'!R629</f>
        <v>0</v>
      </c>
      <c r="P79" s="316">
        <f>'Rekap SKPD'!S629</f>
        <v>0</v>
      </c>
      <c r="Q79" s="316">
        <f>'Rekap SKPD'!T629</f>
        <v>0</v>
      </c>
      <c r="R79" s="316">
        <f>'Rekap SKPD'!U629</f>
        <v>0</v>
      </c>
      <c r="S79" s="316">
        <f>'Rekap SKPD'!V629</f>
        <v>0</v>
      </c>
      <c r="T79" s="316">
        <f>'Rekap SKPD'!W629</f>
        <v>0</v>
      </c>
      <c r="U79" s="316">
        <f>'Rekap SKPD'!X629</f>
        <v>0</v>
      </c>
      <c r="V79" s="318">
        <f t="shared" si="2"/>
        <v>39294000</v>
      </c>
      <c r="W79" s="318"/>
      <c r="Y79" s="119">
        <v>39294000</v>
      </c>
      <c r="Z79" s="123">
        <f t="shared" si="3"/>
        <v>0</v>
      </c>
    </row>
    <row r="80" spans="1:26" s="118" customFormat="1">
      <c r="A80" s="143">
        <v>70</v>
      </c>
      <c r="B80" s="432" t="s">
        <v>88</v>
      </c>
      <c r="C80" s="316">
        <f>'Rekap SKPD'!E638</f>
        <v>66500</v>
      </c>
      <c r="D80" s="316">
        <f>'Rekap SKPD'!G638</f>
        <v>0</v>
      </c>
      <c r="E80" s="316">
        <f>'Rekap SKPD'!H638</f>
        <v>0</v>
      </c>
      <c r="F80" s="316">
        <f>'Rekap SKPD'!I638</f>
        <v>0</v>
      </c>
      <c r="G80" s="316">
        <f>'Rekap SKPD'!J638</f>
        <v>0</v>
      </c>
      <c r="H80" s="316">
        <f>'Rekap SKPD'!K638</f>
        <v>0</v>
      </c>
      <c r="I80" s="316">
        <f>'Rekap SKPD'!L638</f>
        <v>0</v>
      </c>
      <c r="J80" s="316">
        <f>'Rekap SKPD'!M638</f>
        <v>0</v>
      </c>
      <c r="K80" s="316">
        <f>'Rekap SKPD'!N638</f>
        <v>0</v>
      </c>
      <c r="L80" s="316">
        <f>'Rekap SKPD'!O638</f>
        <v>0</v>
      </c>
      <c r="M80" s="316">
        <f>'Rekap SKPD'!P638</f>
        <v>0</v>
      </c>
      <c r="N80" s="316">
        <f>'Rekap SKPD'!Q638</f>
        <v>0</v>
      </c>
      <c r="O80" s="316">
        <f>'Rekap SKPD'!R638</f>
        <v>0</v>
      </c>
      <c r="P80" s="316">
        <f>'Rekap SKPD'!S638</f>
        <v>0</v>
      </c>
      <c r="Q80" s="316">
        <f>'Rekap SKPD'!T638</f>
        <v>0</v>
      </c>
      <c r="R80" s="316">
        <f>'Rekap SKPD'!U638</f>
        <v>0</v>
      </c>
      <c r="S80" s="316">
        <f>'Rekap SKPD'!V638</f>
        <v>0</v>
      </c>
      <c r="T80" s="316">
        <f>'Rekap SKPD'!W638</f>
        <v>0</v>
      </c>
      <c r="U80" s="316">
        <f>'Rekap SKPD'!X638</f>
        <v>0</v>
      </c>
      <c r="V80" s="318">
        <f t="shared" si="2"/>
        <v>66500</v>
      </c>
      <c r="W80" s="304"/>
      <c r="X80" s="306"/>
      <c r="Y80" s="131">
        <v>66500</v>
      </c>
      <c r="Z80" s="123">
        <f t="shared" si="3"/>
        <v>0</v>
      </c>
    </row>
    <row r="81" spans="1:26">
      <c r="A81" s="143">
        <v>71</v>
      </c>
      <c r="B81" s="432" t="s">
        <v>89</v>
      </c>
      <c r="C81" s="316">
        <f>'Rekap SKPD'!E647</f>
        <v>16122675</v>
      </c>
      <c r="D81" s="316">
        <f>'Rekap SKPD'!G647</f>
        <v>0</v>
      </c>
      <c r="E81" s="316">
        <f>'Rekap SKPD'!H647</f>
        <v>0</v>
      </c>
      <c r="F81" s="316">
        <f>'Rekap SKPD'!I647</f>
        <v>0</v>
      </c>
      <c r="G81" s="316">
        <f>'Rekap SKPD'!J647</f>
        <v>0</v>
      </c>
      <c r="H81" s="316">
        <f>'Rekap SKPD'!K647</f>
        <v>0</v>
      </c>
      <c r="I81" s="316">
        <f>'Rekap SKPD'!L647</f>
        <v>0</v>
      </c>
      <c r="J81" s="316">
        <f>'Rekap SKPD'!M647</f>
        <v>0</v>
      </c>
      <c r="K81" s="316">
        <f>'Rekap SKPD'!N647</f>
        <v>0</v>
      </c>
      <c r="L81" s="316">
        <f>'Rekap SKPD'!O647</f>
        <v>0</v>
      </c>
      <c r="M81" s="316">
        <f>'Rekap SKPD'!P647</f>
        <v>0</v>
      </c>
      <c r="N81" s="316">
        <f>'Rekap SKPD'!Q647</f>
        <v>0</v>
      </c>
      <c r="O81" s="316">
        <f>'Rekap SKPD'!R647</f>
        <v>0</v>
      </c>
      <c r="P81" s="316">
        <f>'Rekap SKPD'!S647</f>
        <v>0</v>
      </c>
      <c r="Q81" s="316">
        <f>'Rekap SKPD'!T647</f>
        <v>0</v>
      </c>
      <c r="R81" s="316">
        <f>'Rekap SKPD'!U647</f>
        <v>0</v>
      </c>
      <c r="S81" s="316">
        <f>'Rekap SKPD'!V647</f>
        <v>0</v>
      </c>
      <c r="T81" s="316">
        <f>'Rekap SKPD'!W647</f>
        <v>0</v>
      </c>
      <c r="U81" s="316">
        <f>'Rekap SKPD'!X647</f>
        <v>0</v>
      </c>
      <c r="V81" s="318">
        <f>C81+D81+E81+F81+G81+H81+I81+J81+K81-M81-N81-O81-P81-Q81-R81-S81-T81</f>
        <v>16122675</v>
      </c>
      <c r="W81" s="318"/>
      <c r="Y81" s="119">
        <v>16122675</v>
      </c>
      <c r="Z81" s="123">
        <f t="shared" si="3"/>
        <v>0</v>
      </c>
    </row>
    <row r="82" spans="1:26">
      <c r="A82" s="143">
        <v>72</v>
      </c>
      <c r="B82" s="433" t="s">
        <v>2221</v>
      </c>
      <c r="C82" s="316">
        <f>'Rekap SKPD'!E656</f>
        <v>0</v>
      </c>
      <c r="D82" s="316">
        <f>'Rekap SKPD'!G656</f>
        <v>0</v>
      </c>
      <c r="E82" s="316">
        <f>'Rekap SKPD'!H656</f>
        <v>0</v>
      </c>
      <c r="F82" s="316">
        <f>'Rekap SKPD'!I656</f>
        <v>0</v>
      </c>
      <c r="G82" s="316">
        <f>'Rekap SKPD'!J656</f>
        <v>0</v>
      </c>
      <c r="H82" s="316">
        <f>'Rekap SKPD'!K656</f>
        <v>258145550</v>
      </c>
      <c r="I82" s="316">
        <f>'Rekap SKPD'!L656</f>
        <v>0</v>
      </c>
      <c r="J82" s="316">
        <f>'Rekap SKPD'!M656</f>
        <v>0</v>
      </c>
      <c r="K82" s="316">
        <f>'Rekap SKPD'!N656</f>
        <v>0</v>
      </c>
      <c r="L82" s="316">
        <f>'Rekap SKPD'!O656</f>
        <v>258145550</v>
      </c>
      <c r="M82" s="316">
        <f>'Rekap SKPD'!P656</f>
        <v>0</v>
      </c>
      <c r="N82" s="316">
        <f>'Rekap SKPD'!Q656</f>
        <v>0</v>
      </c>
      <c r="O82" s="316">
        <f>'Rekap SKPD'!R656</f>
        <v>0</v>
      </c>
      <c r="P82" s="316">
        <f>'Rekap SKPD'!S656</f>
        <v>0</v>
      </c>
      <c r="Q82" s="316">
        <f>'Rekap SKPD'!T656</f>
        <v>0</v>
      </c>
      <c r="R82" s="316">
        <f>'Rekap SKPD'!U656</f>
        <v>0</v>
      </c>
      <c r="S82" s="316">
        <f>'Rekap SKPD'!V656</f>
        <v>0</v>
      </c>
      <c r="T82" s="316">
        <f>'Rekap SKPD'!W656</f>
        <v>0</v>
      </c>
      <c r="U82" s="316">
        <f>'Rekap SKPD'!X656</f>
        <v>0</v>
      </c>
      <c r="V82" s="318">
        <f t="shared" si="2"/>
        <v>258145550</v>
      </c>
      <c r="W82" s="318"/>
      <c r="Y82" s="119">
        <v>258145550</v>
      </c>
      <c r="Z82" s="123">
        <f t="shared" si="3"/>
        <v>0</v>
      </c>
    </row>
    <row r="83" spans="1:26" s="135" customFormat="1" ht="24" customHeight="1">
      <c r="A83" s="132"/>
      <c r="B83" s="434" t="s">
        <v>4</v>
      </c>
      <c r="C83" s="420">
        <f>SUM(C11:C82)</f>
        <v>30825841130</v>
      </c>
      <c r="D83" s="420">
        <f t="shared" ref="D83:U83" si="4">SUM(D11:D82)</f>
        <v>3713664327</v>
      </c>
      <c r="E83" s="420">
        <f t="shared" si="4"/>
        <v>4761999</v>
      </c>
      <c r="F83" s="420">
        <f t="shared" si="4"/>
        <v>18322414611</v>
      </c>
      <c r="G83" s="420">
        <f t="shared" si="4"/>
        <v>0</v>
      </c>
      <c r="H83" s="420">
        <f t="shared" si="4"/>
        <v>258145550</v>
      </c>
      <c r="I83" s="420">
        <f t="shared" si="4"/>
        <v>0</v>
      </c>
      <c r="J83" s="420">
        <f t="shared" si="4"/>
        <v>26380000</v>
      </c>
      <c r="K83" s="420">
        <f t="shared" si="4"/>
        <v>33145550</v>
      </c>
      <c r="L83" s="420">
        <f t="shared" si="4"/>
        <v>22358512037</v>
      </c>
      <c r="M83" s="420">
        <f t="shared" si="4"/>
        <v>336978000</v>
      </c>
      <c r="N83" s="420">
        <f t="shared" si="4"/>
        <v>0</v>
      </c>
      <c r="O83" s="420">
        <f t="shared" si="4"/>
        <v>258145550</v>
      </c>
      <c r="P83" s="420">
        <f t="shared" si="4"/>
        <v>475417753</v>
      </c>
      <c r="Q83" s="420">
        <f t="shared" si="4"/>
        <v>0</v>
      </c>
      <c r="R83" s="420">
        <f t="shared" si="4"/>
        <v>140970000</v>
      </c>
      <c r="S83" s="420">
        <f t="shared" si="4"/>
        <v>0</v>
      </c>
      <c r="T83" s="420">
        <f t="shared" si="4"/>
        <v>0</v>
      </c>
      <c r="U83" s="420">
        <f t="shared" si="4"/>
        <v>1211511303</v>
      </c>
      <c r="V83" s="420">
        <f>SUM(V11:V82)</f>
        <v>51972841864</v>
      </c>
      <c r="W83" s="420"/>
      <c r="Y83" s="423">
        <f t="shared" ref="Y83:Z83" si="5">SUM(Y11:Y82)</f>
        <v>51972841864</v>
      </c>
      <c r="Z83" s="421">
        <f t="shared" si="5"/>
        <v>0</v>
      </c>
    </row>
    <row r="84" spans="1:26">
      <c r="A84" s="9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</row>
    <row r="85" spans="1:26" s="94" customFormat="1">
      <c r="B85" s="436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5"/>
      <c r="P85" s="425"/>
      <c r="Q85" s="425"/>
      <c r="R85" s="425"/>
      <c r="S85" s="425"/>
      <c r="T85" s="425"/>
      <c r="U85" s="425"/>
      <c r="V85" s="425"/>
      <c r="W85" s="425"/>
      <c r="X85" s="407"/>
      <c r="Y85" s="96"/>
      <c r="Z85" s="96"/>
    </row>
    <row r="86" spans="1:26" s="94" customFormat="1">
      <c r="A86" s="93"/>
      <c r="B86" s="92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>
        <f>C83+L83-U83</f>
        <v>51972841864</v>
      </c>
      <c r="W86" s="425"/>
      <c r="X86" s="407"/>
      <c r="Y86" s="96"/>
      <c r="Z86" s="96"/>
    </row>
    <row r="87" spans="1:26" s="94" customFormat="1">
      <c r="A87" s="93"/>
      <c r="B87" s="92" t="s">
        <v>2</v>
      </c>
      <c r="C87" s="425"/>
      <c r="D87" s="425"/>
      <c r="E87" s="425"/>
      <c r="F87" s="425"/>
      <c r="G87" s="425"/>
      <c r="H87" s="425"/>
      <c r="I87" s="425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>
        <f>L83-U83</f>
        <v>21147000734</v>
      </c>
      <c r="V87" s="426"/>
      <c r="W87" s="425"/>
      <c r="X87" s="393"/>
      <c r="Y87" s="96"/>
      <c r="Z87" s="96"/>
    </row>
    <row r="88" spans="1:26" s="94" customFormat="1">
      <c r="B88" s="92" t="s">
        <v>90</v>
      </c>
      <c r="C88" s="425"/>
      <c r="D88" s="425"/>
      <c r="E88" s="425"/>
      <c r="F88" s="425"/>
      <c r="G88" s="425"/>
      <c r="H88" s="425">
        <f>H83-O83</f>
        <v>0</v>
      </c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>
        <f>V83-V86</f>
        <v>0</v>
      </c>
      <c r="W88" s="425"/>
      <c r="X88" s="407"/>
      <c r="Y88" s="96"/>
      <c r="Z88" s="96"/>
    </row>
    <row r="89" spans="1:26" s="94" customFormat="1">
      <c r="B89" s="92" t="s">
        <v>91</v>
      </c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07"/>
      <c r="Y89" s="96"/>
      <c r="Z89" s="96"/>
    </row>
    <row r="90" spans="1:26" s="94" customFormat="1">
      <c r="B90" s="92"/>
      <c r="C90" s="425"/>
      <c r="D90" s="425"/>
      <c r="E90" s="425"/>
      <c r="F90" s="425"/>
      <c r="G90" s="425"/>
      <c r="H90" s="425"/>
      <c r="I90" s="425"/>
      <c r="J90" s="427"/>
      <c r="K90" s="427"/>
      <c r="L90" s="427"/>
      <c r="M90" s="427"/>
      <c r="N90" s="427"/>
      <c r="O90" s="427"/>
      <c r="P90" s="427"/>
      <c r="Q90" s="425"/>
      <c r="R90" s="425"/>
      <c r="S90" s="425"/>
      <c r="T90" s="425"/>
      <c r="U90" s="425"/>
      <c r="V90" s="382">
        <f>C83+D83+E83+F83+G83+H83+I83+J83+K83-M83-N83-O83-P83-Q83-R83</f>
        <v>51972841864</v>
      </c>
      <c r="W90" s="425"/>
      <c r="X90" s="407"/>
      <c r="Y90" s="96"/>
      <c r="Z90" s="96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425"/>
      <c r="W91" s="425"/>
      <c r="X91" s="407"/>
      <c r="Y91" s="96"/>
      <c r="Z91" s="96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407"/>
      <c r="Y92" s="96"/>
      <c r="Z92" s="96"/>
    </row>
    <row r="93" spans="1:26" s="94" customFormat="1">
      <c r="B93" s="437" t="s">
        <v>92</v>
      </c>
      <c r="C93" s="425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  <c r="X93" s="407"/>
      <c r="Y93" s="96"/>
      <c r="Z93" s="96"/>
    </row>
    <row r="94" spans="1:26" s="94" customFormat="1">
      <c r="B94" s="92" t="s">
        <v>93</v>
      </c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07"/>
      <c r="Y94" s="96"/>
      <c r="Z94" s="96"/>
    </row>
  </sheetData>
  <mergeCells count="27">
    <mergeCell ref="I8:I9"/>
    <mergeCell ref="J8:J9"/>
    <mergeCell ref="Q8:Q9"/>
    <mergeCell ref="U8:U9"/>
    <mergeCell ref="K8:K9"/>
    <mergeCell ref="L8:L9"/>
    <mergeCell ref="M8:M9"/>
    <mergeCell ref="N8:N9"/>
    <mergeCell ref="O8:O9"/>
    <mergeCell ref="P8:P9"/>
    <mergeCell ref="R8:T8"/>
    <mergeCell ref="Z6:Z10"/>
    <mergeCell ref="A6:A9"/>
    <mergeCell ref="B6:B9"/>
    <mergeCell ref="D6:U6"/>
    <mergeCell ref="A1:W1"/>
    <mergeCell ref="A2:W2"/>
    <mergeCell ref="A3:W3"/>
    <mergeCell ref="A5:B5"/>
    <mergeCell ref="W6:W9"/>
    <mergeCell ref="D7:L7"/>
    <mergeCell ref="M7:U7"/>
    <mergeCell ref="D8:D9"/>
    <mergeCell ref="E8:E9"/>
    <mergeCell ref="F8:F9"/>
    <mergeCell ref="G8:G9"/>
    <mergeCell ref="H8:H9"/>
  </mergeCells>
  <printOptions horizontalCentered="1"/>
  <pageMargins left="0" right="0" top="0.5" bottom="0.25" header="0.03" footer="0"/>
  <pageSetup paperSize="301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Z94"/>
  <sheetViews>
    <sheetView topLeftCell="K7" zoomScale="80" zoomScaleNormal="80" workbookViewId="0">
      <pane ySplit="4" topLeftCell="A62" activePane="bottomLeft" state="frozen"/>
      <selection activeCell="A7" sqref="A7"/>
      <selection pane="bottomLeft" activeCell="O83" sqref="O83"/>
    </sheetView>
  </sheetViews>
  <sheetFormatPr defaultColWidth="8.85546875" defaultRowHeight="12.75"/>
  <cols>
    <col min="1" max="1" width="4" style="91" customWidth="1"/>
    <col min="2" max="2" width="36.5703125" style="435" customWidth="1"/>
    <col min="3" max="3" width="20" style="379" customWidth="1"/>
    <col min="4" max="4" width="18.5703125" style="379" customWidth="1"/>
    <col min="5" max="5" width="16" style="379" customWidth="1"/>
    <col min="6" max="6" width="18" style="379" customWidth="1"/>
    <col min="7" max="7" width="17.5703125" style="379" customWidth="1"/>
    <col min="8" max="8" width="15.7109375" style="379" customWidth="1"/>
    <col min="9" max="9" width="17.28515625" style="379" customWidth="1"/>
    <col min="10" max="10" width="15.85546875" style="379" customWidth="1"/>
    <col min="11" max="11" width="15.7109375" style="379" customWidth="1"/>
    <col min="12" max="12" width="18.42578125" style="379" customWidth="1"/>
    <col min="13" max="13" width="16" style="379" customWidth="1"/>
    <col min="14" max="14" width="7.5703125" style="379" customWidth="1"/>
    <col min="15" max="15" width="16.28515625" style="379" bestFit="1" customWidth="1"/>
    <col min="16" max="16" width="14.42578125" style="379" customWidth="1"/>
    <col min="17" max="17" width="15.85546875" style="379" customWidth="1"/>
    <col min="18" max="18" width="6.28515625" style="379" customWidth="1"/>
    <col min="19" max="19" width="13.85546875" style="379" bestFit="1" customWidth="1"/>
    <col min="20" max="20" width="16.140625" style="379" customWidth="1"/>
    <col min="21" max="21" width="17.85546875" style="379" bestFit="1" customWidth="1"/>
    <col min="22" max="22" width="19.5703125" style="379" customWidth="1"/>
    <col min="23" max="23" width="5" style="379" bestFit="1" customWidth="1"/>
    <col min="24" max="24" width="19.85546875" style="306" bestFit="1" customWidth="1"/>
    <col min="25" max="25" width="22.42578125" style="91" bestFit="1" customWidth="1"/>
    <col min="26" max="26" width="17" style="91" bestFit="1" customWidth="1"/>
    <col min="27" max="16384" width="8.85546875" style="91"/>
  </cols>
  <sheetData>
    <row r="1" spans="1:26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374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376"/>
    </row>
    <row r="3" spans="1:26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374"/>
    </row>
    <row r="4" spans="1:26" s="151" customFormat="1" ht="15.75">
      <c r="A4" s="90"/>
      <c r="B4" s="431" t="s">
        <v>2002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06"/>
    </row>
    <row r="5" spans="1:26">
      <c r="A5" s="688"/>
      <c r="B5" s="688"/>
      <c r="V5" s="378"/>
      <c r="W5" s="378"/>
    </row>
    <row r="6" spans="1:26" s="120" customFormat="1" ht="22.5" customHeight="1">
      <c r="A6" s="686" t="s">
        <v>7</v>
      </c>
      <c r="B6" s="686" t="s">
        <v>16</v>
      </c>
      <c r="C6" s="620" t="s">
        <v>109</v>
      </c>
      <c r="D6" s="659" t="s">
        <v>2227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381" t="s">
        <v>109</v>
      </c>
      <c r="W6" s="639" t="s">
        <v>6</v>
      </c>
      <c r="Y6" s="575" t="s">
        <v>109</v>
      </c>
      <c r="Z6" s="636" t="s">
        <v>2190</v>
      </c>
    </row>
    <row r="7" spans="1:26" s="120" customFormat="1" ht="22.5" customHeight="1">
      <c r="A7" s="686"/>
      <c r="B7" s="686"/>
      <c r="C7" s="621" t="s">
        <v>110</v>
      </c>
      <c r="D7" s="654" t="s">
        <v>2229</v>
      </c>
      <c r="E7" s="655"/>
      <c r="F7" s="655"/>
      <c r="G7" s="655"/>
      <c r="H7" s="655"/>
      <c r="I7" s="655"/>
      <c r="J7" s="655"/>
      <c r="K7" s="655"/>
      <c r="L7" s="656"/>
      <c r="M7" s="662" t="s">
        <v>2228</v>
      </c>
      <c r="N7" s="662"/>
      <c r="O7" s="662"/>
      <c r="P7" s="662"/>
      <c r="Q7" s="662"/>
      <c r="R7" s="662"/>
      <c r="S7" s="662"/>
      <c r="T7" s="662"/>
      <c r="U7" s="662"/>
      <c r="V7" s="385" t="s">
        <v>111</v>
      </c>
      <c r="W7" s="689"/>
      <c r="Y7" s="600"/>
      <c r="Z7" s="637"/>
    </row>
    <row r="8" spans="1:26" s="120" customFormat="1" ht="22.5" customHeight="1">
      <c r="A8" s="686"/>
      <c r="B8" s="686"/>
      <c r="C8" s="386" t="s">
        <v>106</v>
      </c>
      <c r="D8" s="657" t="s">
        <v>107</v>
      </c>
      <c r="E8" s="657" t="s">
        <v>102</v>
      </c>
      <c r="F8" s="657" t="s">
        <v>108</v>
      </c>
      <c r="G8" s="657" t="s">
        <v>113</v>
      </c>
      <c r="H8" s="657" t="s">
        <v>103</v>
      </c>
      <c r="I8" s="657" t="s">
        <v>114</v>
      </c>
      <c r="J8" s="657" t="s">
        <v>104</v>
      </c>
      <c r="K8" s="657" t="s">
        <v>116</v>
      </c>
      <c r="L8" s="657" t="s">
        <v>4</v>
      </c>
      <c r="M8" s="663" t="s">
        <v>116</v>
      </c>
      <c r="N8" s="663" t="s">
        <v>115</v>
      </c>
      <c r="O8" s="663" t="s">
        <v>103</v>
      </c>
      <c r="P8" s="663" t="s">
        <v>104</v>
      </c>
      <c r="Q8" s="663" t="s">
        <v>105</v>
      </c>
      <c r="R8" s="653" t="s">
        <v>2224</v>
      </c>
      <c r="S8" s="653"/>
      <c r="T8" s="653"/>
      <c r="U8" s="663" t="s">
        <v>4</v>
      </c>
      <c r="V8" s="387" t="s">
        <v>106</v>
      </c>
      <c r="W8" s="689"/>
      <c r="Y8" s="574" t="s">
        <v>2218</v>
      </c>
      <c r="Z8" s="637"/>
    </row>
    <row r="9" spans="1:26" s="120" customFormat="1" ht="22.5" customHeight="1">
      <c r="A9" s="686"/>
      <c r="B9" s="686"/>
      <c r="C9" s="388" t="s">
        <v>3</v>
      </c>
      <c r="D9" s="658"/>
      <c r="E9" s="658"/>
      <c r="F9" s="658"/>
      <c r="G9" s="658"/>
      <c r="H9" s="658"/>
      <c r="I9" s="658"/>
      <c r="J9" s="658"/>
      <c r="K9" s="658"/>
      <c r="L9" s="658"/>
      <c r="M9" s="664"/>
      <c r="N9" s="664"/>
      <c r="O9" s="664"/>
      <c r="P9" s="664"/>
      <c r="Q9" s="664"/>
      <c r="R9" s="624" t="s">
        <v>112</v>
      </c>
      <c r="S9" s="624" t="s">
        <v>2222</v>
      </c>
      <c r="T9" s="624" t="s">
        <v>2223</v>
      </c>
      <c r="U9" s="664"/>
      <c r="V9" s="388" t="s">
        <v>3</v>
      </c>
      <c r="W9" s="640"/>
      <c r="Y9" s="574"/>
      <c r="Z9" s="637"/>
    </row>
    <row r="10" spans="1:26" s="440" customFormat="1" ht="15">
      <c r="A10" s="438">
        <v>1</v>
      </c>
      <c r="B10" s="438">
        <v>2</v>
      </c>
      <c r="C10" s="439">
        <v>3</v>
      </c>
      <c r="D10" s="438">
        <v>4</v>
      </c>
      <c r="E10" s="439">
        <v>5</v>
      </c>
      <c r="F10" s="438">
        <v>6</v>
      </c>
      <c r="G10" s="439">
        <v>7</v>
      </c>
      <c r="H10" s="438">
        <v>8</v>
      </c>
      <c r="I10" s="439">
        <v>9</v>
      </c>
      <c r="J10" s="438">
        <v>10</v>
      </c>
      <c r="K10" s="439">
        <v>11</v>
      </c>
      <c r="L10" s="438">
        <v>12</v>
      </c>
      <c r="M10" s="439">
        <v>13</v>
      </c>
      <c r="N10" s="438">
        <v>14</v>
      </c>
      <c r="O10" s="439">
        <v>15</v>
      </c>
      <c r="P10" s="438">
        <v>16</v>
      </c>
      <c r="Q10" s="439">
        <v>17</v>
      </c>
      <c r="R10" s="438">
        <v>18</v>
      </c>
      <c r="S10" s="439">
        <v>19</v>
      </c>
      <c r="T10" s="438">
        <v>20</v>
      </c>
      <c r="U10" s="439">
        <v>21</v>
      </c>
      <c r="V10" s="438">
        <v>22</v>
      </c>
      <c r="W10" s="439">
        <v>23</v>
      </c>
      <c r="Y10" s="574" t="s">
        <v>2219</v>
      </c>
      <c r="Z10" s="638"/>
    </row>
    <row r="11" spans="1:26">
      <c r="A11" s="143">
        <v>1</v>
      </c>
      <c r="B11" s="432" t="s">
        <v>19</v>
      </c>
      <c r="C11" s="316">
        <f>'Rekap SKPD'!E16</f>
        <v>2506705738</v>
      </c>
      <c r="D11" s="316">
        <f>'Rekap SKPD'!G16</f>
        <v>15882475</v>
      </c>
      <c r="E11" s="316">
        <f>'Rekap SKPD'!H16</f>
        <v>0</v>
      </c>
      <c r="F11" s="316">
        <f>'Rekap SKPD'!I16</f>
        <v>3626723215</v>
      </c>
      <c r="G11" s="316">
        <f>'Rekap SKPD'!J16</f>
        <v>0</v>
      </c>
      <c r="H11" s="316">
        <f>'Rekap SKPD'!K16</f>
        <v>0</v>
      </c>
      <c r="I11" s="316">
        <f>'Rekap SKPD'!L16</f>
        <v>0</v>
      </c>
      <c r="J11" s="316">
        <f>'Rekap SKPD'!M16</f>
        <v>0</v>
      </c>
      <c r="K11" s="316">
        <f>'Rekap SKPD'!N16</f>
        <v>0</v>
      </c>
      <c r="L11" s="316">
        <f>'Rekap SKPD'!O16</f>
        <v>3642605690</v>
      </c>
      <c r="M11" s="316">
        <f>'Rekap SKPD'!P16</f>
        <v>0</v>
      </c>
      <c r="N11" s="316">
        <f>'Rekap SKPD'!Q16</f>
        <v>0</v>
      </c>
      <c r="O11" s="316">
        <f>'Rekap SKPD'!R16</f>
        <v>0</v>
      </c>
      <c r="P11" s="316">
        <f>'Rekap SKPD'!S16</f>
        <v>0</v>
      </c>
      <c r="Q11" s="316">
        <f>'Rekap SKPD'!T16</f>
        <v>0</v>
      </c>
      <c r="R11" s="316">
        <f>'Rekap SKPD'!U16</f>
        <v>0</v>
      </c>
      <c r="S11" s="316">
        <f>'Rekap SKPD'!V16</f>
        <v>0</v>
      </c>
      <c r="T11" s="316">
        <f>'Rekap SKPD'!W16</f>
        <v>0</v>
      </c>
      <c r="U11" s="316">
        <f>'Rekap SKPD'!X16</f>
        <v>0</v>
      </c>
      <c r="V11" s="318">
        <f>C11+D11+E11+F11+G11+H11+I11+J11+K11-M11-N11-O11-P11-Q11-R11-S11-T11</f>
        <v>6149311428</v>
      </c>
      <c r="W11" s="318"/>
      <c r="Y11" s="379">
        <v>6149311428</v>
      </c>
      <c r="Z11" s="601">
        <f>V11-Y11</f>
        <v>0</v>
      </c>
    </row>
    <row r="12" spans="1:26">
      <c r="A12" s="143">
        <v>2</v>
      </c>
      <c r="B12" s="432" t="s">
        <v>21</v>
      </c>
      <c r="C12" s="316">
        <f>'Rekap SKPD'!E25</f>
        <v>13531200</v>
      </c>
      <c r="D12" s="316">
        <f>'Rekap SKPD'!G25</f>
        <v>1915100</v>
      </c>
      <c r="E12" s="316">
        <f>'Rekap SKPD'!H25</f>
        <v>0</v>
      </c>
      <c r="F12" s="316">
        <f>'Rekap SKPD'!I25</f>
        <v>0</v>
      </c>
      <c r="G12" s="316">
        <f>'Rekap SKPD'!J25</f>
        <v>0</v>
      </c>
      <c r="H12" s="316">
        <f>'Rekap SKPD'!K25</f>
        <v>0</v>
      </c>
      <c r="I12" s="316">
        <f>'Rekap SKPD'!L25</f>
        <v>0</v>
      </c>
      <c r="J12" s="316">
        <f>'Rekap SKPD'!M25</f>
        <v>0</v>
      </c>
      <c r="K12" s="316">
        <f>'Rekap SKPD'!N25</f>
        <v>0</v>
      </c>
      <c r="L12" s="316">
        <f>'Rekap SKPD'!O25</f>
        <v>1915100</v>
      </c>
      <c r="M12" s="316">
        <f>'Rekap SKPD'!P25</f>
        <v>0</v>
      </c>
      <c r="N12" s="316">
        <f>'Rekap SKPD'!Q25</f>
        <v>0</v>
      </c>
      <c r="O12" s="316">
        <f>'Rekap SKPD'!R25</f>
        <v>0</v>
      </c>
      <c r="P12" s="316">
        <f>'Rekap SKPD'!S25</f>
        <v>0</v>
      </c>
      <c r="Q12" s="316">
        <f>'Rekap SKPD'!T25</f>
        <v>0</v>
      </c>
      <c r="R12" s="316">
        <f>'Rekap SKPD'!U25</f>
        <v>0</v>
      </c>
      <c r="S12" s="316">
        <f>'Rekap SKPD'!V25</f>
        <v>0</v>
      </c>
      <c r="T12" s="316">
        <f>'Rekap SKPD'!W25</f>
        <v>0</v>
      </c>
      <c r="U12" s="316">
        <f>'Rekap SKPD'!X25</f>
        <v>0</v>
      </c>
      <c r="V12" s="318">
        <f t="shared" ref="V12:V75" si="0">C12+D12+E12+F12+G12+H12+I12+J12+K12-M12-N12-O12-P12-Q12-R12-S12-T12</f>
        <v>15446300</v>
      </c>
      <c r="W12" s="318"/>
      <c r="Y12" s="379">
        <v>15446300</v>
      </c>
      <c r="Z12" s="601">
        <f t="shared" ref="Z12:Z75" si="1">V12-Y12</f>
        <v>0</v>
      </c>
    </row>
    <row r="13" spans="1:26">
      <c r="A13" s="143">
        <v>3</v>
      </c>
      <c r="B13" s="432" t="s">
        <v>22</v>
      </c>
      <c r="C13" s="316">
        <f>'Rekap SKPD'!E34</f>
        <v>2091314350</v>
      </c>
      <c r="D13" s="316">
        <f>'Rekap SKPD'!G34</f>
        <v>20010000</v>
      </c>
      <c r="E13" s="316">
        <f>'Rekap SKPD'!H34</f>
        <v>4685</v>
      </c>
      <c r="F13" s="316">
        <f>'Rekap SKPD'!I34</f>
        <v>0</v>
      </c>
      <c r="G13" s="316">
        <f>'Rekap SKPD'!J34</f>
        <v>0</v>
      </c>
      <c r="H13" s="316">
        <f>'Rekap SKPD'!K34</f>
        <v>0</v>
      </c>
      <c r="I13" s="316">
        <f>'Rekap SKPD'!L34</f>
        <v>0</v>
      </c>
      <c r="J13" s="316">
        <f>'Rekap SKPD'!M34</f>
        <v>0</v>
      </c>
      <c r="K13" s="316">
        <f>'Rekap SKPD'!N34</f>
        <v>0</v>
      </c>
      <c r="L13" s="316">
        <f>'Rekap SKPD'!O34</f>
        <v>20014685</v>
      </c>
      <c r="M13" s="316">
        <f>'Rekap SKPD'!P34</f>
        <v>0</v>
      </c>
      <c r="N13" s="316">
        <f>'Rekap SKPD'!Q34</f>
        <v>0</v>
      </c>
      <c r="O13" s="316">
        <f>'Rekap SKPD'!R34</f>
        <v>0</v>
      </c>
      <c r="P13" s="316">
        <f>'Rekap SKPD'!S34</f>
        <v>0</v>
      </c>
      <c r="Q13" s="316">
        <f>'Rekap SKPD'!T34</f>
        <v>0</v>
      </c>
      <c r="R13" s="316">
        <f>'Rekap SKPD'!U34</f>
        <v>0</v>
      </c>
      <c r="S13" s="316">
        <f>'Rekap SKPD'!V34</f>
        <v>0</v>
      </c>
      <c r="T13" s="316">
        <f>'Rekap SKPD'!W34</f>
        <v>0</v>
      </c>
      <c r="U13" s="316">
        <f>'Rekap SKPD'!X34</f>
        <v>0</v>
      </c>
      <c r="V13" s="318">
        <f t="shared" si="0"/>
        <v>2111329035</v>
      </c>
      <c r="W13" s="318"/>
      <c r="Y13" s="379">
        <v>2111329035</v>
      </c>
      <c r="Z13" s="601">
        <f t="shared" si="1"/>
        <v>0</v>
      </c>
    </row>
    <row r="14" spans="1:26">
      <c r="A14" s="143">
        <v>4</v>
      </c>
      <c r="B14" s="432" t="s">
        <v>23</v>
      </c>
      <c r="C14" s="316">
        <f>'Rekap SKPD'!E43</f>
        <v>905539144925</v>
      </c>
      <c r="D14" s="316">
        <f>'Rekap SKPD'!G43</f>
        <v>33807742135</v>
      </c>
      <c r="E14" s="316">
        <f>'Rekap SKPD'!H43</f>
        <v>439442206</v>
      </c>
      <c r="F14" s="316">
        <f>'Rekap SKPD'!I43</f>
        <v>0</v>
      </c>
      <c r="G14" s="316">
        <f>'Rekap SKPD'!J43</f>
        <v>0</v>
      </c>
      <c r="H14" s="316">
        <f>'Rekap SKPD'!K43</f>
        <v>0</v>
      </c>
      <c r="I14" s="316">
        <f>'Rekap SKPD'!L43</f>
        <v>1768089105</v>
      </c>
      <c r="J14" s="316">
        <f>'Rekap SKPD'!M43</f>
        <v>763136000</v>
      </c>
      <c r="K14" s="316">
        <f>'Rekap SKPD'!N43</f>
        <v>0</v>
      </c>
      <c r="L14" s="316">
        <f>'Rekap SKPD'!O43</f>
        <v>36778409446</v>
      </c>
      <c r="M14" s="316">
        <f>'Rekap SKPD'!P43</f>
        <v>0</v>
      </c>
      <c r="N14" s="316">
        <f>'Rekap SKPD'!Q43</f>
        <v>0</v>
      </c>
      <c r="O14" s="316">
        <f>'Rekap SKPD'!R43</f>
        <v>0</v>
      </c>
      <c r="P14" s="316">
        <f>'Rekap SKPD'!S43</f>
        <v>0</v>
      </c>
      <c r="Q14" s="316">
        <f>'Rekap SKPD'!T43</f>
        <v>205936000</v>
      </c>
      <c r="R14" s="316">
        <f>'Rekap SKPD'!U43</f>
        <v>0</v>
      </c>
      <c r="S14" s="316">
        <f>'Rekap SKPD'!V43</f>
        <v>0</v>
      </c>
      <c r="T14" s="316">
        <f>'Rekap SKPD'!W43</f>
        <v>465465600</v>
      </c>
      <c r="U14" s="316">
        <f>'Rekap SKPD'!X43</f>
        <v>671401600</v>
      </c>
      <c r="V14" s="318">
        <f t="shared" si="0"/>
        <v>941646152771</v>
      </c>
      <c r="W14" s="318"/>
      <c r="Y14" s="379">
        <v>941765950970.10522</v>
      </c>
      <c r="Z14" s="601">
        <f t="shared" si="1"/>
        <v>-119798199.10522461</v>
      </c>
    </row>
    <row r="15" spans="1:26">
      <c r="A15" s="143">
        <v>5</v>
      </c>
      <c r="B15" s="432" t="s">
        <v>25</v>
      </c>
      <c r="C15" s="316">
        <f>'Rekap SKPD'!E52</f>
        <v>0</v>
      </c>
      <c r="D15" s="316">
        <f>'Rekap SKPD'!G52</f>
        <v>0</v>
      </c>
      <c r="E15" s="316">
        <f>'Rekap SKPD'!H52</f>
        <v>0</v>
      </c>
      <c r="F15" s="316">
        <f>'Rekap SKPD'!I52</f>
        <v>0</v>
      </c>
      <c r="G15" s="316">
        <f>'Rekap SKPD'!J52</f>
        <v>0</v>
      </c>
      <c r="H15" s="316">
        <f>'Rekap SKPD'!K52</f>
        <v>0</v>
      </c>
      <c r="I15" s="316">
        <f>'Rekap SKPD'!L52</f>
        <v>0</v>
      </c>
      <c r="J15" s="316">
        <f>'Rekap SKPD'!M52</f>
        <v>0</v>
      </c>
      <c r="K15" s="316">
        <f>'Rekap SKPD'!N52</f>
        <v>0</v>
      </c>
      <c r="L15" s="316">
        <f>'Rekap SKPD'!O52</f>
        <v>0</v>
      </c>
      <c r="M15" s="316">
        <f>'Rekap SKPD'!P52</f>
        <v>0</v>
      </c>
      <c r="N15" s="316">
        <f>'Rekap SKPD'!Q52</f>
        <v>0</v>
      </c>
      <c r="O15" s="316">
        <f>'Rekap SKPD'!R52</f>
        <v>0</v>
      </c>
      <c r="P15" s="316">
        <f>'Rekap SKPD'!S52</f>
        <v>0</v>
      </c>
      <c r="Q15" s="316">
        <f>'Rekap SKPD'!T52</f>
        <v>0</v>
      </c>
      <c r="R15" s="316">
        <f>'Rekap SKPD'!U52</f>
        <v>0</v>
      </c>
      <c r="S15" s="316">
        <f>'Rekap SKPD'!V52</f>
        <v>0</v>
      </c>
      <c r="T15" s="316">
        <f>'Rekap SKPD'!W52</f>
        <v>0</v>
      </c>
      <c r="U15" s="316">
        <f>'Rekap SKPD'!X52</f>
        <v>0</v>
      </c>
      <c r="V15" s="318">
        <f t="shared" si="0"/>
        <v>0</v>
      </c>
      <c r="W15" s="318"/>
      <c r="Y15" s="379">
        <v>0</v>
      </c>
      <c r="Z15" s="601">
        <f t="shared" si="1"/>
        <v>0</v>
      </c>
    </row>
    <row r="16" spans="1:26">
      <c r="A16" s="143">
        <v>6</v>
      </c>
      <c r="B16" s="432" t="s">
        <v>26</v>
      </c>
      <c r="C16" s="316">
        <f>'Rekap SKPD'!E61</f>
        <v>675743319</v>
      </c>
      <c r="D16" s="316">
        <f>'Rekap SKPD'!G61</f>
        <v>3855000</v>
      </c>
      <c r="E16" s="316">
        <f>'Rekap SKPD'!H61</f>
        <v>0</v>
      </c>
      <c r="F16" s="316">
        <f>'Rekap SKPD'!I61</f>
        <v>0</v>
      </c>
      <c r="G16" s="316">
        <f>'Rekap SKPD'!J61</f>
        <v>0</v>
      </c>
      <c r="H16" s="316">
        <f>'Rekap SKPD'!K61</f>
        <v>0</v>
      </c>
      <c r="I16" s="316">
        <f>'Rekap SKPD'!L61</f>
        <v>0</v>
      </c>
      <c r="J16" s="316">
        <f>'Rekap SKPD'!M61</f>
        <v>0</v>
      </c>
      <c r="K16" s="316">
        <f>'Rekap SKPD'!N61</f>
        <v>0</v>
      </c>
      <c r="L16" s="316">
        <f>'Rekap SKPD'!O61</f>
        <v>3855000</v>
      </c>
      <c r="M16" s="316">
        <f>'Rekap SKPD'!P61</f>
        <v>0</v>
      </c>
      <c r="N16" s="316">
        <f>'Rekap SKPD'!Q61</f>
        <v>0</v>
      </c>
      <c r="O16" s="316">
        <f>'Rekap SKPD'!R61</f>
        <v>0</v>
      </c>
      <c r="P16" s="316">
        <f>'Rekap SKPD'!S61</f>
        <v>0</v>
      </c>
      <c r="Q16" s="316">
        <f>'Rekap SKPD'!T61</f>
        <v>0</v>
      </c>
      <c r="R16" s="316">
        <f>'Rekap SKPD'!U61</f>
        <v>0</v>
      </c>
      <c r="S16" s="316">
        <f>'Rekap SKPD'!V61</f>
        <v>0</v>
      </c>
      <c r="T16" s="316">
        <f>'Rekap SKPD'!W61</f>
        <v>0</v>
      </c>
      <c r="U16" s="316">
        <f>'Rekap SKPD'!X61</f>
        <v>0</v>
      </c>
      <c r="V16" s="318">
        <f t="shared" si="0"/>
        <v>679598319</v>
      </c>
      <c r="W16" s="318"/>
      <c r="Y16" s="379">
        <v>679598319</v>
      </c>
      <c r="Z16" s="601">
        <f t="shared" si="1"/>
        <v>0</v>
      </c>
    </row>
    <row r="17" spans="1:26" s="126" customFormat="1">
      <c r="A17" s="143">
        <v>7</v>
      </c>
      <c r="B17" s="432" t="s">
        <v>27</v>
      </c>
      <c r="C17" s="316">
        <f>'Rekap SKPD'!E70</f>
        <v>1017500</v>
      </c>
      <c r="D17" s="316">
        <f>'Rekap SKPD'!G70</f>
        <v>337874625</v>
      </c>
      <c r="E17" s="316">
        <f>'Rekap SKPD'!H70</f>
        <v>34491900</v>
      </c>
      <c r="F17" s="316">
        <f>'Rekap SKPD'!I70</f>
        <v>0</v>
      </c>
      <c r="G17" s="316">
        <f>'Rekap SKPD'!J70</f>
        <v>0</v>
      </c>
      <c r="H17" s="316">
        <f>'Rekap SKPD'!K70</f>
        <v>0</v>
      </c>
      <c r="I17" s="316">
        <f>'Rekap SKPD'!L70</f>
        <v>18028975</v>
      </c>
      <c r="J17" s="316">
        <f>'Rekap SKPD'!M70</f>
        <v>0</v>
      </c>
      <c r="K17" s="316">
        <f>'Rekap SKPD'!N70</f>
        <v>0</v>
      </c>
      <c r="L17" s="316">
        <f>'Rekap SKPD'!O70</f>
        <v>390395500</v>
      </c>
      <c r="M17" s="316">
        <f>'Rekap SKPD'!P70</f>
        <v>0</v>
      </c>
      <c r="N17" s="316">
        <f>'Rekap SKPD'!Q70</f>
        <v>0</v>
      </c>
      <c r="O17" s="316">
        <f>'Rekap SKPD'!R70</f>
        <v>0</v>
      </c>
      <c r="P17" s="316">
        <f>'Rekap SKPD'!S70</f>
        <v>0</v>
      </c>
      <c r="Q17" s="316">
        <f>'Rekap SKPD'!T70</f>
        <v>0</v>
      </c>
      <c r="R17" s="316">
        <f>'Rekap SKPD'!U70</f>
        <v>0</v>
      </c>
      <c r="S17" s="316">
        <f>'Rekap SKPD'!V70</f>
        <v>0</v>
      </c>
      <c r="T17" s="316">
        <f>'Rekap SKPD'!W70</f>
        <v>0</v>
      </c>
      <c r="U17" s="316">
        <f>'Rekap SKPD'!X70</f>
        <v>0</v>
      </c>
      <c r="V17" s="318">
        <f t="shared" si="0"/>
        <v>391413000</v>
      </c>
      <c r="W17" s="400"/>
      <c r="X17" s="401"/>
      <c r="Y17" s="401">
        <v>391413000</v>
      </c>
      <c r="Z17" s="601">
        <f t="shared" si="1"/>
        <v>0</v>
      </c>
    </row>
    <row r="18" spans="1:26">
      <c r="A18" s="143">
        <v>8</v>
      </c>
      <c r="B18" s="432" t="s">
        <v>28</v>
      </c>
      <c r="C18" s="316">
        <f>'Rekap SKPD'!E79</f>
        <v>1366871095</v>
      </c>
      <c r="D18" s="316">
        <f>'Rekap SKPD'!G79</f>
        <v>8020000</v>
      </c>
      <c r="E18" s="316">
        <f>'Rekap SKPD'!H79</f>
        <v>0</v>
      </c>
      <c r="F18" s="316">
        <f>'Rekap SKPD'!I79</f>
        <v>8200000</v>
      </c>
      <c r="G18" s="316">
        <f>'Rekap SKPD'!J79</f>
        <v>0</v>
      </c>
      <c r="H18" s="316">
        <f>'Rekap SKPD'!K79</f>
        <v>0</v>
      </c>
      <c r="I18" s="316">
        <f>'Rekap SKPD'!L79</f>
        <v>0</v>
      </c>
      <c r="J18" s="316">
        <f>'Rekap SKPD'!M79</f>
        <v>0</v>
      </c>
      <c r="K18" s="316">
        <f>'Rekap SKPD'!N79</f>
        <v>0</v>
      </c>
      <c r="L18" s="316">
        <f>'Rekap SKPD'!O79</f>
        <v>16220000</v>
      </c>
      <c r="M18" s="316">
        <f>'Rekap SKPD'!P79</f>
        <v>0</v>
      </c>
      <c r="N18" s="316">
        <f>'Rekap SKPD'!Q79</f>
        <v>0</v>
      </c>
      <c r="O18" s="316">
        <f>'Rekap SKPD'!R79</f>
        <v>0</v>
      </c>
      <c r="P18" s="316">
        <f>'Rekap SKPD'!S79</f>
        <v>8200000</v>
      </c>
      <c r="Q18" s="316">
        <f>'Rekap SKPD'!T79</f>
        <v>0</v>
      </c>
      <c r="R18" s="316">
        <f>'Rekap SKPD'!U79</f>
        <v>0</v>
      </c>
      <c r="S18" s="316">
        <f>'Rekap SKPD'!V79</f>
        <v>0</v>
      </c>
      <c r="T18" s="316">
        <f>'Rekap SKPD'!W79</f>
        <v>0</v>
      </c>
      <c r="U18" s="316">
        <f>'Rekap SKPD'!X79</f>
        <v>8200000</v>
      </c>
      <c r="V18" s="318">
        <f t="shared" si="0"/>
        <v>1374891095</v>
      </c>
      <c r="W18" s="318"/>
      <c r="Y18" s="379">
        <v>1374891095</v>
      </c>
      <c r="Z18" s="601">
        <f t="shared" si="1"/>
        <v>0</v>
      </c>
    </row>
    <row r="19" spans="1:26">
      <c r="A19" s="143">
        <v>9</v>
      </c>
      <c r="B19" s="432" t="s">
        <v>29</v>
      </c>
      <c r="C19" s="316">
        <f>'Rekap SKPD'!E88</f>
        <v>695400</v>
      </c>
      <c r="D19" s="316">
        <f>'Rekap SKPD'!G88</f>
        <v>1712600</v>
      </c>
      <c r="E19" s="316">
        <f>'Rekap SKPD'!H88</f>
        <v>0</v>
      </c>
      <c r="F19" s="316">
        <f>'Rekap SKPD'!I88</f>
        <v>0</v>
      </c>
      <c r="G19" s="316">
        <f>'Rekap SKPD'!J88</f>
        <v>0</v>
      </c>
      <c r="H19" s="316">
        <f>'Rekap SKPD'!K88</f>
        <v>0</v>
      </c>
      <c r="I19" s="316">
        <f>'Rekap SKPD'!L88</f>
        <v>0</v>
      </c>
      <c r="J19" s="316">
        <f>'Rekap SKPD'!M88</f>
        <v>0</v>
      </c>
      <c r="K19" s="316">
        <f>'Rekap SKPD'!N88</f>
        <v>0</v>
      </c>
      <c r="L19" s="316">
        <f>'Rekap SKPD'!O88</f>
        <v>1712600</v>
      </c>
      <c r="M19" s="316">
        <f>'Rekap SKPD'!P88</f>
        <v>0</v>
      </c>
      <c r="N19" s="316">
        <f>'Rekap SKPD'!Q88</f>
        <v>0</v>
      </c>
      <c r="O19" s="316">
        <f>'Rekap SKPD'!R88</f>
        <v>0</v>
      </c>
      <c r="P19" s="316">
        <f>'Rekap SKPD'!S88</f>
        <v>0</v>
      </c>
      <c r="Q19" s="316">
        <f>'Rekap SKPD'!T88</f>
        <v>0</v>
      </c>
      <c r="R19" s="316">
        <f>'Rekap SKPD'!U88</f>
        <v>0</v>
      </c>
      <c r="S19" s="316">
        <f>'Rekap SKPD'!V88</f>
        <v>0</v>
      </c>
      <c r="T19" s="316">
        <f>'Rekap SKPD'!W88</f>
        <v>0</v>
      </c>
      <c r="U19" s="316">
        <f>'Rekap SKPD'!X88</f>
        <v>0</v>
      </c>
      <c r="V19" s="318">
        <f t="shared" si="0"/>
        <v>2408000</v>
      </c>
      <c r="W19" s="318"/>
      <c r="Y19" s="379">
        <v>2408000</v>
      </c>
      <c r="Z19" s="601">
        <f t="shared" si="1"/>
        <v>0</v>
      </c>
    </row>
    <row r="20" spans="1:26" s="127" customFormat="1">
      <c r="A20" s="143">
        <v>10</v>
      </c>
      <c r="B20" s="432" t="s">
        <v>30</v>
      </c>
      <c r="C20" s="316">
        <f>'Rekap SKPD'!E97</f>
        <v>1210100</v>
      </c>
      <c r="D20" s="316">
        <f>'Rekap SKPD'!G97</f>
        <v>0</v>
      </c>
      <c r="E20" s="316">
        <f>'Rekap SKPD'!H97</f>
        <v>0</v>
      </c>
      <c r="F20" s="316">
        <f>'Rekap SKPD'!I97</f>
        <v>0</v>
      </c>
      <c r="G20" s="316">
        <f>'Rekap SKPD'!J97</f>
        <v>0</v>
      </c>
      <c r="H20" s="316">
        <f>'Rekap SKPD'!K97</f>
        <v>0</v>
      </c>
      <c r="I20" s="316">
        <f>'Rekap SKPD'!L97</f>
        <v>0</v>
      </c>
      <c r="J20" s="316">
        <f>'Rekap SKPD'!M97</f>
        <v>0</v>
      </c>
      <c r="K20" s="316">
        <f>'Rekap SKPD'!N97</f>
        <v>0</v>
      </c>
      <c r="L20" s="316">
        <f>'Rekap SKPD'!O97</f>
        <v>0</v>
      </c>
      <c r="M20" s="316">
        <f>'Rekap SKPD'!P97</f>
        <v>0</v>
      </c>
      <c r="N20" s="316">
        <f>'Rekap SKPD'!Q97</f>
        <v>0</v>
      </c>
      <c r="O20" s="316">
        <f>'Rekap SKPD'!R97</f>
        <v>0</v>
      </c>
      <c r="P20" s="316">
        <f>'Rekap SKPD'!S97</f>
        <v>0</v>
      </c>
      <c r="Q20" s="316">
        <f>'Rekap SKPD'!T97</f>
        <v>0</v>
      </c>
      <c r="R20" s="316">
        <f>'Rekap SKPD'!U97</f>
        <v>0</v>
      </c>
      <c r="S20" s="316">
        <f>'Rekap SKPD'!V97</f>
        <v>0</v>
      </c>
      <c r="T20" s="316">
        <f>'Rekap SKPD'!W97</f>
        <v>0</v>
      </c>
      <c r="U20" s="316">
        <f>'Rekap SKPD'!X97</f>
        <v>0</v>
      </c>
      <c r="V20" s="318">
        <f t="shared" si="0"/>
        <v>1210100</v>
      </c>
      <c r="W20" s="330"/>
      <c r="X20" s="393"/>
      <c r="Y20" s="394">
        <v>1210100</v>
      </c>
      <c r="Z20" s="601">
        <f t="shared" si="1"/>
        <v>0</v>
      </c>
    </row>
    <row r="21" spans="1:26">
      <c r="A21" s="143">
        <v>11</v>
      </c>
      <c r="B21" s="432" t="s">
        <v>31</v>
      </c>
      <c r="C21" s="316">
        <f>'Rekap SKPD'!E106</f>
        <v>169798500</v>
      </c>
      <c r="D21" s="316">
        <f>'Rekap SKPD'!G106</f>
        <v>0</v>
      </c>
      <c r="E21" s="316">
        <f>'Rekap SKPD'!H106</f>
        <v>0</v>
      </c>
      <c r="F21" s="316">
        <f>'Rekap SKPD'!I106</f>
        <v>0</v>
      </c>
      <c r="G21" s="316">
        <f>'Rekap SKPD'!J106</f>
        <v>0</v>
      </c>
      <c r="H21" s="316">
        <f>'Rekap SKPD'!K106</f>
        <v>0</v>
      </c>
      <c r="I21" s="316">
        <f>'Rekap SKPD'!L106</f>
        <v>0</v>
      </c>
      <c r="J21" s="316">
        <f>'Rekap SKPD'!M106</f>
        <v>0</v>
      </c>
      <c r="K21" s="316">
        <f>'Rekap SKPD'!N106</f>
        <v>0</v>
      </c>
      <c r="L21" s="316">
        <f>'Rekap SKPD'!O106</f>
        <v>0</v>
      </c>
      <c r="M21" s="316">
        <f>'Rekap SKPD'!P106</f>
        <v>0</v>
      </c>
      <c r="N21" s="316">
        <f>'Rekap SKPD'!Q106</f>
        <v>0</v>
      </c>
      <c r="O21" s="316">
        <f>'Rekap SKPD'!R106</f>
        <v>0</v>
      </c>
      <c r="P21" s="316">
        <f>'Rekap SKPD'!S106</f>
        <v>0</v>
      </c>
      <c r="Q21" s="316">
        <f>'Rekap SKPD'!T106</f>
        <v>0</v>
      </c>
      <c r="R21" s="316">
        <f>'Rekap SKPD'!U106</f>
        <v>0</v>
      </c>
      <c r="S21" s="316">
        <f>'Rekap SKPD'!V106</f>
        <v>0</v>
      </c>
      <c r="T21" s="316">
        <f>'Rekap SKPD'!W106</f>
        <v>0</v>
      </c>
      <c r="U21" s="316">
        <f>'Rekap SKPD'!X106</f>
        <v>0</v>
      </c>
      <c r="V21" s="318">
        <f t="shared" si="0"/>
        <v>169798500</v>
      </c>
      <c r="W21" s="318"/>
      <c r="Y21" s="379">
        <v>169798500</v>
      </c>
      <c r="Z21" s="601">
        <f t="shared" si="1"/>
        <v>0</v>
      </c>
    </row>
    <row r="22" spans="1:26">
      <c r="A22" s="143">
        <v>12</v>
      </c>
      <c r="B22" s="432" t="s">
        <v>32</v>
      </c>
      <c r="C22" s="316">
        <f>'Rekap SKPD'!E115</f>
        <v>0</v>
      </c>
      <c r="D22" s="316">
        <f>'Rekap SKPD'!G115</f>
        <v>0</v>
      </c>
      <c r="E22" s="316">
        <f>'Rekap SKPD'!H115</f>
        <v>0</v>
      </c>
      <c r="F22" s="316">
        <f>'Rekap SKPD'!I115</f>
        <v>0</v>
      </c>
      <c r="G22" s="316">
        <f>'Rekap SKPD'!J115</f>
        <v>0</v>
      </c>
      <c r="H22" s="316">
        <f>'Rekap SKPD'!K115</f>
        <v>0</v>
      </c>
      <c r="I22" s="316">
        <f>'Rekap SKPD'!L115</f>
        <v>0</v>
      </c>
      <c r="J22" s="316">
        <f>'Rekap SKPD'!M115</f>
        <v>0</v>
      </c>
      <c r="K22" s="316">
        <f>'Rekap SKPD'!N115</f>
        <v>0</v>
      </c>
      <c r="L22" s="316">
        <f>'Rekap SKPD'!O115</f>
        <v>0</v>
      </c>
      <c r="M22" s="316">
        <f>'Rekap SKPD'!P115</f>
        <v>0</v>
      </c>
      <c r="N22" s="316">
        <f>'Rekap SKPD'!Q115</f>
        <v>0</v>
      </c>
      <c r="O22" s="316">
        <f>'Rekap SKPD'!R115</f>
        <v>0</v>
      </c>
      <c r="P22" s="316">
        <f>'Rekap SKPD'!S115</f>
        <v>0</v>
      </c>
      <c r="Q22" s="316">
        <f>'Rekap SKPD'!T115</f>
        <v>0</v>
      </c>
      <c r="R22" s="316">
        <f>'Rekap SKPD'!U115</f>
        <v>0</v>
      </c>
      <c r="S22" s="316">
        <f>'Rekap SKPD'!V115</f>
        <v>0</v>
      </c>
      <c r="T22" s="316">
        <f>'Rekap SKPD'!W115</f>
        <v>0</v>
      </c>
      <c r="U22" s="316">
        <f>'Rekap SKPD'!X115</f>
        <v>0</v>
      </c>
      <c r="V22" s="318">
        <f t="shared" si="0"/>
        <v>0</v>
      </c>
      <c r="W22" s="318"/>
      <c r="Y22" s="379">
        <v>0</v>
      </c>
      <c r="Z22" s="601">
        <f t="shared" si="1"/>
        <v>0</v>
      </c>
    </row>
    <row r="23" spans="1:26">
      <c r="A23" s="143">
        <v>13</v>
      </c>
      <c r="B23" s="432" t="s">
        <v>33</v>
      </c>
      <c r="C23" s="316">
        <f>'Rekap SKPD'!E124</f>
        <v>240944550</v>
      </c>
      <c r="D23" s="316">
        <f>'Rekap SKPD'!G124</f>
        <v>0</v>
      </c>
      <c r="E23" s="316">
        <f>'Rekap SKPD'!H124</f>
        <v>0</v>
      </c>
      <c r="F23" s="316">
        <f>'Rekap SKPD'!I124</f>
        <v>0</v>
      </c>
      <c r="G23" s="316">
        <f>'Rekap SKPD'!J124</f>
        <v>0</v>
      </c>
      <c r="H23" s="316">
        <f>'Rekap SKPD'!K124</f>
        <v>0</v>
      </c>
      <c r="I23" s="316">
        <f>'Rekap SKPD'!L124</f>
        <v>0</v>
      </c>
      <c r="J23" s="316">
        <f>'Rekap SKPD'!M124</f>
        <v>0</v>
      </c>
      <c r="K23" s="316">
        <f>'Rekap SKPD'!N124</f>
        <v>426651284</v>
      </c>
      <c r="L23" s="316">
        <f>'Rekap SKPD'!O124</f>
        <v>426651284</v>
      </c>
      <c r="M23" s="316">
        <f>'Rekap SKPD'!P124</f>
        <v>240944550</v>
      </c>
      <c r="N23" s="316">
        <f>'Rekap SKPD'!Q124</f>
        <v>0</v>
      </c>
      <c r="O23" s="316">
        <f>'Rekap SKPD'!R124</f>
        <v>426651284</v>
      </c>
      <c r="P23" s="316">
        <f>'Rekap SKPD'!S124</f>
        <v>0</v>
      </c>
      <c r="Q23" s="316">
        <f>'Rekap SKPD'!T124</f>
        <v>0</v>
      </c>
      <c r="R23" s="316">
        <f>'Rekap SKPD'!U124</f>
        <v>0</v>
      </c>
      <c r="S23" s="316">
        <f>'Rekap SKPD'!V124</f>
        <v>0</v>
      </c>
      <c r="T23" s="316">
        <f>'Rekap SKPD'!W124</f>
        <v>0</v>
      </c>
      <c r="U23" s="316">
        <f>'Rekap SKPD'!X124</f>
        <v>667595834</v>
      </c>
      <c r="V23" s="318">
        <f t="shared" si="0"/>
        <v>0</v>
      </c>
      <c r="W23" s="318"/>
      <c r="X23" s="407"/>
      <c r="Y23" s="379">
        <v>0</v>
      </c>
      <c r="Z23" s="601">
        <f t="shared" si="1"/>
        <v>0</v>
      </c>
    </row>
    <row r="24" spans="1:26">
      <c r="A24" s="143">
        <v>14</v>
      </c>
      <c r="B24" s="432" t="s">
        <v>34</v>
      </c>
      <c r="C24" s="316">
        <f>'Rekap SKPD'!E133</f>
        <v>0</v>
      </c>
      <c r="D24" s="316">
        <f>'Rekap SKPD'!G133</f>
        <v>0</v>
      </c>
      <c r="E24" s="316">
        <f>'Rekap SKPD'!H133</f>
        <v>0</v>
      </c>
      <c r="F24" s="316">
        <f>'Rekap SKPD'!I133</f>
        <v>0</v>
      </c>
      <c r="G24" s="316">
        <f>'Rekap SKPD'!J133</f>
        <v>0</v>
      </c>
      <c r="H24" s="316">
        <f>'Rekap SKPD'!K133</f>
        <v>0</v>
      </c>
      <c r="I24" s="316">
        <f>'Rekap SKPD'!L133</f>
        <v>0</v>
      </c>
      <c r="J24" s="316">
        <f>'Rekap SKPD'!M133</f>
        <v>0</v>
      </c>
      <c r="K24" s="316">
        <f>'Rekap SKPD'!N133</f>
        <v>0</v>
      </c>
      <c r="L24" s="316">
        <f>'Rekap SKPD'!O133</f>
        <v>0</v>
      </c>
      <c r="M24" s="316">
        <f>'Rekap SKPD'!P133</f>
        <v>0</v>
      </c>
      <c r="N24" s="316">
        <f>'Rekap SKPD'!Q133</f>
        <v>0</v>
      </c>
      <c r="O24" s="316">
        <f>'Rekap SKPD'!R133</f>
        <v>0</v>
      </c>
      <c r="P24" s="316">
        <f>'Rekap SKPD'!S133</f>
        <v>0</v>
      </c>
      <c r="Q24" s="316">
        <f>'Rekap SKPD'!T133</f>
        <v>0</v>
      </c>
      <c r="R24" s="316">
        <f>'Rekap SKPD'!U133</f>
        <v>0</v>
      </c>
      <c r="S24" s="316">
        <f>'Rekap SKPD'!V133</f>
        <v>0</v>
      </c>
      <c r="T24" s="316">
        <f>'Rekap SKPD'!W133</f>
        <v>0</v>
      </c>
      <c r="U24" s="316">
        <f>'Rekap SKPD'!X133</f>
        <v>0</v>
      </c>
      <c r="V24" s="318">
        <f t="shared" si="0"/>
        <v>0</v>
      </c>
      <c r="W24" s="318"/>
      <c r="Y24" s="379">
        <v>0</v>
      </c>
      <c r="Z24" s="601">
        <f t="shared" si="1"/>
        <v>0</v>
      </c>
    </row>
    <row r="25" spans="1:26">
      <c r="A25" s="143">
        <v>15</v>
      </c>
      <c r="B25" s="432" t="s">
        <v>35</v>
      </c>
      <c r="C25" s="316">
        <f>'Rekap SKPD'!E142</f>
        <v>0</v>
      </c>
      <c r="D25" s="316">
        <f>'Rekap SKPD'!G142</f>
        <v>0</v>
      </c>
      <c r="E25" s="316">
        <f>'Rekap SKPD'!H142</f>
        <v>0</v>
      </c>
      <c r="F25" s="316">
        <f>'Rekap SKPD'!I142</f>
        <v>0</v>
      </c>
      <c r="G25" s="316">
        <f>'Rekap SKPD'!J142</f>
        <v>0</v>
      </c>
      <c r="H25" s="316">
        <f>'Rekap SKPD'!K142</f>
        <v>0</v>
      </c>
      <c r="I25" s="316">
        <f>'Rekap SKPD'!L142</f>
        <v>0</v>
      </c>
      <c r="J25" s="316">
        <f>'Rekap SKPD'!M142</f>
        <v>0</v>
      </c>
      <c r="K25" s="316">
        <f>'Rekap SKPD'!N142</f>
        <v>0</v>
      </c>
      <c r="L25" s="316">
        <f>'Rekap SKPD'!O142</f>
        <v>0</v>
      </c>
      <c r="M25" s="316">
        <f>'Rekap SKPD'!P142</f>
        <v>0</v>
      </c>
      <c r="N25" s="316">
        <f>'Rekap SKPD'!Q142</f>
        <v>0</v>
      </c>
      <c r="O25" s="316">
        <f>'Rekap SKPD'!R142</f>
        <v>0</v>
      </c>
      <c r="P25" s="316">
        <f>'Rekap SKPD'!S142</f>
        <v>0</v>
      </c>
      <c r="Q25" s="316">
        <f>'Rekap SKPD'!T142</f>
        <v>0</v>
      </c>
      <c r="R25" s="316">
        <f>'Rekap SKPD'!U142</f>
        <v>0</v>
      </c>
      <c r="S25" s="316">
        <f>'Rekap SKPD'!V142</f>
        <v>0</v>
      </c>
      <c r="T25" s="316">
        <f>'Rekap SKPD'!W142</f>
        <v>0</v>
      </c>
      <c r="U25" s="316">
        <f>'Rekap SKPD'!X142</f>
        <v>0</v>
      </c>
      <c r="V25" s="318">
        <f t="shared" si="0"/>
        <v>0</v>
      </c>
      <c r="W25" s="318"/>
      <c r="Y25" s="379">
        <v>0</v>
      </c>
      <c r="Z25" s="601">
        <f t="shared" si="1"/>
        <v>0</v>
      </c>
    </row>
    <row r="26" spans="1:26">
      <c r="A26" s="143">
        <v>16</v>
      </c>
      <c r="B26" s="432" t="s">
        <v>36</v>
      </c>
      <c r="C26" s="316">
        <f>'Rekap SKPD'!E151</f>
        <v>2049803700</v>
      </c>
      <c r="D26" s="316">
        <f>'Rekap SKPD'!G151</f>
        <v>0</v>
      </c>
      <c r="E26" s="316">
        <f>'Rekap SKPD'!H151</f>
        <v>0</v>
      </c>
      <c r="F26" s="316">
        <f>'Rekap SKPD'!I151</f>
        <v>12160000</v>
      </c>
      <c r="G26" s="316">
        <f>'Rekap SKPD'!J151</f>
        <v>0</v>
      </c>
      <c r="H26" s="316">
        <f>'Rekap SKPD'!K151</f>
        <v>0</v>
      </c>
      <c r="I26" s="316">
        <f>'Rekap SKPD'!L151</f>
        <v>0</v>
      </c>
      <c r="J26" s="316">
        <f>'Rekap SKPD'!M151</f>
        <v>0</v>
      </c>
      <c r="K26" s="316">
        <f>'Rekap SKPD'!N151</f>
        <v>0</v>
      </c>
      <c r="L26" s="316">
        <f>'Rekap SKPD'!O151</f>
        <v>12160000</v>
      </c>
      <c r="M26" s="316">
        <f>'Rekap SKPD'!P151</f>
        <v>0</v>
      </c>
      <c r="N26" s="316">
        <f>'Rekap SKPD'!Q151</f>
        <v>0</v>
      </c>
      <c r="O26" s="316">
        <f>'Rekap SKPD'!R151</f>
        <v>0</v>
      </c>
      <c r="P26" s="316">
        <f>'Rekap SKPD'!S151</f>
        <v>0</v>
      </c>
      <c r="Q26" s="316">
        <f>'Rekap SKPD'!T151</f>
        <v>0</v>
      </c>
      <c r="R26" s="316">
        <f>'Rekap SKPD'!U151</f>
        <v>0</v>
      </c>
      <c r="S26" s="316">
        <f>'Rekap SKPD'!V151</f>
        <v>0</v>
      </c>
      <c r="T26" s="316">
        <f>'Rekap SKPD'!W151</f>
        <v>0</v>
      </c>
      <c r="U26" s="316">
        <f>'Rekap SKPD'!X151</f>
        <v>0</v>
      </c>
      <c r="V26" s="318">
        <f t="shared" si="0"/>
        <v>2061963700</v>
      </c>
      <c r="W26" s="318"/>
      <c r="Y26" s="379">
        <v>2061963700</v>
      </c>
      <c r="Z26" s="601">
        <f t="shared" si="1"/>
        <v>0</v>
      </c>
    </row>
    <row r="27" spans="1:26">
      <c r="A27" s="143">
        <v>17</v>
      </c>
      <c r="B27" s="432" t="s">
        <v>37</v>
      </c>
      <c r="C27" s="316">
        <f>'Rekap SKPD'!E160</f>
        <v>61700000</v>
      </c>
      <c r="D27" s="316">
        <f>'Rekap SKPD'!G160</f>
        <v>10750000</v>
      </c>
      <c r="E27" s="316">
        <f>'Rekap SKPD'!H160</f>
        <v>0</v>
      </c>
      <c r="F27" s="316">
        <f>'Rekap SKPD'!I160</f>
        <v>0</v>
      </c>
      <c r="G27" s="316">
        <f>'Rekap SKPD'!J160</f>
        <v>0</v>
      </c>
      <c r="H27" s="316">
        <f>'Rekap SKPD'!K160</f>
        <v>0</v>
      </c>
      <c r="I27" s="316">
        <f>'Rekap SKPD'!L160</f>
        <v>0</v>
      </c>
      <c r="J27" s="316">
        <f>'Rekap SKPD'!M160</f>
        <v>0</v>
      </c>
      <c r="K27" s="316">
        <f>'Rekap SKPD'!N160</f>
        <v>0</v>
      </c>
      <c r="L27" s="316">
        <f>'Rekap SKPD'!O160</f>
        <v>10750000</v>
      </c>
      <c r="M27" s="316">
        <f>'Rekap SKPD'!P160</f>
        <v>0</v>
      </c>
      <c r="N27" s="316">
        <f>'Rekap SKPD'!Q160</f>
        <v>0</v>
      </c>
      <c r="O27" s="316">
        <f>'Rekap SKPD'!R160</f>
        <v>0</v>
      </c>
      <c r="P27" s="316">
        <f>'Rekap SKPD'!S160</f>
        <v>0</v>
      </c>
      <c r="Q27" s="316">
        <f>'Rekap SKPD'!T160</f>
        <v>0</v>
      </c>
      <c r="R27" s="316">
        <f>'Rekap SKPD'!U160</f>
        <v>0</v>
      </c>
      <c r="S27" s="316">
        <f>'Rekap SKPD'!V160</f>
        <v>0</v>
      </c>
      <c r="T27" s="316">
        <f>'Rekap SKPD'!W160</f>
        <v>0</v>
      </c>
      <c r="U27" s="316">
        <f>'Rekap SKPD'!X160</f>
        <v>0</v>
      </c>
      <c r="V27" s="318">
        <f t="shared" si="0"/>
        <v>72450000</v>
      </c>
      <c r="W27" s="318"/>
      <c r="Y27" s="379">
        <v>72450000</v>
      </c>
      <c r="Z27" s="601">
        <f t="shared" si="1"/>
        <v>0</v>
      </c>
    </row>
    <row r="28" spans="1:26">
      <c r="A28" s="143">
        <v>18</v>
      </c>
      <c r="B28" s="432" t="s">
        <v>38</v>
      </c>
      <c r="C28" s="316">
        <f>'Rekap SKPD'!E169</f>
        <v>50594813</v>
      </c>
      <c r="D28" s="316">
        <f>'Rekap SKPD'!G169</f>
        <v>38056058</v>
      </c>
      <c r="E28" s="316">
        <f>'Rekap SKPD'!H169</f>
        <v>4112406</v>
      </c>
      <c r="F28" s="316">
        <f>'Rekap SKPD'!I169</f>
        <v>0</v>
      </c>
      <c r="G28" s="316">
        <f>'Rekap SKPD'!J169</f>
        <v>0</v>
      </c>
      <c r="H28" s="316">
        <f>'Rekap SKPD'!K169</f>
        <v>0</v>
      </c>
      <c r="I28" s="316">
        <f>'Rekap SKPD'!L169</f>
        <v>0</v>
      </c>
      <c r="J28" s="316">
        <f>'Rekap SKPD'!M169</f>
        <v>0</v>
      </c>
      <c r="K28" s="316">
        <f>'Rekap SKPD'!N169</f>
        <v>0</v>
      </c>
      <c r="L28" s="316">
        <f>'Rekap SKPD'!O169</f>
        <v>42168464</v>
      </c>
      <c r="M28" s="316">
        <f>'Rekap SKPD'!P169</f>
        <v>0</v>
      </c>
      <c r="N28" s="316">
        <f>'Rekap SKPD'!Q169</f>
        <v>0</v>
      </c>
      <c r="O28" s="316">
        <f>'Rekap SKPD'!R169</f>
        <v>0</v>
      </c>
      <c r="P28" s="316">
        <f>'Rekap SKPD'!S169</f>
        <v>0</v>
      </c>
      <c r="Q28" s="316">
        <f>'Rekap SKPD'!T169</f>
        <v>0</v>
      </c>
      <c r="R28" s="316">
        <f>'Rekap SKPD'!U169</f>
        <v>0</v>
      </c>
      <c r="S28" s="316">
        <f>'Rekap SKPD'!V169</f>
        <v>0</v>
      </c>
      <c r="T28" s="316">
        <f>'Rekap SKPD'!W169</f>
        <v>0</v>
      </c>
      <c r="U28" s="316">
        <f>'Rekap SKPD'!X169</f>
        <v>0</v>
      </c>
      <c r="V28" s="318">
        <f t="shared" si="0"/>
        <v>92763277</v>
      </c>
      <c r="W28" s="318"/>
      <c r="Y28" s="379">
        <v>92763277</v>
      </c>
      <c r="Z28" s="601">
        <f t="shared" si="1"/>
        <v>0</v>
      </c>
    </row>
    <row r="29" spans="1:26">
      <c r="A29" s="143">
        <v>19</v>
      </c>
      <c r="B29" s="432" t="s">
        <v>39</v>
      </c>
      <c r="C29" s="316">
        <f>'Rekap SKPD'!E178</f>
        <v>0</v>
      </c>
      <c r="D29" s="316">
        <f>'Rekap SKPD'!G178</f>
        <v>0</v>
      </c>
      <c r="E29" s="316">
        <f>'Rekap SKPD'!H178</f>
        <v>0</v>
      </c>
      <c r="F29" s="316">
        <f>'Rekap SKPD'!I178</f>
        <v>0</v>
      </c>
      <c r="G29" s="316">
        <f>'Rekap SKPD'!J178</f>
        <v>0</v>
      </c>
      <c r="H29" s="316">
        <f>'Rekap SKPD'!K178</f>
        <v>0</v>
      </c>
      <c r="I29" s="316">
        <f>'Rekap SKPD'!L178</f>
        <v>0</v>
      </c>
      <c r="J29" s="316">
        <f>'Rekap SKPD'!M178</f>
        <v>0</v>
      </c>
      <c r="K29" s="316">
        <f>'Rekap SKPD'!N178</f>
        <v>0</v>
      </c>
      <c r="L29" s="316">
        <f>'Rekap SKPD'!O178</f>
        <v>0</v>
      </c>
      <c r="M29" s="316">
        <f>'Rekap SKPD'!P178</f>
        <v>0</v>
      </c>
      <c r="N29" s="316">
        <f>'Rekap SKPD'!Q178</f>
        <v>0</v>
      </c>
      <c r="O29" s="316">
        <f>'Rekap SKPD'!R178</f>
        <v>0</v>
      </c>
      <c r="P29" s="316">
        <f>'Rekap SKPD'!S178</f>
        <v>0</v>
      </c>
      <c r="Q29" s="316">
        <f>'Rekap SKPD'!T178</f>
        <v>0</v>
      </c>
      <c r="R29" s="316">
        <f>'Rekap SKPD'!U178</f>
        <v>0</v>
      </c>
      <c r="S29" s="316">
        <f>'Rekap SKPD'!V178</f>
        <v>0</v>
      </c>
      <c r="T29" s="316">
        <f>'Rekap SKPD'!W178</f>
        <v>0</v>
      </c>
      <c r="U29" s="316">
        <f>'Rekap SKPD'!X178</f>
        <v>0</v>
      </c>
      <c r="V29" s="318">
        <f t="shared" si="0"/>
        <v>0</v>
      </c>
      <c r="W29" s="318"/>
      <c r="Y29" s="379">
        <v>0</v>
      </c>
      <c r="Z29" s="601">
        <f t="shared" si="1"/>
        <v>0</v>
      </c>
    </row>
    <row r="30" spans="1:26">
      <c r="A30" s="143">
        <v>20</v>
      </c>
      <c r="B30" s="432" t="s">
        <v>40</v>
      </c>
      <c r="C30" s="316">
        <f>'Rekap SKPD'!E187</f>
        <v>10650000</v>
      </c>
      <c r="D30" s="316">
        <f>'Rekap SKPD'!G187</f>
        <v>0</v>
      </c>
      <c r="E30" s="316">
        <f>'Rekap SKPD'!H187</f>
        <v>0</v>
      </c>
      <c r="F30" s="316">
        <f>'Rekap SKPD'!I187</f>
        <v>0</v>
      </c>
      <c r="G30" s="316">
        <f>'Rekap SKPD'!J187</f>
        <v>0</v>
      </c>
      <c r="H30" s="316">
        <f>'Rekap SKPD'!K187</f>
        <v>0</v>
      </c>
      <c r="I30" s="316">
        <f>'Rekap SKPD'!L187</f>
        <v>0</v>
      </c>
      <c r="J30" s="316">
        <f>'Rekap SKPD'!M187</f>
        <v>0</v>
      </c>
      <c r="K30" s="316">
        <f>'Rekap SKPD'!N187</f>
        <v>0</v>
      </c>
      <c r="L30" s="316">
        <f>'Rekap SKPD'!O187</f>
        <v>0</v>
      </c>
      <c r="M30" s="316">
        <f>'Rekap SKPD'!P187</f>
        <v>0</v>
      </c>
      <c r="N30" s="316">
        <f>'Rekap SKPD'!Q187</f>
        <v>0</v>
      </c>
      <c r="O30" s="316">
        <f>'Rekap SKPD'!R187</f>
        <v>0</v>
      </c>
      <c r="P30" s="316">
        <f>'Rekap SKPD'!S187</f>
        <v>0</v>
      </c>
      <c r="Q30" s="316">
        <f>'Rekap SKPD'!T187</f>
        <v>0</v>
      </c>
      <c r="R30" s="316">
        <f>'Rekap SKPD'!U187</f>
        <v>0</v>
      </c>
      <c r="S30" s="316">
        <f>'Rekap SKPD'!V187</f>
        <v>0</v>
      </c>
      <c r="T30" s="316">
        <f>'Rekap SKPD'!W187</f>
        <v>0</v>
      </c>
      <c r="U30" s="316">
        <f>'Rekap SKPD'!X187</f>
        <v>0</v>
      </c>
      <c r="V30" s="318">
        <f t="shared" si="0"/>
        <v>10650000</v>
      </c>
      <c r="W30" s="318"/>
      <c r="Y30" s="379">
        <v>10650000</v>
      </c>
      <c r="Z30" s="601">
        <f t="shared" si="1"/>
        <v>0</v>
      </c>
    </row>
    <row r="31" spans="1:26">
      <c r="A31" s="143">
        <v>21</v>
      </c>
      <c r="B31" s="432" t="s">
        <v>1</v>
      </c>
      <c r="C31" s="316">
        <f>'Rekap SKPD'!E196</f>
        <v>0</v>
      </c>
      <c r="D31" s="316">
        <f>'Rekap SKPD'!G196</f>
        <v>3000000</v>
      </c>
      <c r="E31" s="316">
        <f>'Rekap SKPD'!H196</f>
        <v>0</v>
      </c>
      <c r="F31" s="316">
        <f>'Rekap SKPD'!I196</f>
        <v>0</v>
      </c>
      <c r="G31" s="316">
        <f>'Rekap SKPD'!J196</f>
        <v>0</v>
      </c>
      <c r="H31" s="316">
        <f>'Rekap SKPD'!K196</f>
        <v>0</v>
      </c>
      <c r="I31" s="316">
        <f>'Rekap SKPD'!L196</f>
        <v>0</v>
      </c>
      <c r="J31" s="316">
        <f>'Rekap SKPD'!M196</f>
        <v>0</v>
      </c>
      <c r="K31" s="316">
        <f>'Rekap SKPD'!N196</f>
        <v>0</v>
      </c>
      <c r="L31" s="316">
        <f>'Rekap SKPD'!O196</f>
        <v>3000000</v>
      </c>
      <c r="M31" s="316">
        <f>'Rekap SKPD'!P196</f>
        <v>0</v>
      </c>
      <c r="N31" s="316">
        <f>'Rekap SKPD'!Q196</f>
        <v>0</v>
      </c>
      <c r="O31" s="316">
        <f>'Rekap SKPD'!R196</f>
        <v>0</v>
      </c>
      <c r="P31" s="316">
        <f>'Rekap SKPD'!S196</f>
        <v>0</v>
      </c>
      <c r="Q31" s="316">
        <f>'Rekap SKPD'!T196</f>
        <v>0</v>
      </c>
      <c r="R31" s="316">
        <f>'Rekap SKPD'!U196</f>
        <v>0</v>
      </c>
      <c r="S31" s="316">
        <f>'Rekap SKPD'!V196</f>
        <v>0</v>
      </c>
      <c r="T31" s="316">
        <f>'Rekap SKPD'!W196</f>
        <v>0</v>
      </c>
      <c r="U31" s="316">
        <f>'Rekap SKPD'!X196</f>
        <v>0</v>
      </c>
      <c r="V31" s="318">
        <f t="shared" si="0"/>
        <v>3000000</v>
      </c>
      <c r="W31" s="318"/>
      <c r="Y31" s="379">
        <v>3000000</v>
      </c>
      <c r="Z31" s="601">
        <f t="shared" si="1"/>
        <v>0</v>
      </c>
    </row>
    <row r="32" spans="1:26">
      <c r="A32" s="143">
        <v>22</v>
      </c>
      <c r="B32" s="432" t="s">
        <v>41</v>
      </c>
      <c r="C32" s="316">
        <f>'Rekap SKPD'!E205</f>
        <v>0</v>
      </c>
      <c r="D32" s="316">
        <f>'Rekap SKPD'!G205</f>
        <v>1711000</v>
      </c>
      <c r="E32" s="316">
        <f>'Rekap SKPD'!H205</f>
        <v>0</v>
      </c>
      <c r="F32" s="316">
        <f>'Rekap SKPD'!I205</f>
        <v>0</v>
      </c>
      <c r="G32" s="316">
        <f>'Rekap SKPD'!J205</f>
        <v>0</v>
      </c>
      <c r="H32" s="316">
        <f>'Rekap SKPD'!K205</f>
        <v>0</v>
      </c>
      <c r="I32" s="316">
        <f>'Rekap SKPD'!L205</f>
        <v>0</v>
      </c>
      <c r="J32" s="316">
        <f>'Rekap SKPD'!M205</f>
        <v>0</v>
      </c>
      <c r="K32" s="316">
        <f>'Rekap SKPD'!N205</f>
        <v>0</v>
      </c>
      <c r="L32" s="316">
        <f>'Rekap SKPD'!O205</f>
        <v>1711000</v>
      </c>
      <c r="M32" s="316">
        <f>'Rekap SKPD'!P205</f>
        <v>0</v>
      </c>
      <c r="N32" s="316">
        <f>'Rekap SKPD'!Q205</f>
        <v>0</v>
      </c>
      <c r="O32" s="316">
        <f>'Rekap SKPD'!R205</f>
        <v>0</v>
      </c>
      <c r="P32" s="316">
        <f>'Rekap SKPD'!S205</f>
        <v>0</v>
      </c>
      <c r="Q32" s="316">
        <f>'Rekap SKPD'!T205</f>
        <v>0</v>
      </c>
      <c r="R32" s="316">
        <f>'Rekap SKPD'!U205</f>
        <v>0</v>
      </c>
      <c r="S32" s="316">
        <f>'Rekap SKPD'!V205</f>
        <v>0</v>
      </c>
      <c r="T32" s="316">
        <f>'Rekap SKPD'!W205</f>
        <v>0</v>
      </c>
      <c r="U32" s="316">
        <f>'Rekap SKPD'!X205</f>
        <v>0</v>
      </c>
      <c r="V32" s="318">
        <f t="shared" si="0"/>
        <v>1711000</v>
      </c>
      <c r="W32" s="318"/>
      <c r="Y32" s="379">
        <v>1711000</v>
      </c>
      <c r="Z32" s="601">
        <f t="shared" si="1"/>
        <v>0</v>
      </c>
    </row>
    <row r="33" spans="1:26">
      <c r="A33" s="143">
        <v>23</v>
      </c>
      <c r="B33" s="432" t="s">
        <v>42</v>
      </c>
      <c r="C33" s="316">
        <f>'Rekap SKPD'!E214</f>
        <v>0</v>
      </c>
      <c r="D33" s="316">
        <f>'Rekap SKPD'!G214</f>
        <v>2817600</v>
      </c>
      <c r="E33" s="316">
        <f>'Rekap SKPD'!H214</f>
        <v>0</v>
      </c>
      <c r="F33" s="316">
        <f>'Rekap SKPD'!I214</f>
        <v>0</v>
      </c>
      <c r="G33" s="316">
        <f>'Rekap SKPD'!J214</f>
        <v>0</v>
      </c>
      <c r="H33" s="316">
        <f>'Rekap SKPD'!K214</f>
        <v>0</v>
      </c>
      <c r="I33" s="316">
        <f>'Rekap SKPD'!L214</f>
        <v>0</v>
      </c>
      <c r="J33" s="316">
        <f>'Rekap SKPD'!M214</f>
        <v>0</v>
      </c>
      <c r="K33" s="316">
        <f>'Rekap SKPD'!N214</f>
        <v>0</v>
      </c>
      <c r="L33" s="316">
        <f>'Rekap SKPD'!O214</f>
        <v>2817600</v>
      </c>
      <c r="M33" s="316">
        <f>'Rekap SKPD'!P214</f>
        <v>0</v>
      </c>
      <c r="N33" s="316">
        <f>'Rekap SKPD'!Q214</f>
        <v>0</v>
      </c>
      <c r="O33" s="316">
        <f>'Rekap SKPD'!R214</f>
        <v>0</v>
      </c>
      <c r="P33" s="316">
        <f>'Rekap SKPD'!S214</f>
        <v>0</v>
      </c>
      <c r="Q33" s="316">
        <f>'Rekap SKPD'!T214</f>
        <v>0</v>
      </c>
      <c r="R33" s="316">
        <f>'Rekap SKPD'!U214</f>
        <v>0</v>
      </c>
      <c r="S33" s="316">
        <f>'Rekap SKPD'!V214</f>
        <v>0</v>
      </c>
      <c r="T33" s="316">
        <f>'Rekap SKPD'!W214</f>
        <v>0</v>
      </c>
      <c r="U33" s="316">
        <f>'Rekap SKPD'!X214</f>
        <v>0</v>
      </c>
      <c r="V33" s="318">
        <f t="shared" si="0"/>
        <v>2817600</v>
      </c>
      <c r="W33" s="318"/>
      <c r="Y33" s="379">
        <v>2817600</v>
      </c>
      <c r="Z33" s="601">
        <f t="shared" si="1"/>
        <v>0</v>
      </c>
    </row>
    <row r="34" spans="1:26">
      <c r="A34" s="143">
        <v>24</v>
      </c>
      <c r="B34" s="432" t="s">
        <v>43</v>
      </c>
      <c r="C34" s="316">
        <f>'Rekap SKPD'!E223</f>
        <v>0</v>
      </c>
      <c r="D34" s="316">
        <f>'Rekap SKPD'!G223</f>
        <v>1712600</v>
      </c>
      <c r="E34" s="316">
        <f>'Rekap SKPD'!H223</f>
        <v>0</v>
      </c>
      <c r="F34" s="316">
        <f>'Rekap SKPD'!I223</f>
        <v>0</v>
      </c>
      <c r="G34" s="316">
        <f>'Rekap SKPD'!J223</f>
        <v>0</v>
      </c>
      <c r="H34" s="316">
        <f>'Rekap SKPD'!K223</f>
        <v>0</v>
      </c>
      <c r="I34" s="316">
        <f>'Rekap SKPD'!L223</f>
        <v>0</v>
      </c>
      <c r="J34" s="316">
        <f>'Rekap SKPD'!M223</f>
        <v>0</v>
      </c>
      <c r="K34" s="316">
        <f>'Rekap SKPD'!N223</f>
        <v>0</v>
      </c>
      <c r="L34" s="316">
        <f>'Rekap SKPD'!O223</f>
        <v>1712600</v>
      </c>
      <c r="M34" s="316">
        <f>'Rekap SKPD'!P223</f>
        <v>0</v>
      </c>
      <c r="N34" s="316">
        <f>'Rekap SKPD'!Q223</f>
        <v>0</v>
      </c>
      <c r="O34" s="316">
        <f>'Rekap SKPD'!R223</f>
        <v>0</v>
      </c>
      <c r="P34" s="316">
        <f>'Rekap SKPD'!S223</f>
        <v>0</v>
      </c>
      <c r="Q34" s="316">
        <f>'Rekap SKPD'!T223</f>
        <v>0</v>
      </c>
      <c r="R34" s="316">
        <f>'Rekap SKPD'!U223</f>
        <v>0</v>
      </c>
      <c r="S34" s="316">
        <f>'Rekap SKPD'!V223</f>
        <v>0</v>
      </c>
      <c r="T34" s="316">
        <f>'Rekap SKPD'!W223</f>
        <v>0</v>
      </c>
      <c r="U34" s="316">
        <f>'Rekap SKPD'!X223</f>
        <v>0</v>
      </c>
      <c r="V34" s="318">
        <f t="shared" si="0"/>
        <v>1712600</v>
      </c>
      <c r="W34" s="318"/>
      <c r="Y34" s="379">
        <v>1712600</v>
      </c>
      <c r="Z34" s="601">
        <f t="shared" si="1"/>
        <v>0</v>
      </c>
    </row>
    <row r="35" spans="1:26">
      <c r="A35" s="143">
        <v>25</v>
      </c>
      <c r="B35" s="432" t="s">
        <v>44</v>
      </c>
      <c r="C35" s="316">
        <f>'Rekap SKPD'!E232</f>
        <v>0</v>
      </c>
      <c r="D35" s="316">
        <f>'Rekap SKPD'!G232</f>
        <v>2712000</v>
      </c>
      <c r="E35" s="316">
        <f>'Rekap SKPD'!H232</f>
        <v>0</v>
      </c>
      <c r="F35" s="316">
        <f>'Rekap SKPD'!I232</f>
        <v>0</v>
      </c>
      <c r="G35" s="316">
        <f>'Rekap SKPD'!J232</f>
        <v>0</v>
      </c>
      <c r="H35" s="316">
        <f>'Rekap SKPD'!K232</f>
        <v>0</v>
      </c>
      <c r="I35" s="316">
        <f>'Rekap SKPD'!L232</f>
        <v>0</v>
      </c>
      <c r="J35" s="316">
        <f>'Rekap SKPD'!M232</f>
        <v>0</v>
      </c>
      <c r="K35" s="316">
        <f>'Rekap SKPD'!N232</f>
        <v>0</v>
      </c>
      <c r="L35" s="316">
        <f>'Rekap SKPD'!O232</f>
        <v>2712000</v>
      </c>
      <c r="M35" s="316">
        <f>'Rekap SKPD'!P232</f>
        <v>0</v>
      </c>
      <c r="N35" s="316">
        <f>'Rekap SKPD'!Q232</f>
        <v>0</v>
      </c>
      <c r="O35" s="316">
        <f>'Rekap SKPD'!R232</f>
        <v>0</v>
      </c>
      <c r="P35" s="316">
        <f>'Rekap SKPD'!S232</f>
        <v>0</v>
      </c>
      <c r="Q35" s="316">
        <f>'Rekap SKPD'!T232</f>
        <v>0</v>
      </c>
      <c r="R35" s="316">
        <f>'Rekap SKPD'!U232</f>
        <v>0</v>
      </c>
      <c r="S35" s="316">
        <f>'Rekap SKPD'!V232</f>
        <v>0</v>
      </c>
      <c r="T35" s="316">
        <f>'Rekap SKPD'!W232</f>
        <v>0</v>
      </c>
      <c r="U35" s="316">
        <f>'Rekap SKPD'!X232</f>
        <v>0</v>
      </c>
      <c r="V35" s="318">
        <f t="shared" si="0"/>
        <v>2712000</v>
      </c>
      <c r="W35" s="318"/>
      <c r="Y35" s="379">
        <v>2712000</v>
      </c>
      <c r="Z35" s="601">
        <f t="shared" si="1"/>
        <v>0</v>
      </c>
    </row>
    <row r="36" spans="1:26">
      <c r="A36" s="143">
        <v>26</v>
      </c>
      <c r="B36" s="432" t="s">
        <v>45</v>
      </c>
      <c r="C36" s="316">
        <f>'Rekap SKPD'!E241</f>
        <v>0</v>
      </c>
      <c r="D36" s="316">
        <f>'Rekap SKPD'!G241</f>
        <v>3000000</v>
      </c>
      <c r="E36" s="316">
        <f>'Rekap SKPD'!H241</f>
        <v>0</v>
      </c>
      <c r="F36" s="316">
        <f>'Rekap SKPD'!I241</f>
        <v>0</v>
      </c>
      <c r="G36" s="316">
        <f>'Rekap SKPD'!J241</f>
        <v>0</v>
      </c>
      <c r="H36" s="316">
        <f>'Rekap SKPD'!K241</f>
        <v>0</v>
      </c>
      <c r="I36" s="316">
        <f>'Rekap SKPD'!L241</f>
        <v>0</v>
      </c>
      <c r="J36" s="316">
        <f>'Rekap SKPD'!M241</f>
        <v>0</v>
      </c>
      <c r="K36" s="316">
        <f>'Rekap SKPD'!N241</f>
        <v>0</v>
      </c>
      <c r="L36" s="316">
        <f>'Rekap SKPD'!O241</f>
        <v>3000000</v>
      </c>
      <c r="M36" s="316">
        <f>'Rekap SKPD'!P241</f>
        <v>0</v>
      </c>
      <c r="N36" s="316">
        <f>'Rekap SKPD'!Q241</f>
        <v>0</v>
      </c>
      <c r="O36" s="316">
        <f>'Rekap SKPD'!R241</f>
        <v>0</v>
      </c>
      <c r="P36" s="316">
        <f>'Rekap SKPD'!S241</f>
        <v>0</v>
      </c>
      <c r="Q36" s="316">
        <f>'Rekap SKPD'!T241</f>
        <v>0</v>
      </c>
      <c r="R36" s="316">
        <f>'Rekap SKPD'!U241</f>
        <v>0</v>
      </c>
      <c r="S36" s="316">
        <f>'Rekap SKPD'!V241</f>
        <v>1282800</v>
      </c>
      <c r="T36" s="316">
        <f>'Rekap SKPD'!W241</f>
        <v>0</v>
      </c>
      <c r="U36" s="316">
        <f>'Rekap SKPD'!X241</f>
        <v>1282800</v>
      </c>
      <c r="V36" s="318">
        <f t="shared" si="0"/>
        <v>1717200</v>
      </c>
      <c r="W36" s="318"/>
      <c r="Y36" s="379">
        <v>1717200</v>
      </c>
      <c r="Z36" s="601">
        <f t="shared" si="1"/>
        <v>0</v>
      </c>
    </row>
    <row r="37" spans="1:26">
      <c r="A37" s="143">
        <v>27</v>
      </c>
      <c r="B37" s="432" t="s">
        <v>46</v>
      </c>
      <c r="C37" s="316">
        <f>'Rekap SKPD'!E250</f>
        <v>0</v>
      </c>
      <c r="D37" s="316">
        <f>'Rekap SKPD'!G250</f>
        <v>1705000</v>
      </c>
      <c r="E37" s="316">
        <f>'Rekap SKPD'!H250</f>
        <v>0</v>
      </c>
      <c r="F37" s="316">
        <f>'Rekap SKPD'!I250</f>
        <v>0</v>
      </c>
      <c r="G37" s="316">
        <f>'Rekap SKPD'!J250</f>
        <v>0</v>
      </c>
      <c r="H37" s="316">
        <f>'Rekap SKPD'!K250</f>
        <v>0</v>
      </c>
      <c r="I37" s="316">
        <f>'Rekap SKPD'!L250</f>
        <v>0</v>
      </c>
      <c r="J37" s="316">
        <f>'Rekap SKPD'!M250</f>
        <v>0</v>
      </c>
      <c r="K37" s="316">
        <f>'Rekap SKPD'!N250</f>
        <v>0</v>
      </c>
      <c r="L37" s="316">
        <f>'Rekap SKPD'!O250</f>
        <v>1705000</v>
      </c>
      <c r="M37" s="316">
        <f>'Rekap SKPD'!P250</f>
        <v>0</v>
      </c>
      <c r="N37" s="316">
        <f>'Rekap SKPD'!Q250</f>
        <v>0</v>
      </c>
      <c r="O37" s="316">
        <f>'Rekap SKPD'!R250</f>
        <v>0</v>
      </c>
      <c r="P37" s="316">
        <f>'Rekap SKPD'!S250</f>
        <v>0</v>
      </c>
      <c r="Q37" s="316">
        <f>'Rekap SKPD'!T250</f>
        <v>0</v>
      </c>
      <c r="R37" s="316">
        <f>'Rekap SKPD'!U250</f>
        <v>0</v>
      </c>
      <c r="S37" s="316">
        <f>'Rekap SKPD'!V250</f>
        <v>0</v>
      </c>
      <c r="T37" s="316">
        <f>'Rekap SKPD'!W250</f>
        <v>0</v>
      </c>
      <c r="U37" s="316">
        <f>'Rekap SKPD'!X250</f>
        <v>0</v>
      </c>
      <c r="V37" s="318">
        <f t="shared" si="0"/>
        <v>1705000</v>
      </c>
      <c r="W37" s="318"/>
      <c r="Y37" s="379">
        <v>1705000</v>
      </c>
      <c r="Z37" s="601">
        <f t="shared" si="1"/>
        <v>0</v>
      </c>
    </row>
    <row r="38" spans="1:26">
      <c r="A38" s="143">
        <v>28</v>
      </c>
      <c r="B38" s="432" t="s">
        <v>47</v>
      </c>
      <c r="C38" s="316">
        <f>'Rekap SKPD'!E259</f>
        <v>0</v>
      </c>
      <c r="D38" s="316">
        <f>'Rekap SKPD'!G259</f>
        <v>1712600</v>
      </c>
      <c r="E38" s="316">
        <f>'Rekap SKPD'!H259</f>
        <v>0</v>
      </c>
      <c r="F38" s="316">
        <f>'Rekap SKPD'!I259</f>
        <v>0</v>
      </c>
      <c r="G38" s="316">
        <f>'Rekap SKPD'!J259</f>
        <v>0</v>
      </c>
      <c r="H38" s="316">
        <f>'Rekap SKPD'!K259</f>
        <v>0</v>
      </c>
      <c r="I38" s="316">
        <f>'Rekap SKPD'!L259</f>
        <v>0</v>
      </c>
      <c r="J38" s="316">
        <f>'Rekap SKPD'!M259</f>
        <v>0</v>
      </c>
      <c r="K38" s="316">
        <f>'Rekap SKPD'!N259</f>
        <v>0</v>
      </c>
      <c r="L38" s="316">
        <f>'Rekap SKPD'!O259</f>
        <v>1712600</v>
      </c>
      <c r="M38" s="316">
        <f>'Rekap SKPD'!P259</f>
        <v>0</v>
      </c>
      <c r="N38" s="316">
        <f>'Rekap SKPD'!Q259</f>
        <v>0</v>
      </c>
      <c r="O38" s="316">
        <f>'Rekap SKPD'!R259</f>
        <v>0</v>
      </c>
      <c r="P38" s="316">
        <f>'Rekap SKPD'!S259</f>
        <v>0</v>
      </c>
      <c r="Q38" s="316">
        <f>'Rekap SKPD'!T259</f>
        <v>0</v>
      </c>
      <c r="R38" s="316">
        <f>'Rekap SKPD'!U259</f>
        <v>0</v>
      </c>
      <c r="S38" s="316">
        <f>'Rekap SKPD'!V259</f>
        <v>0</v>
      </c>
      <c r="T38" s="316">
        <f>'Rekap SKPD'!W259</f>
        <v>0</v>
      </c>
      <c r="U38" s="316">
        <f>'Rekap SKPD'!X259</f>
        <v>0</v>
      </c>
      <c r="V38" s="318">
        <f t="shared" si="0"/>
        <v>1712600</v>
      </c>
      <c r="W38" s="318"/>
      <c r="Y38" s="379">
        <v>1712600</v>
      </c>
      <c r="Z38" s="601">
        <f t="shared" si="1"/>
        <v>0</v>
      </c>
    </row>
    <row r="39" spans="1:26">
      <c r="A39" s="143">
        <v>29</v>
      </c>
      <c r="B39" s="432" t="s">
        <v>48</v>
      </c>
      <c r="C39" s="316">
        <f>'Rekap SKPD'!E268</f>
        <v>0</v>
      </c>
      <c r="D39" s="316">
        <f>'Rekap SKPD'!G268</f>
        <v>1715000</v>
      </c>
      <c r="E39" s="316">
        <f>'Rekap SKPD'!H268</f>
        <v>0</v>
      </c>
      <c r="F39" s="316">
        <f>'Rekap SKPD'!I268</f>
        <v>0</v>
      </c>
      <c r="G39" s="316">
        <f>'Rekap SKPD'!J268</f>
        <v>0</v>
      </c>
      <c r="H39" s="316">
        <f>'Rekap SKPD'!K268</f>
        <v>0</v>
      </c>
      <c r="I39" s="316">
        <f>'Rekap SKPD'!L268</f>
        <v>0</v>
      </c>
      <c r="J39" s="316">
        <f>'Rekap SKPD'!M268</f>
        <v>0</v>
      </c>
      <c r="K39" s="316">
        <f>'Rekap SKPD'!N268</f>
        <v>0</v>
      </c>
      <c r="L39" s="316">
        <f>'Rekap SKPD'!O268</f>
        <v>1715000</v>
      </c>
      <c r="M39" s="316">
        <f>'Rekap SKPD'!P268</f>
        <v>0</v>
      </c>
      <c r="N39" s="316">
        <f>'Rekap SKPD'!Q268</f>
        <v>0</v>
      </c>
      <c r="O39" s="316">
        <f>'Rekap SKPD'!R268</f>
        <v>0</v>
      </c>
      <c r="P39" s="316">
        <f>'Rekap SKPD'!S268</f>
        <v>0</v>
      </c>
      <c r="Q39" s="316">
        <f>'Rekap SKPD'!T268</f>
        <v>0</v>
      </c>
      <c r="R39" s="316">
        <f>'Rekap SKPD'!U268</f>
        <v>0</v>
      </c>
      <c r="S39" s="316">
        <f>'Rekap SKPD'!V268</f>
        <v>0</v>
      </c>
      <c r="T39" s="316">
        <f>'Rekap SKPD'!W268</f>
        <v>0</v>
      </c>
      <c r="U39" s="316">
        <f>'Rekap SKPD'!X268</f>
        <v>0</v>
      </c>
      <c r="V39" s="318">
        <f t="shared" si="0"/>
        <v>1715000</v>
      </c>
      <c r="W39" s="318"/>
      <c r="Y39" s="379">
        <v>1715000</v>
      </c>
      <c r="Z39" s="601">
        <f t="shared" si="1"/>
        <v>0</v>
      </c>
    </row>
    <row r="40" spans="1:26">
      <c r="A40" s="143">
        <v>30</v>
      </c>
      <c r="B40" s="432" t="s">
        <v>49</v>
      </c>
      <c r="C40" s="316">
        <f>'Rekap SKPD'!E277</f>
        <v>0</v>
      </c>
      <c r="D40" s="316">
        <f>'Rekap SKPD'!G277</f>
        <v>1712600</v>
      </c>
      <c r="E40" s="316">
        <f>'Rekap SKPD'!H277</f>
        <v>0</v>
      </c>
      <c r="F40" s="316">
        <f>'Rekap SKPD'!I277</f>
        <v>0</v>
      </c>
      <c r="G40" s="316">
        <f>'Rekap SKPD'!J277</f>
        <v>0</v>
      </c>
      <c r="H40" s="316">
        <f>'Rekap SKPD'!K277</f>
        <v>0</v>
      </c>
      <c r="I40" s="316">
        <f>'Rekap SKPD'!L277</f>
        <v>0</v>
      </c>
      <c r="J40" s="316">
        <f>'Rekap SKPD'!M277</f>
        <v>0</v>
      </c>
      <c r="K40" s="316">
        <f>'Rekap SKPD'!N277</f>
        <v>0</v>
      </c>
      <c r="L40" s="316">
        <f>'Rekap SKPD'!O277</f>
        <v>1712600</v>
      </c>
      <c r="M40" s="316">
        <f>'Rekap SKPD'!P277</f>
        <v>0</v>
      </c>
      <c r="N40" s="316">
        <f>'Rekap SKPD'!Q277</f>
        <v>0</v>
      </c>
      <c r="O40" s="316">
        <f>'Rekap SKPD'!R277</f>
        <v>0</v>
      </c>
      <c r="P40" s="316">
        <f>'Rekap SKPD'!S277</f>
        <v>0</v>
      </c>
      <c r="Q40" s="316">
        <f>'Rekap SKPD'!T277</f>
        <v>0</v>
      </c>
      <c r="R40" s="316">
        <f>'Rekap SKPD'!U277</f>
        <v>0</v>
      </c>
      <c r="S40" s="316">
        <f>'Rekap SKPD'!V277</f>
        <v>0</v>
      </c>
      <c r="T40" s="316">
        <f>'Rekap SKPD'!W277</f>
        <v>0</v>
      </c>
      <c r="U40" s="316">
        <f>'Rekap SKPD'!X277</f>
        <v>0</v>
      </c>
      <c r="V40" s="318">
        <f t="shared" si="0"/>
        <v>1712600</v>
      </c>
      <c r="W40" s="318"/>
      <c r="Y40" s="379">
        <v>1712600</v>
      </c>
      <c r="Z40" s="601">
        <f t="shared" si="1"/>
        <v>0</v>
      </c>
    </row>
    <row r="41" spans="1:26">
      <c r="A41" s="143">
        <v>31</v>
      </c>
      <c r="B41" s="432" t="s">
        <v>50</v>
      </c>
      <c r="C41" s="316">
        <f>'Rekap SKPD'!E286</f>
        <v>0</v>
      </c>
      <c r="D41" s="316">
        <f>'Rekap SKPD'!G286</f>
        <v>1712600</v>
      </c>
      <c r="E41" s="316">
        <f>'Rekap SKPD'!H286</f>
        <v>0</v>
      </c>
      <c r="F41" s="316">
        <f>'Rekap SKPD'!I286</f>
        <v>0</v>
      </c>
      <c r="G41" s="316">
        <f>'Rekap SKPD'!J286</f>
        <v>0</v>
      </c>
      <c r="H41" s="316">
        <f>'Rekap SKPD'!K286</f>
        <v>0</v>
      </c>
      <c r="I41" s="316">
        <f>'Rekap SKPD'!L286</f>
        <v>0</v>
      </c>
      <c r="J41" s="316">
        <f>'Rekap SKPD'!M286</f>
        <v>0</v>
      </c>
      <c r="K41" s="316">
        <f>'Rekap SKPD'!N286</f>
        <v>0</v>
      </c>
      <c r="L41" s="316">
        <f>'Rekap SKPD'!O286</f>
        <v>1712600</v>
      </c>
      <c r="M41" s="316">
        <f>'Rekap SKPD'!P286</f>
        <v>0</v>
      </c>
      <c r="N41" s="316">
        <f>'Rekap SKPD'!Q286</f>
        <v>0</v>
      </c>
      <c r="O41" s="316">
        <f>'Rekap SKPD'!R286</f>
        <v>0</v>
      </c>
      <c r="P41" s="316">
        <f>'Rekap SKPD'!S286</f>
        <v>0</v>
      </c>
      <c r="Q41" s="316">
        <f>'Rekap SKPD'!T286</f>
        <v>0</v>
      </c>
      <c r="R41" s="316">
        <f>'Rekap SKPD'!U286</f>
        <v>0</v>
      </c>
      <c r="S41" s="316">
        <f>'Rekap SKPD'!V286</f>
        <v>0</v>
      </c>
      <c r="T41" s="316">
        <f>'Rekap SKPD'!W286</f>
        <v>0</v>
      </c>
      <c r="U41" s="316">
        <f>'Rekap SKPD'!X286</f>
        <v>0</v>
      </c>
      <c r="V41" s="318">
        <f t="shared" si="0"/>
        <v>1712600</v>
      </c>
      <c r="W41" s="318"/>
      <c r="Y41" s="379">
        <v>1712600</v>
      </c>
      <c r="Z41" s="601">
        <f t="shared" si="1"/>
        <v>0</v>
      </c>
    </row>
    <row r="42" spans="1:26">
      <c r="A42" s="143">
        <v>32</v>
      </c>
      <c r="B42" s="432" t="s">
        <v>51</v>
      </c>
      <c r="C42" s="316">
        <f>'Rekap SKPD'!E295</f>
        <v>0</v>
      </c>
      <c r="D42" s="316">
        <f>'Rekap SKPD'!G295</f>
        <v>1712000</v>
      </c>
      <c r="E42" s="316">
        <f>'Rekap SKPD'!H295</f>
        <v>0</v>
      </c>
      <c r="F42" s="316">
        <f>'Rekap SKPD'!I295</f>
        <v>0</v>
      </c>
      <c r="G42" s="316">
        <f>'Rekap SKPD'!J295</f>
        <v>0</v>
      </c>
      <c r="H42" s="316">
        <f>'Rekap SKPD'!K295</f>
        <v>0</v>
      </c>
      <c r="I42" s="316">
        <f>'Rekap SKPD'!L295</f>
        <v>0</v>
      </c>
      <c r="J42" s="316">
        <f>'Rekap SKPD'!M295</f>
        <v>0</v>
      </c>
      <c r="K42" s="316">
        <f>'Rekap SKPD'!N295</f>
        <v>0</v>
      </c>
      <c r="L42" s="316">
        <f>'Rekap SKPD'!O295</f>
        <v>1712000</v>
      </c>
      <c r="M42" s="316">
        <f>'Rekap SKPD'!P295</f>
        <v>0</v>
      </c>
      <c r="N42" s="316">
        <f>'Rekap SKPD'!Q295</f>
        <v>0</v>
      </c>
      <c r="O42" s="316">
        <f>'Rekap SKPD'!R295</f>
        <v>0</v>
      </c>
      <c r="P42" s="316">
        <f>'Rekap SKPD'!S295</f>
        <v>0</v>
      </c>
      <c r="Q42" s="316">
        <f>'Rekap SKPD'!T295</f>
        <v>0</v>
      </c>
      <c r="R42" s="316">
        <f>'Rekap SKPD'!U295</f>
        <v>0</v>
      </c>
      <c r="S42" s="316">
        <f>'Rekap SKPD'!V295</f>
        <v>0</v>
      </c>
      <c r="T42" s="316">
        <f>'Rekap SKPD'!W295</f>
        <v>0</v>
      </c>
      <c r="U42" s="316">
        <f>'Rekap SKPD'!X295</f>
        <v>0</v>
      </c>
      <c r="V42" s="318">
        <f t="shared" si="0"/>
        <v>1712000</v>
      </c>
      <c r="W42" s="318"/>
      <c r="Y42" s="379">
        <v>1712000</v>
      </c>
      <c r="Z42" s="601">
        <f t="shared" si="1"/>
        <v>0</v>
      </c>
    </row>
    <row r="43" spans="1:26">
      <c r="A43" s="143">
        <v>33</v>
      </c>
      <c r="B43" s="432" t="s">
        <v>52</v>
      </c>
      <c r="C43" s="316">
        <f>'Rekap SKPD'!E304</f>
        <v>177000</v>
      </c>
      <c r="D43" s="316">
        <f>'Rekap SKPD'!G304</f>
        <v>1711000</v>
      </c>
      <c r="E43" s="316">
        <f>'Rekap SKPD'!H304</f>
        <v>0</v>
      </c>
      <c r="F43" s="316">
        <f>'Rekap SKPD'!I304</f>
        <v>0</v>
      </c>
      <c r="G43" s="316">
        <f>'Rekap SKPD'!J304</f>
        <v>0</v>
      </c>
      <c r="H43" s="316">
        <f>'Rekap SKPD'!K304</f>
        <v>0</v>
      </c>
      <c r="I43" s="316">
        <f>'Rekap SKPD'!L304</f>
        <v>0</v>
      </c>
      <c r="J43" s="316">
        <f>'Rekap SKPD'!M304</f>
        <v>0</v>
      </c>
      <c r="K43" s="316">
        <f>'Rekap SKPD'!N304</f>
        <v>0</v>
      </c>
      <c r="L43" s="316">
        <f>'Rekap SKPD'!O304</f>
        <v>1711000</v>
      </c>
      <c r="M43" s="316">
        <f>'Rekap SKPD'!P304</f>
        <v>0</v>
      </c>
      <c r="N43" s="316">
        <f>'Rekap SKPD'!Q304</f>
        <v>0</v>
      </c>
      <c r="O43" s="316">
        <f>'Rekap SKPD'!R304</f>
        <v>0</v>
      </c>
      <c r="P43" s="316">
        <f>'Rekap SKPD'!S304</f>
        <v>0</v>
      </c>
      <c r="Q43" s="316">
        <f>'Rekap SKPD'!T304</f>
        <v>0</v>
      </c>
      <c r="R43" s="316">
        <f>'Rekap SKPD'!U304</f>
        <v>0</v>
      </c>
      <c r="S43" s="316">
        <f>'Rekap SKPD'!V304</f>
        <v>0</v>
      </c>
      <c r="T43" s="316">
        <f>'Rekap SKPD'!W304</f>
        <v>0</v>
      </c>
      <c r="U43" s="316">
        <f>'Rekap SKPD'!X304</f>
        <v>0</v>
      </c>
      <c r="V43" s="318">
        <f t="shared" si="0"/>
        <v>1888000</v>
      </c>
      <c r="W43" s="318"/>
      <c r="Y43" s="379">
        <v>1888000</v>
      </c>
      <c r="Z43" s="601">
        <f t="shared" si="1"/>
        <v>0</v>
      </c>
    </row>
    <row r="44" spans="1:26">
      <c r="A44" s="143">
        <v>34</v>
      </c>
      <c r="B44" s="432" t="s">
        <v>53</v>
      </c>
      <c r="C44" s="316">
        <f>'Rekap SKPD'!E313</f>
        <v>0</v>
      </c>
      <c r="D44" s="316">
        <f>'Rekap SKPD'!G313</f>
        <v>1712600</v>
      </c>
      <c r="E44" s="316">
        <f>'Rekap SKPD'!H313</f>
        <v>0</v>
      </c>
      <c r="F44" s="316">
        <f>'Rekap SKPD'!I313</f>
        <v>0</v>
      </c>
      <c r="G44" s="316">
        <f>'Rekap SKPD'!J313</f>
        <v>0</v>
      </c>
      <c r="H44" s="316">
        <f>'Rekap SKPD'!K313</f>
        <v>0</v>
      </c>
      <c r="I44" s="316">
        <f>'Rekap SKPD'!L313</f>
        <v>0</v>
      </c>
      <c r="J44" s="316">
        <f>'Rekap SKPD'!M313</f>
        <v>0</v>
      </c>
      <c r="K44" s="316">
        <f>'Rekap SKPD'!N313</f>
        <v>0</v>
      </c>
      <c r="L44" s="316">
        <f>'Rekap SKPD'!O313</f>
        <v>1712600</v>
      </c>
      <c r="M44" s="316">
        <f>'Rekap SKPD'!P313</f>
        <v>0</v>
      </c>
      <c r="N44" s="316">
        <f>'Rekap SKPD'!Q313</f>
        <v>0</v>
      </c>
      <c r="O44" s="316">
        <f>'Rekap SKPD'!R313</f>
        <v>0</v>
      </c>
      <c r="P44" s="316">
        <f>'Rekap SKPD'!S313</f>
        <v>0</v>
      </c>
      <c r="Q44" s="316">
        <f>'Rekap SKPD'!T313</f>
        <v>0</v>
      </c>
      <c r="R44" s="316">
        <f>'Rekap SKPD'!U313</f>
        <v>0</v>
      </c>
      <c r="S44" s="316">
        <f>'Rekap SKPD'!V313</f>
        <v>0</v>
      </c>
      <c r="T44" s="316">
        <f>'Rekap SKPD'!W313</f>
        <v>0</v>
      </c>
      <c r="U44" s="316">
        <f>'Rekap SKPD'!X313</f>
        <v>0</v>
      </c>
      <c r="V44" s="318">
        <f t="shared" si="0"/>
        <v>1712600</v>
      </c>
      <c r="W44" s="318"/>
      <c r="Y44" s="379">
        <v>1712600</v>
      </c>
      <c r="Z44" s="601">
        <f t="shared" si="1"/>
        <v>0</v>
      </c>
    </row>
    <row r="45" spans="1:26">
      <c r="A45" s="143">
        <v>35</v>
      </c>
      <c r="B45" s="432" t="s">
        <v>54</v>
      </c>
      <c r="C45" s="316">
        <f>'Rekap SKPD'!E322</f>
        <v>0</v>
      </c>
      <c r="D45" s="316">
        <f>'Rekap SKPD'!G322</f>
        <v>1812600</v>
      </c>
      <c r="E45" s="316">
        <f>'Rekap SKPD'!H322</f>
        <v>0</v>
      </c>
      <c r="F45" s="316">
        <f>'Rekap SKPD'!I322</f>
        <v>0</v>
      </c>
      <c r="G45" s="316">
        <f>'Rekap SKPD'!J322</f>
        <v>0</v>
      </c>
      <c r="H45" s="316">
        <f>'Rekap SKPD'!K322</f>
        <v>0</v>
      </c>
      <c r="I45" s="316">
        <f>'Rekap SKPD'!L322</f>
        <v>0</v>
      </c>
      <c r="J45" s="316">
        <f>'Rekap SKPD'!M322</f>
        <v>0</v>
      </c>
      <c r="K45" s="316">
        <f>'Rekap SKPD'!N322</f>
        <v>0</v>
      </c>
      <c r="L45" s="316">
        <f>'Rekap SKPD'!O322</f>
        <v>1812600</v>
      </c>
      <c r="M45" s="316">
        <f>'Rekap SKPD'!P322</f>
        <v>0</v>
      </c>
      <c r="N45" s="316">
        <f>'Rekap SKPD'!Q322</f>
        <v>0</v>
      </c>
      <c r="O45" s="316">
        <f>'Rekap SKPD'!R322</f>
        <v>0</v>
      </c>
      <c r="P45" s="316">
        <f>'Rekap SKPD'!S322</f>
        <v>0</v>
      </c>
      <c r="Q45" s="316">
        <f>'Rekap SKPD'!T322</f>
        <v>0</v>
      </c>
      <c r="R45" s="316">
        <f>'Rekap SKPD'!U322</f>
        <v>0</v>
      </c>
      <c r="S45" s="316">
        <f>'Rekap SKPD'!V322</f>
        <v>0</v>
      </c>
      <c r="T45" s="316">
        <f>'Rekap SKPD'!W322</f>
        <v>0</v>
      </c>
      <c r="U45" s="316">
        <f>'Rekap SKPD'!X322</f>
        <v>0</v>
      </c>
      <c r="V45" s="318">
        <f t="shared" si="0"/>
        <v>1812600</v>
      </c>
      <c r="W45" s="318"/>
      <c r="Y45" s="379">
        <v>1812600</v>
      </c>
      <c r="Z45" s="601">
        <f t="shared" si="1"/>
        <v>0</v>
      </c>
    </row>
    <row r="46" spans="1:26">
      <c r="A46" s="143">
        <v>36</v>
      </c>
      <c r="B46" s="432" t="s">
        <v>55</v>
      </c>
      <c r="C46" s="316">
        <f>'Rekap SKPD'!E331</f>
        <v>0</v>
      </c>
      <c r="D46" s="316">
        <f>'Rekap SKPD'!G331</f>
        <v>1712600</v>
      </c>
      <c r="E46" s="316">
        <f>'Rekap SKPD'!H331</f>
        <v>0</v>
      </c>
      <c r="F46" s="316">
        <f>'Rekap SKPD'!I331</f>
        <v>0</v>
      </c>
      <c r="G46" s="316">
        <f>'Rekap SKPD'!J331</f>
        <v>0</v>
      </c>
      <c r="H46" s="316">
        <f>'Rekap SKPD'!K331</f>
        <v>0</v>
      </c>
      <c r="I46" s="316">
        <f>'Rekap SKPD'!L331</f>
        <v>0</v>
      </c>
      <c r="J46" s="316">
        <f>'Rekap SKPD'!M331</f>
        <v>0</v>
      </c>
      <c r="K46" s="316">
        <f>'Rekap SKPD'!N331</f>
        <v>0</v>
      </c>
      <c r="L46" s="316">
        <f>'Rekap SKPD'!O331</f>
        <v>1712600</v>
      </c>
      <c r="M46" s="316">
        <f>'Rekap SKPD'!P331</f>
        <v>0</v>
      </c>
      <c r="N46" s="316">
        <f>'Rekap SKPD'!Q331</f>
        <v>0</v>
      </c>
      <c r="O46" s="316">
        <f>'Rekap SKPD'!R331</f>
        <v>0</v>
      </c>
      <c r="P46" s="316">
        <f>'Rekap SKPD'!S331</f>
        <v>0</v>
      </c>
      <c r="Q46" s="316">
        <f>'Rekap SKPD'!T331</f>
        <v>0</v>
      </c>
      <c r="R46" s="316">
        <f>'Rekap SKPD'!U331</f>
        <v>0</v>
      </c>
      <c r="S46" s="316">
        <f>'Rekap SKPD'!V331</f>
        <v>0</v>
      </c>
      <c r="T46" s="316">
        <f>'Rekap SKPD'!W331</f>
        <v>0</v>
      </c>
      <c r="U46" s="316">
        <f>'Rekap SKPD'!X331</f>
        <v>0</v>
      </c>
      <c r="V46" s="318">
        <f t="shared" si="0"/>
        <v>1712600</v>
      </c>
      <c r="W46" s="318"/>
      <c r="Y46" s="379">
        <v>1712600</v>
      </c>
      <c r="Z46" s="601">
        <f t="shared" si="1"/>
        <v>0</v>
      </c>
    </row>
    <row r="47" spans="1:26">
      <c r="A47" s="143">
        <v>37</v>
      </c>
      <c r="B47" s="432" t="s">
        <v>56</v>
      </c>
      <c r="C47" s="316">
        <f>'Rekap SKPD'!E340</f>
        <v>0</v>
      </c>
      <c r="D47" s="316">
        <f>'Rekap SKPD'!G340</f>
        <v>1712600</v>
      </c>
      <c r="E47" s="316">
        <f>'Rekap SKPD'!H340</f>
        <v>0</v>
      </c>
      <c r="F47" s="316">
        <f>'Rekap SKPD'!I340</f>
        <v>0</v>
      </c>
      <c r="G47" s="316">
        <f>'Rekap SKPD'!J340</f>
        <v>0</v>
      </c>
      <c r="H47" s="316">
        <f>'Rekap SKPD'!K340</f>
        <v>0</v>
      </c>
      <c r="I47" s="316">
        <f>'Rekap SKPD'!L340</f>
        <v>0</v>
      </c>
      <c r="J47" s="316">
        <f>'Rekap SKPD'!M340</f>
        <v>0</v>
      </c>
      <c r="K47" s="316">
        <f>'Rekap SKPD'!N340</f>
        <v>0</v>
      </c>
      <c r="L47" s="316">
        <f>'Rekap SKPD'!O340</f>
        <v>1712600</v>
      </c>
      <c r="M47" s="316">
        <f>'Rekap SKPD'!P340</f>
        <v>0</v>
      </c>
      <c r="N47" s="316">
        <f>'Rekap SKPD'!Q340</f>
        <v>0</v>
      </c>
      <c r="O47" s="316">
        <f>'Rekap SKPD'!R340</f>
        <v>0</v>
      </c>
      <c r="P47" s="316">
        <f>'Rekap SKPD'!S340</f>
        <v>0</v>
      </c>
      <c r="Q47" s="316">
        <f>'Rekap SKPD'!T340</f>
        <v>0</v>
      </c>
      <c r="R47" s="316">
        <f>'Rekap SKPD'!U340</f>
        <v>0</v>
      </c>
      <c r="S47" s="316">
        <f>'Rekap SKPD'!V340</f>
        <v>0</v>
      </c>
      <c r="T47" s="316">
        <f>'Rekap SKPD'!W340</f>
        <v>0</v>
      </c>
      <c r="U47" s="316">
        <f>'Rekap SKPD'!X340</f>
        <v>0</v>
      </c>
      <c r="V47" s="318">
        <f t="shared" si="0"/>
        <v>1712600</v>
      </c>
      <c r="W47" s="318"/>
      <c r="Y47" s="379">
        <v>1712600</v>
      </c>
      <c r="Z47" s="601">
        <f t="shared" si="1"/>
        <v>0</v>
      </c>
    </row>
    <row r="48" spans="1:26">
      <c r="A48" s="143">
        <v>38</v>
      </c>
      <c r="B48" s="432" t="s">
        <v>57</v>
      </c>
      <c r="C48" s="316">
        <f>'Rekap SKPD'!E349</f>
        <v>0</v>
      </c>
      <c r="D48" s="316">
        <f>'Rekap SKPD'!G349</f>
        <v>1015100</v>
      </c>
      <c r="E48" s="316">
        <f>'Rekap SKPD'!H349</f>
        <v>0</v>
      </c>
      <c r="F48" s="316">
        <f>'Rekap SKPD'!I349</f>
        <v>0</v>
      </c>
      <c r="G48" s="316">
        <f>'Rekap SKPD'!J349</f>
        <v>0</v>
      </c>
      <c r="H48" s="316">
        <f>'Rekap SKPD'!K349</f>
        <v>0</v>
      </c>
      <c r="I48" s="316">
        <f>'Rekap SKPD'!L349</f>
        <v>0</v>
      </c>
      <c r="J48" s="316">
        <f>'Rekap SKPD'!M349</f>
        <v>0</v>
      </c>
      <c r="K48" s="316">
        <f>'Rekap SKPD'!N349</f>
        <v>0</v>
      </c>
      <c r="L48" s="316">
        <f>'Rekap SKPD'!O349</f>
        <v>1015100</v>
      </c>
      <c r="M48" s="316">
        <f>'Rekap SKPD'!P349</f>
        <v>0</v>
      </c>
      <c r="N48" s="316">
        <f>'Rekap SKPD'!Q349</f>
        <v>0</v>
      </c>
      <c r="O48" s="316">
        <f>'Rekap SKPD'!R349</f>
        <v>0</v>
      </c>
      <c r="P48" s="316">
        <f>'Rekap SKPD'!S349</f>
        <v>0</v>
      </c>
      <c r="Q48" s="316">
        <f>'Rekap SKPD'!T349</f>
        <v>0</v>
      </c>
      <c r="R48" s="316">
        <f>'Rekap SKPD'!U349</f>
        <v>0</v>
      </c>
      <c r="S48" s="316">
        <f>'Rekap SKPD'!V349</f>
        <v>0</v>
      </c>
      <c r="T48" s="316">
        <f>'Rekap SKPD'!W349</f>
        <v>0</v>
      </c>
      <c r="U48" s="316">
        <f>'Rekap SKPD'!X349</f>
        <v>0</v>
      </c>
      <c r="V48" s="318">
        <f t="shared" si="0"/>
        <v>1015100</v>
      </c>
      <c r="W48" s="318"/>
      <c r="Y48" s="379">
        <v>1015100</v>
      </c>
      <c r="Z48" s="601">
        <f t="shared" si="1"/>
        <v>0</v>
      </c>
    </row>
    <row r="49" spans="1:26">
      <c r="A49" s="143">
        <v>39</v>
      </c>
      <c r="B49" s="432" t="s">
        <v>58</v>
      </c>
      <c r="C49" s="316">
        <f>'Rekap SKPD'!E358</f>
        <v>0</v>
      </c>
      <c r="D49" s="316">
        <f>'Rekap SKPD'!G358</f>
        <v>1700000</v>
      </c>
      <c r="E49" s="316">
        <f>'Rekap SKPD'!H358</f>
        <v>0</v>
      </c>
      <c r="F49" s="316">
        <f>'Rekap SKPD'!I358</f>
        <v>0</v>
      </c>
      <c r="G49" s="316">
        <f>'Rekap SKPD'!J358</f>
        <v>0</v>
      </c>
      <c r="H49" s="316">
        <f>'Rekap SKPD'!K358</f>
        <v>0</v>
      </c>
      <c r="I49" s="316">
        <f>'Rekap SKPD'!L358</f>
        <v>0</v>
      </c>
      <c r="J49" s="316">
        <f>'Rekap SKPD'!M358</f>
        <v>0</v>
      </c>
      <c r="K49" s="316">
        <f>'Rekap SKPD'!N358</f>
        <v>0</v>
      </c>
      <c r="L49" s="316">
        <f>'Rekap SKPD'!O358</f>
        <v>1700000</v>
      </c>
      <c r="M49" s="316">
        <f>'Rekap SKPD'!P358</f>
        <v>0</v>
      </c>
      <c r="N49" s="316">
        <f>'Rekap SKPD'!Q358</f>
        <v>0</v>
      </c>
      <c r="O49" s="316">
        <f>'Rekap SKPD'!R358</f>
        <v>0</v>
      </c>
      <c r="P49" s="316">
        <f>'Rekap SKPD'!S358</f>
        <v>0</v>
      </c>
      <c r="Q49" s="316">
        <f>'Rekap SKPD'!T358</f>
        <v>0</v>
      </c>
      <c r="R49" s="316">
        <f>'Rekap SKPD'!U358</f>
        <v>0</v>
      </c>
      <c r="S49" s="316">
        <f>'Rekap SKPD'!V358</f>
        <v>0</v>
      </c>
      <c r="T49" s="316">
        <f>'Rekap SKPD'!W358</f>
        <v>0</v>
      </c>
      <c r="U49" s="316">
        <f>'Rekap SKPD'!X358</f>
        <v>0</v>
      </c>
      <c r="V49" s="318">
        <f t="shared" si="0"/>
        <v>1700000</v>
      </c>
      <c r="W49" s="318"/>
      <c r="Y49" s="379">
        <v>1700000</v>
      </c>
      <c r="Z49" s="601">
        <f t="shared" si="1"/>
        <v>0</v>
      </c>
    </row>
    <row r="50" spans="1:26">
      <c r="A50" s="143">
        <v>40</v>
      </c>
      <c r="B50" s="432" t="s">
        <v>59</v>
      </c>
      <c r="C50" s="316">
        <f>'Rekap SKPD'!E367</f>
        <v>0</v>
      </c>
      <c r="D50" s="316">
        <f>'Rekap SKPD'!G367</f>
        <v>1712600</v>
      </c>
      <c r="E50" s="316">
        <f>'Rekap SKPD'!H367</f>
        <v>0</v>
      </c>
      <c r="F50" s="316">
        <f>'Rekap SKPD'!I367</f>
        <v>0</v>
      </c>
      <c r="G50" s="316">
        <f>'Rekap SKPD'!J367</f>
        <v>0</v>
      </c>
      <c r="H50" s="316">
        <f>'Rekap SKPD'!K367</f>
        <v>0</v>
      </c>
      <c r="I50" s="316">
        <f>'Rekap SKPD'!L367</f>
        <v>0</v>
      </c>
      <c r="J50" s="316">
        <f>'Rekap SKPD'!M367</f>
        <v>0</v>
      </c>
      <c r="K50" s="316">
        <f>'Rekap SKPD'!N367</f>
        <v>0</v>
      </c>
      <c r="L50" s="316">
        <f>'Rekap SKPD'!O367</f>
        <v>1712600</v>
      </c>
      <c r="M50" s="316">
        <f>'Rekap SKPD'!P367</f>
        <v>0</v>
      </c>
      <c r="N50" s="316">
        <f>'Rekap SKPD'!Q367</f>
        <v>0</v>
      </c>
      <c r="O50" s="316">
        <f>'Rekap SKPD'!R367</f>
        <v>0</v>
      </c>
      <c r="P50" s="316">
        <f>'Rekap SKPD'!S367</f>
        <v>0</v>
      </c>
      <c r="Q50" s="316">
        <f>'Rekap SKPD'!T367</f>
        <v>0</v>
      </c>
      <c r="R50" s="316">
        <f>'Rekap SKPD'!U367</f>
        <v>0</v>
      </c>
      <c r="S50" s="316">
        <f>'Rekap SKPD'!V367</f>
        <v>0</v>
      </c>
      <c r="T50" s="316">
        <f>'Rekap SKPD'!W367</f>
        <v>0</v>
      </c>
      <c r="U50" s="316">
        <f>'Rekap SKPD'!X367</f>
        <v>0</v>
      </c>
      <c r="V50" s="318">
        <f t="shared" si="0"/>
        <v>1712600</v>
      </c>
      <c r="W50" s="318"/>
      <c r="X50" s="409"/>
      <c r="Y50" s="379">
        <v>1712600</v>
      </c>
      <c r="Z50" s="601">
        <f t="shared" si="1"/>
        <v>0</v>
      </c>
    </row>
    <row r="51" spans="1:26">
      <c r="A51" s="143">
        <v>41</v>
      </c>
      <c r="B51" s="432" t="s">
        <v>60</v>
      </c>
      <c r="C51" s="316">
        <f>'Rekap SKPD'!E376</f>
        <v>0</v>
      </c>
      <c r="D51" s="316">
        <f>'Rekap SKPD'!G376</f>
        <v>0</v>
      </c>
      <c r="E51" s="316">
        <f>'Rekap SKPD'!H376</f>
        <v>0</v>
      </c>
      <c r="F51" s="316">
        <f>'Rekap SKPD'!I376</f>
        <v>0</v>
      </c>
      <c r="G51" s="316">
        <f>'Rekap SKPD'!J376</f>
        <v>0</v>
      </c>
      <c r="H51" s="316">
        <f>'Rekap SKPD'!K376</f>
        <v>0</v>
      </c>
      <c r="I51" s="316">
        <f>'Rekap SKPD'!L376</f>
        <v>0</v>
      </c>
      <c r="J51" s="316">
        <f>'Rekap SKPD'!M376</f>
        <v>0</v>
      </c>
      <c r="K51" s="316">
        <f>'Rekap SKPD'!N376</f>
        <v>0</v>
      </c>
      <c r="L51" s="316">
        <f>'Rekap SKPD'!O376</f>
        <v>0</v>
      </c>
      <c r="M51" s="316">
        <f>'Rekap SKPD'!P376</f>
        <v>0</v>
      </c>
      <c r="N51" s="316">
        <f>'Rekap SKPD'!Q376</f>
        <v>0</v>
      </c>
      <c r="O51" s="316">
        <f>'Rekap SKPD'!R376</f>
        <v>0</v>
      </c>
      <c r="P51" s="316">
        <f>'Rekap SKPD'!S376</f>
        <v>0</v>
      </c>
      <c r="Q51" s="316">
        <f>'Rekap SKPD'!T376</f>
        <v>0</v>
      </c>
      <c r="R51" s="316">
        <f>'Rekap SKPD'!U376</f>
        <v>0</v>
      </c>
      <c r="S51" s="316">
        <f>'Rekap SKPD'!V376</f>
        <v>0</v>
      </c>
      <c r="T51" s="316">
        <f>'Rekap SKPD'!W376</f>
        <v>0</v>
      </c>
      <c r="U51" s="316">
        <f>'Rekap SKPD'!X376</f>
        <v>0</v>
      </c>
      <c r="V51" s="318">
        <f t="shared" si="0"/>
        <v>0</v>
      </c>
      <c r="W51" s="318"/>
      <c r="Y51" s="379">
        <v>0</v>
      </c>
      <c r="Z51" s="601">
        <f t="shared" si="1"/>
        <v>0</v>
      </c>
    </row>
    <row r="52" spans="1:26">
      <c r="A52" s="143">
        <v>42</v>
      </c>
      <c r="B52" s="432" t="s">
        <v>18</v>
      </c>
      <c r="C52" s="316">
        <f>'Rekap SKPD'!E385</f>
        <v>0</v>
      </c>
      <c r="D52" s="316">
        <f>'Rekap SKPD'!G385</f>
        <v>0</v>
      </c>
      <c r="E52" s="316">
        <f>'Rekap SKPD'!H385</f>
        <v>0</v>
      </c>
      <c r="F52" s="316">
        <f>'Rekap SKPD'!I385</f>
        <v>0</v>
      </c>
      <c r="G52" s="316">
        <f>'Rekap SKPD'!J385</f>
        <v>0</v>
      </c>
      <c r="H52" s="316">
        <f>'Rekap SKPD'!K385</f>
        <v>0</v>
      </c>
      <c r="I52" s="316">
        <f>'Rekap SKPD'!L385</f>
        <v>0</v>
      </c>
      <c r="J52" s="316">
        <f>'Rekap SKPD'!M385</f>
        <v>0</v>
      </c>
      <c r="K52" s="316">
        <f>'Rekap SKPD'!N385</f>
        <v>0</v>
      </c>
      <c r="L52" s="316">
        <f>'Rekap SKPD'!O385</f>
        <v>0</v>
      </c>
      <c r="M52" s="316">
        <f>'Rekap SKPD'!P385</f>
        <v>0</v>
      </c>
      <c r="N52" s="316">
        <f>'Rekap SKPD'!Q385</f>
        <v>0</v>
      </c>
      <c r="O52" s="316">
        <f>'Rekap SKPD'!R385</f>
        <v>0</v>
      </c>
      <c r="P52" s="316">
        <f>'Rekap SKPD'!S385</f>
        <v>0</v>
      </c>
      <c r="Q52" s="316">
        <f>'Rekap SKPD'!T385</f>
        <v>0</v>
      </c>
      <c r="R52" s="316">
        <f>'Rekap SKPD'!U385</f>
        <v>0</v>
      </c>
      <c r="S52" s="316">
        <f>'Rekap SKPD'!V385</f>
        <v>0</v>
      </c>
      <c r="T52" s="316">
        <f>'Rekap SKPD'!W385</f>
        <v>0</v>
      </c>
      <c r="U52" s="316">
        <f>'Rekap SKPD'!X385</f>
        <v>0</v>
      </c>
      <c r="V52" s="318">
        <f t="shared" si="0"/>
        <v>0</v>
      </c>
      <c r="W52" s="318"/>
      <c r="Y52" s="379">
        <v>0</v>
      </c>
      <c r="Z52" s="601">
        <f t="shared" si="1"/>
        <v>0</v>
      </c>
    </row>
    <row r="53" spans="1:26">
      <c r="A53" s="143">
        <v>43</v>
      </c>
      <c r="B53" s="432" t="s">
        <v>61</v>
      </c>
      <c r="C53" s="316">
        <f>'Rekap SKPD'!E394</f>
        <v>7745000</v>
      </c>
      <c r="D53" s="316">
        <f>'Rekap SKPD'!G394</f>
        <v>0</v>
      </c>
      <c r="E53" s="316">
        <f>'Rekap SKPD'!H394</f>
        <v>0</v>
      </c>
      <c r="F53" s="316">
        <f>'Rekap SKPD'!I394</f>
        <v>0</v>
      </c>
      <c r="G53" s="316">
        <f>'Rekap SKPD'!J394</f>
        <v>0</v>
      </c>
      <c r="H53" s="316">
        <f>'Rekap SKPD'!K394</f>
        <v>0</v>
      </c>
      <c r="I53" s="316">
        <f>'Rekap SKPD'!L394</f>
        <v>0</v>
      </c>
      <c r="J53" s="316">
        <f>'Rekap SKPD'!M394</f>
        <v>0</v>
      </c>
      <c r="K53" s="316">
        <f>'Rekap SKPD'!N394</f>
        <v>0</v>
      </c>
      <c r="L53" s="316">
        <f>'Rekap SKPD'!O394</f>
        <v>0</v>
      </c>
      <c r="M53" s="316">
        <f>'Rekap SKPD'!P394</f>
        <v>0</v>
      </c>
      <c r="N53" s="316">
        <f>'Rekap SKPD'!Q394</f>
        <v>0</v>
      </c>
      <c r="O53" s="316">
        <f>'Rekap SKPD'!R394</f>
        <v>0</v>
      </c>
      <c r="P53" s="316">
        <f>'Rekap SKPD'!S394</f>
        <v>0</v>
      </c>
      <c r="Q53" s="316">
        <f>'Rekap SKPD'!T394</f>
        <v>0</v>
      </c>
      <c r="R53" s="316">
        <f>'Rekap SKPD'!U394</f>
        <v>0</v>
      </c>
      <c r="S53" s="316">
        <f>'Rekap SKPD'!V394</f>
        <v>0</v>
      </c>
      <c r="T53" s="316">
        <f>'Rekap SKPD'!W394</f>
        <v>0</v>
      </c>
      <c r="U53" s="316">
        <f>'Rekap SKPD'!X394</f>
        <v>0</v>
      </c>
      <c r="V53" s="318">
        <f t="shared" si="0"/>
        <v>7745000</v>
      </c>
      <c r="W53" s="318"/>
      <c r="X53" s="410"/>
      <c r="Y53" s="379">
        <v>7745000</v>
      </c>
      <c r="Z53" s="601">
        <f t="shared" si="1"/>
        <v>0</v>
      </c>
    </row>
    <row r="54" spans="1:26">
      <c r="A54" s="143">
        <v>44</v>
      </c>
      <c r="B54" s="432" t="s">
        <v>62</v>
      </c>
      <c r="C54" s="316">
        <f>'Rekap SKPD'!E403</f>
        <v>0</v>
      </c>
      <c r="D54" s="316">
        <f>'Rekap SKPD'!G403</f>
        <v>0</v>
      </c>
      <c r="E54" s="316">
        <f>'Rekap SKPD'!H403</f>
        <v>0</v>
      </c>
      <c r="F54" s="316">
        <f>'Rekap SKPD'!I403</f>
        <v>0</v>
      </c>
      <c r="G54" s="316">
        <f>'Rekap SKPD'!J403</f>
        <v>126358000</v>
      </c>
      <c r="H54" s="316">
        <f>'Rekap SKPD'!K403</f>
        <v>0</v>
      </c>
      <c r="I54" s="316">
        <f>'Rekap SKPD'!L403</f>
        <v>0</v>
      </c>
      <c r="J54" s="316">
        <f>'Rekap SKPD'!M403</f>
        <v>0</v>
      </c>
      <c r="K54" s="316">
        <f>'Rekap SKPD'!N403</f>
        <v>0</v>
      </c>
      <c r="L54" s="316">
        <f>'Rekap SKPD'!O403</f>
        <v>126358000</v>
      </c>
      <c r="M54" s="316">
        <f>'Rekap SKPD'!P403</f>
        <v>0</v>
      </c>
      <c r="N54" s="316">
        <f>'Rekap SKPD'!Q403</f>
        <v>0</v>
      </c>
      <c r="O54" s="316">
        <f>'Rekap SKPD'!R403</f>
        <v>0</v>
      </c>
      <c r="P54" s="316">
        <f>'Rekap SKPD'!S403</f>
        <v>0</v>
      </c>
      <c r="Q54" s="316">
        <f>'Rekap SKPD'!T403</f>
        <v>0</v>
      </c>
      <c r="R54" s="316">
        <f>'Rekap SKPD'!U403</f>
        <v>0</v>
      </c>
      <c r="S54" s="316">
        <f>'Rekap SKPD'!V403</f>
        <v>0</v>
      </c>
      <c r="T54" s="316">
        <f>'Rekap SKPD'!W403</f>
        <v>0</v>
      </c>
      <c r="U54" s="316">
        <f>'Rekap SKPD'!X403</f>
        <v>0</v>
      </c>
      <c r="V54" s="318">
        <f t="shared" si="0"/>
        <v>126358000</v>
      </c>
      <c r="W54" s="318"/>
      <c r="Y54" s="379">
        <v>126358000</v>
      </c>
      <c r="Z54" s="601">
        <f t="shared" si="1"/>
        <v>0</v>
      </c>
    </row>
    <row r="55" spans="1:26">
      <c r="A55" s="143">
        <v>45</v>
      </c>
      <c r="B55" s="432" t="s">
        <v>63</v>
      </c>
      <c r="C55" s="316">
        <f>'Rekap SKPD'!E412</f>
        <v>0</v>
      </c>
      <c r="D55" s="316">
        <f>'Rekap SKPD'!G412</f>
        <v>0</v>
      </c>
      <c r="E55" s="316">
        <f>'Rekap SKPD'!H412</f>
        <v>0</v>
      </c>
      <c r="F55" s="316">
        <f>'Rekap SKPD'!I412</f>
        <v>0</v>
      </c>
      <c r="G55" s="316">
        <f>'Rekap SKPD'!J412</f>
        <v>0</v>
      </c>
      <c r="H55" s="316">
        <f>'Rekap SKPD'!K412</f>
        <v>0</v>
      </c>
      <c r="I55" s="316">
        <f>'Rekap SKPD'!L412</f>
        <v>0</v>
      </c>
      <c r="J55" s="316">
        <f>'Rekap SKPD'!M412</f>
        <v>0</v>
      </c>
      <c r="K55" s="316">
        <f>'Rekap SKPD'!N412</f>
        <v>0</v>
      </c>
      <c r="L55" s="316">
        <f>'Rekap SKPD'!O412</f>
        <v>0</v>
      </c>
      <c r="M55" s="316">
        <f>'Rekap SKPD'!P412</f>
        <v>0</v>
      </c>
      <c r="N55" s="316">
        <f>'Rekap SKPD'!Q412</f>
        <v>0</v>
      </c>
      <c r="O55" s="316">
        <f>'Rekap SKPD'!R412</f>
        <v>0</v>
      </c>
      <c r="P55" s="316">
        <f>'Rekap SKPD'!S412</f>
        <v>0</v>
      </c>
      <c r="Q55" s="316">
        <f>'Rekap SKPD'!T412</f>
        <v>0</v>
      </c>
      <c r="R55" s="316">
        <f>'Rekap SKPD'!U412</f>
        <v>0</v>
      </c>
      <c r="S55" s="316">
        <f>'Rekap SKPD'!V412</f>
        <v>0</v>
      </c>
      <c r="T55" s="316">
        <f>'Rekap SKPD'!W412</f>
        <v>0</v>
      </c>
      <c r="U55" s="316">
        <f>'Rekap SKPD'!X412</f>
        <v>0</v>
      </c>
      <c r="V55" s="318">
        <f t="shared" si="0"/>
        <v>0</v>
      </c>
      <c r="W55" s="318"/>
      <c r="Y55" s="379">
        <v>0</v>
      </c>
      <c r="Z55" s="601">
        <f t="shared" si="1"/>
        <v>0</v>
      </c>
    </row>
    <row r="56" spans="1:26">
      <c r="A56" s="143">
        <v>46</v>
      </c>
      <c r="B56" s="432" t="s">
        <v>64</v>
      </c>
      <c r="C56" s="316">
        <f>'Rekap SKPD'!E421</f>
        <v>0</v>
      </c>
      <c r="D56" s="316">
        <f>'Rekap SKPD'!G421</f>
        <v>0</v>
      </c>
      <c r="E56" s="316">
        <f>'Rekap SKPD'!H421</f>
        <v>0</v>
      </c>
      <c r="F56" s="316">
        <f>'Rekap SKPD'!I421</f>
        <v>0</v>
      </c>
      <c r="G56" s="316">
        <f>'Rekap SKPD'!J421</f>
        <v>0</v>
      </c>
      <c r="H56" s="316">
        <f>'Rekap SKPD'!K421</f>
        <v>0</v>
      </c>
      <c r="I56" s="316">
        <f>'Rekap SKPD'!L421</f>
        <v>0</v>
      </c>
      <c r="J56" s="316">
        <f>'Rekap SKPD'!M421</f>
        <v>0</v>
      </c>
      <c r="K56" s="316">
        <f>'Rekap SKPD'!N421</f>
        <v>0</v>
      </c>
      <c r="L56" s="316">
        <f>'Rekap SKPD'!O421</f>
        <v>0</v>
      </c>
      <c r="M56" s="316">
        <f>'Rekap SKPD'!P421</f>
        <v>0</v>
      </c>
      <c r="N56" s="316">
        <f>'Rekap SKPD'!Q421</f>
        <v>0</v>
      </c>
      <c r="O56" s="316">
        <f>'Rekap SKPD'!R421</f>
        <v>0</v>
      </c>
      <c r="P56" s="316">
        <f>'Rekap SKPD'!S421</f>
        <v>0</v>
      </c>
      <c r="Q56" s="316">
        <f>'Rekap SKPD'!T421</f>
        <v>0</v>
      </c>
      <c r="R56" s="316">
        <f>'Rekap SKPD'!U421</f>
        <v>0</v>
      </c>
      <c r="S56" s="316">
        <f>'Rekap SKPD'!V421</f>
        <v>0</v>
      </c>
      <c r="T56" s="316">
        <f>'Rekap SKPD'!W421</f>
        <v>0</v>
      </c>
      <c r="U56" s="316">
        <f>'Rekap SKPD'!X421</f>
        <v>0</v>
      </c>
      <c r="V56" s="318">
        <f t="shared" si="0"/>
        <v>0</v>
      </c>
      <c r="W56" s="318"/>
      <c r="Y56" s="379">
        <v>0</v>
      </c>
      <c r="Z56" s="601">
        <f t="shared" si="1"/>
        <v>0</v>
      </c>
    </row>
    <row r="57" spans="1:26">
      <c r="A57" s="143">
        <v>47</v>
      </c>
      <c r="B57" s="432" t="s">
        <v>65</v>
      </c>
      <c r="C57" s="316">
        <f>'Rekap SKPD'!E430</f>
        <v>0</v>
      </c>
      <c r="D57" s="316">
        <f>'Rekap SKPD'!G430</f>
        <v>0</v>
      </c>
      <c r="E57" s="316">
        <f>'Rekap SKPD'!H430</f>
        <v>0</v>
      </c>
      <c r="F57" s="316">
        <f>'Rekap SKPD'!I430</f>
        <v>0</v>
      </c>
      <c r="G57" s="316">
        <f>'Rekap SKPD'!J430</f>
        <v>0</v>
      </c>
      <c r="H57" s="316">
        <f>'Rekap SKPD'!K430</f>
        <v>0</v>
      </c>
      <c r="I57" s="316">
        <f>'Rekap SKPD'!L430</f>
        <v>0</v>
      </c>
      <c r="J57" s="316">
        <f>'Rekap SKPD'!M430</f>
        <v>0</v>
      </c>
      <c r="K57" s="316">
        <f>'Rekap SKPD'!N430</f>
        <v>0</v>
      </c>
      <c r="L57" s="316">
        <f>'Rekap SKPD'!O430</f>
        <v>0</v>
      </c>
      <c r="M57" s="316">
        <f>'Rekap SKPD'!P430</f>
        <v>0</v>
      </c>
      <c r="N57" s="316">
        <f>'Rekap SKPD'!Q430</f>
        <v>0</v>
      </c>
      <c r="O57" s="316">
        <f>'Rekap SKPD'!R430</f>
        <v>0</v>
      </c>
      <c r="P57" s="316">
        <f>'Rekap SKPD'!S430</f>
        <v>0</v>
      </c>
      <c r="Q57" s="316">
        <f>'Rekap SKPD'!T430</f>
        <v>0</v>
      </c>
      <c r="R57" s="316">
        <f>'Rekap SKPD'!U430</f>
        <v>0</v>
      </c>
      <c r="S57" s="316">
        <f>'Rekap SKPD'!V430</f>
        <v>0</v>
      </c>
      <c r="T57" s="316">
        <f>'Rekap SKPD'!W430</f>
        <v>0</v>
      </c>
      <c r="U57" s="316">
        <f>'Rekap SKPD'!X430</f>
        <v>0</v>
      </c>
      <c r="V57" s="318">
        <f t="shared" si="0"/>
        <v>0</v>
      </c>
      <c r="W57" s="318"/>
      <c r="Y57" s="379">
        <v>0</v>
      </c>
      <c r="Z57" s="601">
        <f t="shared" si="1"/>
        <v>0</v>
      </c>
    </row>
    <row r="58" spans="1:26">
      <c r="A58" s="143">
        <v>48</v>
      </c>
      <c r="B58" s="432" t="s">
        <v>66</v>
      </c>
      <c r="C58" s="316">
        <f>'Rekap SKPD'!E439</f>
        <v>0</v>
      </c>
      <c r="D58" s="316">
        <f>'Rekap SKPD'!G439</f>
        <v>0</v>
      </c>
      <c r="E58" s="316">
        <f>'Rekap SKPD'!H439</f>
        <v>0</v>
      </c>
      <c r="F58" s="316">
        <f>'Rekap SKPD'!I439</f>
        <v>0</v>
      </c>
      <c r="G58" s="316">
        <f>'Rekap SKPD'!J439</f>
        <v>0</v>
      </c>
      <c r="H58" s="316">
        <f>'Rekap SKPD'!K439</f>
        <v>0</v>
      </c>
      <c r="I58" s="316">
        <f>'Rekap SKPD'!L439</f>
        <v>0</v>
      </c>
      <c r="J58" s="316">
        <f>'Rekap SKPD'!M439</f>
        <v>0</v>
      </c>
      <c r="K58" s="316">
        <f>'Rekap SKPD'!N439</f>
        <v>0</v>
      </c>
      <c r="L58" s="316">
        <f>'Rekap SKPD'!O439</f>
        <v>0</v>
      </c>
      <c r="M58" s="316">
        <f>'Rekap SKPD'!P439</f>
        <v>0</v>
      </c>
      <c r="N58" s="316">
        <f>'Rekap SKPD'!Q439</f>
        <v>0</v>
      </c>
      <c r="O58" s="316">
        <f>'Rekap SKPD'!R439</f>
        <v>0</v>
      </c>
      <c r="P58" s="316">
        <f>'Rekap SKPD'!S439</f>
        <v>0</v>
      </c>
      <c r="Q58" s="316">
        <f>'Rekap SKPD'!T439</f>
        <v>0</v>
      </c>
      <c r="R58" s="316">
        <f>'Rekap SKPD'!U439</f>
        <v>0</v>
      </c>
      <c r="S58" s="316">
        <f>'Rekap SKPD'!V439</f>
        <v>0</v>
      </c>
      <c r="T58" s="316">
        <f>'Rekap SKPD'!W439</f>
        <v>0</v>
      </c>
      <c r="U58" s="316">
        <f>'Rekap SKPD'!X439</f>
        <v>0</v>
      </c>
      <c r="V58" s="318">
        <f t="shared" si="0"/>
        <v>0</v>
      </c>
      <c r="W58" s="318"/>
      <c r="Y58" s="379">
        <v>0</v>
      </c>
      <c r="Z58" s="601">
        <f t="shared" si="1"/>
        <v>0</v>
      </c>
    </row>
    <row r="59" spans="1:26">
      <c r="A59" s="143">
        <v>49</v>
      </c>
      <c r="B59" s="432" t="s">
        <v>67</v>
      </c>
      <c r="C59" s="316">
        <f>'Rekap SKPD'!E448</f>
        <v>0</v>
      </c>
      <c r="D59" s="316">
        <f>'Rekap SKPD'!G448</f>
        <v>342100</v>
      </c>
      <c r="E59" s="316">
        <f>'Rekap SKPD'!H448</f>
        <v>0</v>
      </c>
      <c r="F59" s="316">
        <f>'Rekap SKPD'!I448</f>
        <v>0</v>
      </c>
      <c r="G59" s="316">
        <f>'Rekap SKPD'!J448</f>
        <v>0</v>
      </c>
      <c r="H59" s="316">
        <f>'Rekap SKPD'!K448</f>
        <v>0</v>
      </c>
      <c r="I59" s="316">
        <f>'Rekap SKPD'!L448</f>
        <v>0</v>
      </c>
      <c r="J59" s="316">
        <f>'Rekap SKPD'!M448</f>
        <v>0</v>
      </c>
      <c r="K59" s="316">
        <f>'Rekap SKPD'!N448</f>
        <v>0</v>
      </c>
      <c r="L59" s="316">
        <f>'Rekap SKPD'!O448</f>
        <v>342100</v>
      </c>
      <c r="M59" s="316">
        <f>'Rekap SKPD'!P448</f>
        <v>0</v>
      </c>
      <c r="N59" s="316">
        <f>'Rekap SKPD'!Q448</f>
        <v>0</v>
      </c>
      <c r="O59" s="316">
        <f>'Rekap SKPD'!R448</f>
        <v>0</v>
      </c>
      <c r="P59" s="316">
        <f>'Rekap SKPD'!S448</f>
        <v>0</v>
      </c>
      <c r="Q59" s="316">
        <f>'Rekap SKPD'!T448</f>
        <v>0</v>
      </c>
      <c r="R59" s="316">
        <f>'Rekap SKPD'!U448</f>
        <v>0</v>
      </c>
      <c r="S59" s="316">
        <f>'Rekap SKPD'!V448</f>
        <v>0</v>
      </c>
      <c r="T59" s="316">
        <f>'Rekap SKPD'!W448</f>
        <v>0</v>
      </c>
      <c r="U59" s="316">
        <f>'Rekap SKPD'!X448</f>
        <v>0</v>
      </c>
      <c r="V59" s="318">
        <f t="shared" si="0"/>
        <v>342100</v>
      </c>
      <c r="W59" s="318"/>
      <c r="Y59" s="379">
        <v>342100</v>
      </c>
      <c r="Z59" s="601">
        <f t="shared" si="1"/>
        <v>0</v>
      </c>
    </row>
    <row r="60" spans="1:26">
      <c r="A60" s="143">
        <v>50</v>
      </c>
      <c r="B60" s="432" t="s">
        <v>68</v>
      </c>
      <c r="C60" s="316">
        <f>'Rekap SKPD'!E457</f>
        <v>0</v>
      </c>
      <c r="D60" s="316">
        <f>'Rekap SKPD'!G457</f>
        <v>0</v>
      </c>
      <c r="E60" s="316">
        <f>'Rekap SKPD'!H457</f>
        <v>0</v>
      </c>
      <c r="F60" s="316">
        <f>'Rekap SKPD'!I457</f>
        <v>0</v>
      </c>
      <c r="G60" s="316">
        <f>'Rekap SKPD'!J457</f>
        <v>0</v>
      </c>
      <c r="H60" s="316">
        <f>'Rekap SKPD'!K457</f>
        <v>0</v>
      </c>
      <c r="I60" s="316">
        <f>'Rekap SKPD'!L457</f>
        <v>0</v>
      </c>
      <c r="J60" s="316">
        <f>'Rekap SKPD'!M457</f>
        <v>0</v>
      </c>
      <c r="K60" s="316">
        <f>'Rekap SKPD'!N457</f>
        <v>0</v>
      </c>
      <c r="L60" s="316">
        <f>'Rekap SKPD'!O457</f>
        <v>0</v>
      </c>
      <c r="M60" s="316">
        <f>'Rekap SKPD'!P457</f>
        <v>0</v>
      </c>
      <c r="N60" s="316">
        <f>'Rekap SKPD'!Q457</f>
        <v>0</v>
      </c>
      <c r="O60" s="316">
        <f>'Rekap SKPD'!R457</f>
        <v>0</v>
      </c>
      <c r="P60" s="316">
        <f>'Rekap SKPD'!S457</f>
        <v>0</v>
      </c>
      <c r="Q60" s="316">
        <f>'Rekap SKPD'!T457</f>
        <v>0</v>
      </c>
      <c r="R60" s="316">
        <f>'Rekap SKPD'!U457</f>
        <v>0</v>
      </c>
      <c r="S60" s="316">
        <f>'Rekap SKPD'!V457</f>
        <v>0</v>
      </c>
      <c r="T60" s="316">
        <f>'Rekap SKPD'!W457</f>
        <v>0</v>
      </c>
      <c r="U60" s="316">
        <f>'Rekap SKPD'!X457</f>
        <v>0</v>
      </c>
      <c r="V60" s="318">
        <f t="shared" si="0"/>
        <v>0</v>
      </c>
      <c r="W60" s="318"/>
      <c r="Y60" s="379">
        <v>0</v>
      </c>
      <c r="Z60" s="601">
        <f t="shared" si="1"/>
        <v>0</v>
      </c>
    </row>
    <row r="61" spans="1:26">
      <c r="A61" s="143">
        <v>51</v>
      </c>
      <c r="B61" s="432" t="s">
        <v>69</v>
      </c>
      <c r="C61" s="316">
        <f>'Rekap SKPD'!E466</f>
        <v>0</v>
      </c>
      <c r="D61" s="316">
        <f>'Rekap SKPD'!G466</f>
        <v>3804700</v>
      </c>
      <c r="E61" s="316">
        <f>'Rekap SKPD'!H466</f>
        <v>0</v>
      </c>
      <c r="F61" s="316">
        <f>'Rekap SKPD'!I466</f>
        <v>0</v>
      </c>
      <c r="G61" s="316">
        <f>'Rekap SKPD'!J466</f>
        <v>0</v>
      </c>
      <c r="H61" s="316">
        <f>'Rekap SKPD'!K466</f>
        <v>0</v>
      </c>
      <c r="I61" s="316">
        <f>'Rekap SKPD'!L466</f>
        <v>0</v>
      </c>
      <c r="J61" s="316">
        <f>'Rekap SKPD'!M466</f>
        <v>0</v>
      </c>
      <c r="K61" s="316">
        <f>'Rekap SKPD'!N466</f>
        <v>0</v>
      </c>
      <c r="L61" s="316">
        <f>'Rekap SKPD'!O466</f>
        <v>3804700</v>
      </c>
      <c r="M61" s="316">
        <f>'Rekap SKPD'!P466</f>
        <v>0</v>
      </c>
      <c r="N61" s="316">
        <f>'Rekap SKPD'!Q466</f>
        <v>0</v>
      </c>
      <c r="O61" s="316">
        <f>'Rekap SKPD'!R466</f>
        <v>0</v>
      </c>
      <c r="P61" s="316">
        <f>'Rekap SKPD'!S466</f>
        <v>0</v>
      </c>
      <c r="Q61" s="316">
        <f>'Rekap SKPD'!T466</f>
        <v>0</v>
      </c>
      <c r="R61" s="316">
        <f>'Rekap SKPD'!U466</f>
        <v>0</v>
      </c>
      <c r="S61" s="316">
        <f>'Rekap SKPD'!V466</f>
        <v>0</v>
      </c>
      <c r="T61" s="316">
        <f>'Rekap SKPD'!W466</f>
        <v>0</v>
      </c>
      <c r="U61" s="316">
        <f>'Rekap SKPD'!X466</f>
        <v>0</v>
      </c>
      <c r="V61" s="318">
        <f t="shared" si="0"/>
        <v>3804700</v>
      </c>
      <c r="W61" s="318"/>
      <c r="Y61" s="379">
        <v>3804700</v>
      </c>
      <c r="Z61" s="601">
        <f t="shared" si="1"/>
        <v>0</v>
      </c>
    </row>
    <row r="62" spans="1:26">
      <c r="A62" s="143">
        <v>52</v>
      </c>
      <c r="B62" s="432" t="s">
        <v>70</v>
      </c>
      <c r="C62" s="316">
        <f>'Rekap SKPD'!E475</f>
        <v>0</v>
      </c>
      <c r="D62" s="316">
        <f>'Rekap SKPD'!G475</f>
        <v>0</v>
      </c>
      <c r="E62" s="316">
        <f>'Rekap SKPD'!H475</f>
        <v>0</v>
      </c>
      <c r="F62" s="316">
        <f>'Rekap SKPD'!I475</f>
        <v>0</v>
      </c>
      <c r="G62" s="316">
        <f>'Rekap SKPD'!J475</f>
        <v>0</v>
      </c>
      <c r="H62" s="316">
        <f>'Rekap SKPD'!K475</f>
        <v>0</v>
      </c>
      <c r="I62" s="316">
        <f>'Rekap SKPD'!L475</f>
        <v>0</v>
      </c>
      <c r="J62" s="316">
        <f>'Rekap SKPD'!M475</f>
        <v>0</v>
      </c>
      <c r="K62" s="316">
        <f>'Rekap SKPD'!N475</f>
        <v>0</v>
      </c>
      <c r="L62" s="316">
        <f>'Rekap SKPD'!O475</f>
        <v>0</v>
      </c>
      <c r="M62" s="316">
        <f>'Rekap SKPD'!P475</f>
        <v>0</v>
      </c>
      <c r="N62" s="316">
        <f>'Rekap SKPD'!Q475</f>
        <v>0</v>
      </c>
      <c r="O62" s="316">
        <f>'Rekap SKPD'!R475</f>
        <v>0</v>
      </c>
      <c r="P62" s="316">
        <f>'Rekap SKPD'!S475</f>
        <v>0</v>
      </c>
      <c r="Q62" s="316">
        <f>'Rekap SKPD'!T475</f>
        <v>0</v>
      </c>
      <c r="R62" s="316">
        <f>'Rekap SKPD'!U475</f>
        <v>0</v>
      </c>
      <c r="S62" s="316">
        <f>'Rekap SKPD'!V475</f>
        <v>0</v>
      </c>
      <c r="T62" s="316">
        <f>'Rekap SKPD'!W475</f>
        <v>0</v>
      </c>
      <c r="U62" s="316">
        <f>'Rekap SKPD'!X475</f>
        <v>0</v>
      </c>
      <c r="V62" s="318">
        <f t="shared" si="0"/>
        <v>0</v>
      </c>
      <c r="W62" s="318"/>
      <c r="Y62" s="379">
        <v>0</v>
      </c>
      <c r="Z62" s="601">
        <f t="shared" si="1"/>
        <v>0</v>
      </c>
    </row>
    <row r="63" spans="1:26">
      <c r="A63" s="143">
        <v>53</v>
      </c>
      <c r="B63" s="432" t="s">
        <v>71</v>
      </c>
      <c r="C63" s="316">
        <f>'Rekap SKPD'!E484</f>
        <v>0</v>
      </c>
      <c r="D63" s="316">
        <f>'Rekap SKPD'!G484</f>
        <v>0</v>
      </c>
      <c r="E63" s="316">
        <f>'Rekap SKPD'!H484</f>
        <v>0</v>
      </c>
      <c r="F63" s="316">
        <f>'Rekap SKPD'!I484</f>
        <v>0</v>
      </c>
      <c r="G63" s="316">
        <f>'Rekap SKPD'!J484</f>
        <v>0</v>
      </c>
      <c r="H63" s="316">
        <f>'Rekap SKPD'!K484</f>
        <v>0</v>
      </c>
      <c r="I63" s="316">
        <f>'Rekap SKPD'!L484</f>
        <v>0</v>
      </c>
      <c r="J63" s="316">
        <f>'Rekap SKPD'!M484</f>
        <v>0</v>
      </c>
      <c r="K63" s="316">
        <f>'Rekap SKPD'!N484</f>
        <v>0</v>
      </c>
      <c r="L63" s="316">
        <f>'Rekap SKPD'!O484</f>
        <v>0</v>
      </c>
      <c r="M63" s="316">
        <f>'Rekap SKPD'!P484</f>
        <v>0</v>
      </c>
      <c r="N63" s="316">
        <f>'Rekap SKPD'!Q484</f>
        <v>0</v>
      </c>
      <c r="O63" s="316">
        <f>'Rekap SKPD'!R484</f>
        <v>0</v>
      </c>
      <c r="P63" s="316">
        <f>'Rekap SKPD'!S484</f>
        <v>0</v>
      </c>
      <c r="Q63" s="316">
        <f>'Rekap SKPD'!T484</f>
        <v>0</v>
      </c>
      <c r="R63" s="316">
        <f>'Rekap SKPD'!U484</f>
        <v>0</v>
      </c>
      <c r="S63" s="316">
        <f>'Rekap SKPD'!V484</f>
        <v>0</v>
      </c>
      <c r="T63" s="316">
        <f>'Rekap SKPD'!W484</f>
        <v>0</v>
      </c>
      <c r="U63" s="316">
        <f>'Rekap SKPD'!X484</f>
        <v>0</v>
      </c>
      <c r="V63" s="318">
        <f t="shared" si="0"/>
        <v>0</v>
      </c>
      <c r="W63" s="318"/>
      <c r="Y63" s="379">
        <v>0</v>
      </c>
      <c r="Z63" s="601">
        <f t="shared" si="1"/>
        <v>0</v>
      </c>
    </row>
    <row r="64" spans="1:26">
      <c r="A64" s="143">
        <v>54</v>
      </c>
      <c r="B64" s="432" t="s">
        <v>72</v>
      </c>
      <c r="C64" s="316">
        <f>'Rekap SKPD'!E493</f>
        <v>0</v>
      </c>
      <c r="D64" s="316">
        <f>'Rekap SKPD'!G493</f>
        <v>0</v>
      </c>
      <c r="E64" s="316">
        <f>'Rekap SKPD'!H493</f>
        <v>0</v>
      </c>
      <c r="F64" s="316">
        <f>'Rekap SKPD'!I493</f>
        <v>0</v>
      </c>
      <c r="G64" s="316">
        <f>'Rekap SKPD'!J493</f>
        <v>0</v>
      </c>
      <c r="H64" s="316">
        <f>'Rekap SKPD'!K493</f>
        <v>0</v>
      </c>
      <c r="I64" s="316">
        <f>'Rekap SKPD'!L493</f>
        <v>0</v>
      </c>
      <c r="J64" s="316">
        <f>'Rekap SKPD'!M493</f>
        <v>0</v>
      </c>
      <c r="K64" s="316">
        <f>'Rekap SKPD'!N493</f>
        <v>0</v>
      </c>
      <c r="L64" s="316">
        <f>'Rekap SKPD'!O493</f>
        <v>0</v>
      </c>
      <c r="M64" s="316">
        <f>'Rekap SKPD'!P493</f>
        <v>0</v>
      </c>
      <c r="N64" s="316">
        <f>'Rekap SKPD'!Q493</f>
        <v>0</v>
      </c>
      <c r="O64" s="316">
        <f>'Rekap SKPD'!R493</f>
        <v>0</v>
      </c>
      <c r="P64" s="316">
        <f>'Rekap SKPD'!S493</f>
        <v>0</v>
      </c>
      <c r="Q64" s="316">
        <f>'Rekap SKPD'!T493</f>
        <v>0</v>
      </c>
      <c r="R64" s="316">
        <f>'Rekap SKPD'!U493</f>
        <v>0</v>
      </c>
      <c r="S64" s="316">
        <f>'Rekap SKPD'!V493</f>
        <v>0</v>
      </c>
      <c r="T64" s="316">
        <f>'Rekap SKPD'!W493</f>
        <v>0</v>
      </c>
      <c r="U64" s="316">
        <f>'Rekap SKPD'!X493</f>
        <v>0</v>
      </c>
      <c r="V64" s="318">
        <f t="shared" si="0"/>
        <v>0</v>
      </c>
      <c r="W64" s="318"/>
      <c r="X64" s="410"/>
      <c r="Y64" s="379">
        <v>0</v>
      </c>
      <c r="Z64" s="601">
        <f t="shared" si="1"/>
        <v>0</v>
      </c>
    </row>
    <row r="65" spans="1:26">
      <c r="A65" s="143">
        <v>55</v>
      </c>
      <c r="B65" s="432" t="s">
        <v>73</v>
      </c>
      <c r="C65" s="316">
        <f>'Rekap SKPD'!E502</f>
        <v>0</v>
      </c>
      <c r="D65" s="316">
        <f>'Rekap SKPD'!G502</f>
        <v>0</v>
      </c>
      <c r="E65" s="316">
        <f>'Rekap SKPD'!H502</f>
        <v>0</v>
      </c>
      <c r="F65" s="316">
        <f>'Rekap SKPD'!I502</f>
        <v>0</v>
      </c>
      <c r="G65" s="316">
        <f>'Rekap SKPD'!J502</f>
        <v>0</v>
      </c>
      <c r="H65" s="316">
        <f>'Rekap SKPD'!K502</f>
        <v>0</v>
      </c>
      <c r="I65" s="316">
        <f>'Rekap SKPD'!L502</f>
        <v>0</v>
      </c>
      <c r="J65" s="316">
        <f>'Rekap SKPD'!M502</f>
        <v>0</v>
      </c>
      <c r="K65" s="316">
        <f>'Rekap SKPD'!N502</f>
        <v>0</v>
      </c>
      <c r="L65" s="316">
        <f>'Rekap SKPD'!O502</f>
        <v>0</v>
      </c>
      <c r="M65" s="316">
        <f>'Rekap SKPD'!P502</f>
        <v>0</v>
      </c>
      <c r="N65" s="316">
        <f>'Rekap SKPD'!Q502</f>
        <v>0</v>
      </c>
      <c r="O65" s="316">
        <f>'Rekap SKPD'!R502</f>
        <v>0</v>
      </c>
      <c r="P65" s="316">
        <f>'Rekap SKPD'!S502</f>
        <v>0</v>
      </c>
      <c r="Q65" s="316">
        <f>'Rekap SKPD'!T502</f>
        <v>0</v>
      </c>
      <c r="R65" s="316">
        <f>'Rekap SKPD'!U502</f>
        <v>0</v>
      </c>
      <c r="S65" s="316">
        <f>'Rekap SKPD'!V502</f>
        <v>0</v>
      </c>
      <c r="T65" s="316">
        <f>'Rekap SKPD'!W502</f>
        <v>0</v>
      </c>
      <c r="U65" s="316">
        <f>'Rekap SKPD'!X502</f>
        <v>0</v>
      </c>
      <c r="V65" s="318">
        <f t="shared" si="0"/>
        <v>0</v>
      </c>
      <c r="W65" s="318"/>
      <c r="Y65" s="379">
        <v>0</v>
      </c>
      <c r="Z65" s="601">
        <f t="shared" si="1"/>
        <v>0</v>
      </c>
    </row>
    <row r="66" spans="1:26">
      <c r="A66" s="143">
        <v>56</v>
      </c>
      <c r="B66" s="432" t="s">
        <v>74</v>
      </c>
      <c r="C66" s="316">
        <f>'Rekap SKPD'!E511</f>
        <v>0</v>
      </c>
      <c r="D66" s="316">
        <f>'Rekap SKPD'!G511</f>
        <v>0</v>
      </c>
      <c r="E66" s="316">
        <f>'Rekap SKPD'!H511</f>
        <v>0</v>
      </c>
      <c r="F66" s="316">
        <f>'Rekap SKPD'!I511</f>
        <v>0</v>
      </c>
      <c r="G66" s="316">
        <f>'Rekap SKPD'!J511</f>
        <v>0</v>
      </c>
      <c r="H66" s="316">
        <f>'Rekap SKPD'!K511</f>
        <v>0</v>
      </c>
      <c r="I66" s="316">
        <f>'Rekap SKPD'!L511</f>
        <v>0</v>
      </c>
      <c r="J66" s="316">
        <f>'Rekap SKPD'!M511</f>
        <v>0</v>
      </c>
      <c r="K66" s="316">
        <f>'Rekap SKPD'!N511</f>
        <v>0</v>
      </c>
      <c r="L66" s="316">
        <f>'Rekap SKPD'!O511</f>
        <v>0</v>
      </c>
      <c r="M66" s="316">
        <f>'Rekap SKPD'!P511</f>
        <v>0</v>
      </c>
      <c r="N66" s="316">
        <f>'Rekap SKPD'!Q511</f>
        <v>0</v>
      </c>
      <c r="O66" s="316">
        <f>'Rekap SKPD'!R511</f>
        <v>0</v>
      </c>
      <c r="P66" s="316">
        <f>'Rekap SKPD'!S511</f>
        <v>0</v>
      </c>
      <c r="Q66" s="316">
        <f>'Rekap SKPD'!T511</f>
        <v>0</v>
      </c>
      <c r="R66" s="316">
        <f>'Rekap SKPD'!U511</f>
        <v>0</v>
      </c>
      <c r="S66" s="316">
        <f>'Rekap SKPD'!V511</f>
        <v>0</v>
      </c>
      <c r="T66" s="316">
        <f>'Rekap SKPD'!W511</f>
        <v>0</v>
      </c>
      <c r="U66" s="316">
        <f>'Rekap SKPD'!X511</f>
        <v>0</v>
      </c>
      <c r="V66" s="318">
        <f t="shared" si="0"/>
        <v>0</v>
      </c>
      <c r="W66" s="318"/>
      <c r="Y66" s="379">
        <v>0</v>
      </c>
      <c r="Z66" s="601">
        <f t="shared" si="1"/>
        <v>0</v>
      </c>
    </row>
    <row r="67" spans="1:26" s="128" customFormat="1">
      <c r="A67" s="143">
        <v>57</v>
      </c>
      <c r="B67" s="432" t="s">
        <v>75</v>
      </c>
      <c r="C67" s="316">
        <f>'Rekap SKPD'!E520</f>
        <v>0</v>
      </c>
      <c r="D67" s="316">
        <f>'Rekap SKPD'!G520</f>
        <v>0</v>
      </c>
      <c r="E67" s="316">
        <f>'Rekap SKPD'!H520</f>
        <v>0</v>
      </c>
      <c r="F67" s="316">
        <f>'Rekap SKPD'!I520</f>
        <v>0</v>
      </c>
      <c r="G67" s="316">
        <f>'Rekap SKPD'!J520</f>
        <v>0</v>
      </c>
      <c r="H67" s="316">
        <f>'Rekap SKPD'!K520</f>
        <v>0</v>
      </c>
      <c r="I67" s="316">
        <f>'Rekap SKPD'!L520</f>
        <v>0</v>
      </c>
      <c r="J67" s="316">
        <f>'Rekap SKPD'!M520</f>
        <v>0</v>
      </c>
      <c r="K67" s="316">
        <f>'Rekap SKPD'!N520</f>
        <v>0</v>
      </c>
      <c r="L67" s="316">
        <f>'Rekap SKPD'!O520</f>
        <v>0</v>
      </c>
      <c r="M67" s="316">
        <f>'Rekap SKPD'!P520</f>
        <v>0</v>
      </c>
      <c r="N67" s="316">
        <f>'Rekap SKPD'!Q520</f>
        <v>0</v>
      </c>
      <c r="O67" s="316">
        <f>'Rekap SKPD'!R520</f>
        <v>0</v>
      </c>
      <c r="P67" s="316">
        <f>'Rekap SKPD'!S520</f>
        <v>0</v>
      </c>
      <c r="Q67" s="316">
        <f>'Rekap SKPD'!T520</f>
        <v>0</v>
      </c>
      <c r="R67" s="316">
        <f>'Rekap SKPD'!U520</f>
        <v>0</v>
      </c>
      <c r="S67" s="316">
        <f>'Rekap SKPD'!V520</f>
        <v>0</v>
      </c>
      <c r="T67" s="316">
        <f>'Rekap SKPD'!W520</f>
        <v>0</v>
      </c>
      <c r="U67" s="316">
        <f>'Rekap SKPD'!X520</f>
        <v>0</v>
      </c>
      <c r="V67" s="318">
        <f t="shared" si="0"/>
        <v>0</v>
      </c>
      <c r="W67" s="331"/>
      <c r="X67" s="411"/>
      <c r="Y67" s="412">
        <v>0</v>
      </c>
      <c r="Z67" s="601">
        <f t="shared" si="1"/>
        <v>0</v>
      </c>
    </row>
    <row r="68" spans="1:26">
      <c r="A68" s="143">
        <v>58</v>
      </c>
      <c r="B68" s="432" t="s">
        <v>76</v>
      </c>
      <c r="C68" s="316">
        <f>'Rekap SKPD'!E529</f>
        <v>0</v>
      </c>
      <c r="D68" s="316">
        <f>'Rekap SKPD'!G529</f>
        <v>0</v>
      </c>
      <c r="E68" s="316">
        <f>'Rekap SKPD'!H529</f>
        <v>0</v>
      </c>
      <c r="F68" s="316">
        <f>'Rekap SKPD'!I529</f>
        <v>0</v>
      </c>
      <c r="G68" s="316">
        <f>'Rekap SKPD'!J529</f>
        <v>0</v>
      </c>
      <c r="H68" s="316">
        <f>'Rekap SKPD'!K529</f>
        <v>0</v>
      </c>
      <c r="I68" s="316">
        <f>'Rekap SKPD'!L529</f>
        <v>0</v>
      </c>
      <c r="J68" s="316">
        <f>'Rekap SKPD'!M529</f>
        <v>0</v>
      </c>
      <c r="K68" s="316">
        <f>'Rekap SKPD'!N529</f>
        <v>0</v>
      </c>
      <c r="L68" s="316">
        <f>'Rekap SKPD'!O529</f>
        <v>0</v>
      </c>
      <c r="M68" s="316">
        <f>'Rekap SKPD'!P529</f>
        <v>0</v>
      </c>
      <c r="N68" s="316">
        <f>'Rekap SKPD'!Q529</f>
        <v>0</v>
      </c>
      <c r="O68" s="316">
        <f>'Rekap SKPD'!R529</f>
        <v>0</v>
      </c>
      <c r="P68" s="316">
        <f>'Rekap SKPD'!S529</f>
        <v>0</v>
      </c>
      <c r="Q68" s="316">
        <f>'Rekap SKPD'!T529</f>
        <v>0</v>
      </c>
      <c r="R68" s="316">
        <f>'Rekap SKPD'!U529</f>
        <v>0</v>
      </c>
      <c r="S68" s="316">
        <f>'Rekap SKPD'!V529</f>
        <v>0</v>
      </c>
      <c r="T68" s="316">
        <f>'Rekap SKPD'!W529</f>
        <v>0</v>
      </c>
      <c r="U68" s="316">
        <f>'Rekap SKPD'!X529</f>
        <v>0</v>
      </c>
      <c r="V68" s="318">
        <f t="shared" si="0"/>
        <v>0</v>
      </c>
      <c r="W68" s="318"/>
      <c r="Y68" s="379">
        <v>0</v>
      </c>
      <c r="Z68" s="601">
        <f t="shared" si="1"/>
        <v>0</v>
      </c>
    </row>
    <row r="69" spans="1:26">
      <c r="A69" s="143">
        <v>59</v>
      </c>
      <c r="B69" s="432" t="s">
        <v>77</v>
      </c>
      <c r="C69" s="316">
        <f>'Rekap SKPD'!E538</f>
        <v>0</v>
      </c>
      <c r="D69" s="316">
        <f>'Rekap SKPD'!G538</f>
        <v>0</v>
      </c>
      <c r="E69" s="316">
        <f>'Rekap SKPD'!H538</f>
        <v>0</v>
      </c>
      <c r="F69" s="316">
        <f>'Rekap SKPD'!I538</f>
        <v>0</v>
      </c>
      <c r="G69" s="316">
        <f>'Rekap SKPD'!J538</f>
        <v>0</v>
      </c>
      <c r="H69" s="316">
        <f>'Rekap SKPD'!K538</f>
        <v>0</v>
      </c>
      <c r="I69" s="316">
        <f>'Rekap SKPD'!L538</f>
        <v>0</v>
      </c>
      <c r="J69" s="316">
        <f>'Rekap SKPD'!M538</f>
        <v>0</v>
      </c>
      <c r="K69" s="316">
        <f>'Rekap SKPD'!N538</f>
        <v>0</v>
      </c>
      <c r="L69" s="316">
        <f>'Rekap SKPD'!O538</f>
        <v>0</v>
      </c>
      <c r="M69" s="316">
        <f>'Rekap SKPD'!P538</f>
        <v>0</v>
      </c>
      <c r="N69" s="316">
        <f>'Rekap SKPD'!Q538</f>
        <v>0</v>
      </c>
      <c r="O69" s="316">
        <f>'Rekap SKPD'!R538</f>
        <v>0</v>
      </c>
      <c r="P69" s="316">
        <f>'Rekap SKPD'!S538</f>
        <v>0</v>
      </c>
      <c r="Q69" s="316">
        <f>'Rekap SKPD'!T538</f>
        <v>0</v>
      </c>
      <c r="R69" s="316">
        <f>'Rekap SKPD'!U538</f>
        <v>0</v>
      </c>
      <c r="S69" s="316">
        <f>'Rekap SKPD'!V538</f>
        <v>0</v>
      </c>
      <c r="T69" s="316">
        <f>'Rekap SKPD'!W538</f>
        <v>0</v>
      </c>
      <c r="U69" s="316">
        <f>'Rekap SKPD'!X538</f>
        <v>0</v>
      </c>
      <c r="V69" s="318">
        <f t="shared" si="0"/>
        <v>0</v>
      </c>
      <c r="W69" s="318"/>
      <c r="Y69" s="379">
        <v>0</v>
      </c>
      <c r="Z69" s="601">
        <f t="shared" si="1"/>
        <v>0</v>
      </c>
    </row>
    <row r="70" spans="1:26">
      <c r="A70" s="143">
        <v>60</v>
      </c>
      <c r="B70" s="432" t="s">
        <v>78</v>
      </c>
      <c r="C70" s="316">
        <f>'Rekap SKPD'!E547</f>
        <v>1489000000</v>
      </c>
      <c r="D70" s="316">
        <f>'Rekap SKPD'!G547</f>
        <v>0</v>
      </c>
      <c r="E70" s="316">
        <f>'Rekap SKPD'!H547</f>
        <v>0</v>
      </c>
      <c r="F70" s="316">
        <f>'Rekap SKPD'!I547</f>
        <v>0</v>
      </c>
      <c r="G70" s="316">
        <f>'Rekap SKPD'!J547</f>
        <v>0</v>
      </c>
      <c r="H70" s="316">
        <f>'Rekap SKPD'!K547</f>
        <v>0</v>
      </c>
      <c r="I70" s="316">
        <f>'Rekap SKPD'!L547</f>
        <v>0</v>
      </c>
      <c r="J70" s="316">
        <f>'Rekap SKPD'!M547</f>
        <v>0</v>
      </c>
      <c r="K70" s="316">
        <f>'Rekap SKPD'!N547</f>
        <v>0</v>
      </c>
      <c r="L70" s="316">
        <f>'Rekap SKPD'!O547</f>
        <v>0</v>
      </c>
      <c r="M70" s="316">
        <f>'Rekap SKPD'!P547</f>
        <v>0</v>
      </c>
      <c r="N70" s="316">
        <f>'Rekap SKPD'!Q547</f>
        <v>0</v>
      </c>
      <c r="O70" s="316">
        <f>'Rekap SKPD'!R547</f>
        <v>0</v>
      </c>
      <c r="P70" s="316">
        <f>'Rekap SKPD'!S547</f>
        <v>0</v>
      </c>
      <c r="Q70" s="316">
        <f>'Rekap SKPD'!T547</f>
        <v>0</v>
      </c>
      <c r="R70" s="316">
        <f>'Rekap SKPD'!U547</f>
        <v>0</v>
      </c>
      <c r="S70" s="316">
        <f>'Rekap SKPD'!V547</f>
        <v>0</v>
      </c>
      <c r="T70" s="316">
        <f>'Rekap SKPD'!W547</f>
        <v>0</v>
      </c>
      <c r="U70" s="316">
        <f>'Rekap SKPD'!X547</f>
        <v>0</v>
      </c>
      <c r="V70" s="318">
        <f t="shared" si="0"/>
        <v>1489000000</v>
      </c>
      <c r="W70" s="318"/>
      <c r="Y70" s="379">
        <v>1489000000</v>
      </c>
      <c r="Z70" s="601">
        <f t="shared" si="1"/>
        <v>0</v>
      </c>
    </row>
    <row r="71" spans="1:26">
      <c r="A71" s="143">
        <v>61</v>
      </c>
      <c r="B71" s="432" t="s">
        <v>79</v>
      </c>
      <c r="C71" s="316">
        <f>'Rekap SKPD'!E556</f>
        <v>0</v>
      </c>
      <c r="D71" s="316">
        <f>'Rekap SKPD'!G556</f>
        <v>0</v>
      </c>
      <c r="E71" s="316">
        <f>'Rekap SKPD'!H556</f>
        <v>0</v>
      </c>
      <c r="F71" s="316">
        <f>'Rekap SKPD'!I556</f>
        <v>0</v>
      </c>
      <c r="G71" s="316">
        <f>'Rekap SKPD'!J556</f>
        <v>0</v>
      </c>
      <c r="H71" s="316">
        <f>'Rekap SKPD'!K556</f>
        <v>0</v>
      </c>
      <c r="I71" s="316">
        <f>'Rekap SKPD'!L556</f>
        <v>0</v>
      </c>
      <c r="J71" s="316">
        <f>'Rekap SKPD'!M556</f>
        <v>0</v>
      </c>
      <c r="K71" s="316">
        <f>'Rekap SKPD'!N556</f>
        <v>0</v>
      </c>
      <c r="L71" s="316">
        <f>'Rekap SKPD'!O556</f>
        <v>0</v>
      </c>
      <c r="M71" s="316">
        <f>'Rekap SKPD'!P556</f>
        <v>0</v>
      </c>
      <c r="N71" s="316">
        <f>'Rekap SKPD'!Q556</f>
        <v>0</v>
      </c>
      <c r="O71" s="316">
        <f>'Rekap SKPD'!R556</f>
        <v>0</v>
      </c>
      <c r="P71" s="316">
        <f>'Rekap SKPD'!S556</f>
        <v>0</v>
      </c>
      <c r="Q71" s="316">
        <f>'Rekap SKPD'!T556</f>
        <v>0</v>
      </c>
      <c r="R71" s="316">
        <f>'Rekap SKPD'!U556</f>
        <v>0</v>
      </c>
      <c r="S71" s="316">
        <f>'Rekap SKPD'!V556</f>
        <v>0</v>
      </c>
      <c r="T71" s="316">
        <f>'Rekap SKPD'!W556</f>
        <v>0</v>
      </c>
      <c r="U71" s="316">
        <f>'Rekap SKPD'!X556</f>
        <v>0</v>
      </c>
      <c r="V71" s="318">
        <f t="shared" si="0"/>
        <v>0</v>
      </c>
      <c r="W71" s="318"/>
      <c r="Y71" s="379">
        <v>0</v>
      </c>
      <c r="Z71" s="601">
        <f t="shared" si="1"/>
        <v>0</v>
      </c>
    </row>
    <row r="72" spans="1:26">
      <c r="A72" s="143">
        <v>62</v>
      </c>
      <c r="B72" s="432" t="s">
        <v>80</v>
      </c>
      <c r="C72" s="316">
        <f>'Rekap SKPD'!E565</f>
        <v>0</v>
      </c>
      <c r="D72" s="316">
        <f>'Rekap SKPD'!G565</f>
        <v>0</v>
      </c>
      <c r="E72" s="316">
        <f>'Rekap SKPD'!H565</f>
        <v>0</v>
      </c>
      <c r="F72" s="316">
        <f>'Rekap SKPD'!I565</f>
        <v>0</v>
      </c>
      <c r="G72" s="316">
        <f>'Rekap SKPD'!J565</f>
        <v>0</v>
      </c>
      <c r="H72" s="316">
        <f>'Rekap SKPD'!K565</f>
        <v>0</v>
      </c>
      <c r="I72" s="316">
        <f>'Rekap SKPD'!L565</f>
        <v>0</v>
      </c>
      <c r="J72" s="316">
        <f>'Rekap SKPD'!M565</f>
        <v>0</v>
      </c>
      <c r="K72" s="316">
        <f>'Rekap SKPD'!N565</f>
        <v>0</v>
      </c>
      <c r="L72" s="316">
        <f>'Rekap SKPD'!O565</f>
        <v>0</v>
      </c>
      <c r="M72" s="316">
        <f>'Rekap SKPD'!P565</f>
        <v>0</v>
      </c>
      <c r="N72" s="316">
        <f>'Rekap SKPD'!Q565</f>
        <v>0</v>
      </c>
      <c r="O72" s="316">
        <f>'Rekap SKPD'!R565</f>
        <v>0</v>
      </c>
      <c r="P72" s="316">
        <f>'Rekap SKPD'!S565</f>
        <v>0</v>
      </c>
      <c r="Q72" s="316">
        <f>'Rekap SKPD'!T565</f>
        <v>0</v>
      </c>
      <c r="R72" s="316">
        <f>'Rekap SKPD'!U565</f>
        <v>0</v>
      </c>
      <c r="S72" s="316">
        <f>'Rekap SKPD'!V565</f>
        <v>0</v>
      </c>
      <c r="T72" s="316">
        <f>'Rekap SKPD'!W565</f>
        <v>0</v>
      </c>
      <c r="U72" s="316">
        <f>'Rekap SKPD'!X565</f>
        <v>0</v>
      </c>
      <c r="V72" s="318">
        <f t="shared" si="0"/>
        <v>0</v>
      </c>
      <c r="W72" s="318"/>
      <c r="Y72" s="379">
        <v>0</v>
      </c>
      <c r="Z72" s="601">
        <f t="shared" si="1"/>
        <v>0</v>
      </c>
    </row>
    <row r="73" spans="1:26">
      <c r="A73" s="143">
        <v>63</v>
      </c>
      <c r="B73" s="432" t="s">
        <v>81</v>
      </c>
      <c r="C73" s="316">
        <f>'Rekap SKPD'!E574</f>
        <v>0</v>
      </c>
      <c r="D73" s="316">
        <f>'Rekap SKPD'!G574</f>
        <v>0</v>
      </c>
      <c r="E73" s="316">
        <f>'Rekap SKPD'!H574</f>
        <v>0</v>
      </c>
      <c r="F73" s="316">
        <f>'Rekap SKPD'!I574</f>
        <v>0</v>
      </c>
      <c r="G73" s="316">
        <f>'Rekap SKPD'!J574</f>
        <v>0</v>
      </c>
      <c r="H73" s="316">
        <f>'Rekap SKPD'!K574</f>
        <v>0</v>
      </c>
      <c r="I73" s="316">
        <f>'Rekap SKPD'!L574</f>
        <v>0</v>
      </c>
      <c r="J73" s="316">
        <f>'Rekap SKPD'!M574</f>
        <v>0</v>
      </c>
      <c r="K73" s="316">
        <f>'Rekap SKPD'!N574</f>
        <v>0</v>
      </c>
      <c r="L73" s="316">
        <f>'Rekap SKPD'!O574</f>
        <v>0</v>
      </c>
      <c r="M73" s="316">
        <f>'Rekap SKPD'!P574</f>
        <v>0</v>
      </c>
      <c r="N73" s="316">
        <f>'Rekap SKPD'!Q574</f>
        <v>0</v>
      </c>
      <c r="O73" s="316">
        <f>'Rekap SKPD'!R574</f>
        <v>0</v>
      </c>
      <c r="P73" s="316">
        <f>'Rekap SKPD'!S574</f>
        <v>0</v>
      </c>
      <c r="Q73" s="316">
        <f>'Rekap SKPD'!T574</f>
        <v>0</v>
      </c>
      <c r="R73" s="316">
        <f>'Rekap SKPD'!U574</f>
        <v>0</v>
      </c>
      <c r="S73" s="316">
        <f>'Rekap SKPD'!V574</f>
        <v>0</v>
      </c>
      <c r="T73" s="316">
        <f>'Rekap SKPD'!W574</f>
        <v>0</v>
      </c>
      <c r="U73" s="316">
        <f>'Rekap SKPD'!X574</f>
        <v>0</v>
      </c>
      <c r="V73" s="318">
        <f t="shared" si="0"/>
        <v>0</v>
      </c>
      <c r="W73" s="318"/>
      <c r="Y73" s="379">
        <v>0</v>
      </c>
      <c r="Z73" s="601">
        <f t="shared" si="1"/>
        <v>0</v>
      </c>
    </row>
    <row r="74" spans="1:26">
      <c r="A74" s="143">
        <v>64</v>
      </c>
      <c r="B74" s="432" t="s">
        <v>82</v>
      </c>
      <c r="C74" s="316">
        <f>'Rekap SKPD'!E583</f>
        <v>0</v>
      </c>
      <c r="D74" s="316">
        <f>'Rekap SKPD'!G583</f>
        <v>4485800</v>
      </c>
      <c r="E74" s="316">
        <f>'Rekap SKPD'!H583</f>
        <v>0</v>
      </c>
      <c r="F74" s="316">
        <f>'Rekap SKPD'!I583</f>
        <v>0</v>
      </c>
      <c r="G74" s="316">
        <f>'Rekap SKPD'!J583</f>
        <v>0</v>
      </c>
      <c r="H74" s="316">
        <f>'Rekap SKPD'!K583</f>
        <v>0</v>
      </c>
      <c r="I74" s="316">
        <f>'Rekap SKPD'!L583</f>
        <v>0</v>
      </c>
      <c r="J74" s="316">
        <f>'Rekap SKPD'!M583</f>
        <v>0</v>
      </c>
      <c r="K74" s="316">
        <f>'Rekap SKPD'!N583</f>
        <v>0</v>
      </c>
      <c r="L74" s="316">
        <f>'Rekap SKPD'!O583</f>
        <v>4485800</v>
      </c>
      <c r="M74" s="316">
        <f>'Rekap SKPD'!P583</f>
        <v>0</v>
      </c>
      <c r="N74" s="316">
        <f>'Rekap SKPD'!Q583</f>
        <v>0</v>
      </c>
      <c r="O74" s="316">
        <f>'Rekap SKPD'!R583</f>
        <v>0</v>
      </c>
      <c r="P74" s="316">
        <f>'Rekap SKPD'!S583</f>
        <v>0</v>
      </c>
      <c r="Q74" s="316">
        <f>'Rekap SKPD'!T583</f>
        <v>0</v>
      </c>
      <c r="R74" s="316">
        <f>'Rekap SKPD'!U583</f>
        <v>0</v>
      </c>
      <c r="S74" s="316">
        <f>'Rekap SKPD'!V583</f>
        <v>0</v>
      </c>
      <c r="T74" s="316">
        <f>'Rekap SKPD'!W583</f>
        <v>0</v>
      </c>
      <c r="U74" s="316">
        <f>'Rekap SKPD'!X583</f>
        <v>0</v>
      </c>
      <c r="V74" s="318">
        <f t="shared" si="0"/>
        <v>4485800</v>
      </c>
      <c r="W74" s="318"/>
      <c r="Y74" s="379">
        <v>4485800</v>
      </c>
      <c r="Z74" s="601">
        <f t="shared" si="1"/>
        <v>0</v>
      </c>
    </row>
    <row r="75" spans="1:26">
      <c r="A75" s="143">
        <v>65</v>
      </c>
      <c r="B75" s="432" t="s">
        <v>83</v>
      </c>
      <c r="C75" s="316">
        <f>'Rekap SKPD'!E592</f>
        <v>0</v>
      </c>
      <c r="D75" s="316">
        <f>'Rekap SKPD'!G592</f>
        <v>0</v>
      </c>
      <c r="E75" s="316">
        <f>'Rekap SKPD'!H592</f>
        <v>0</v>
      </c>
      <c r="F75" s="316">
        <f>'Rekap SKPD'!I592</f>
        <v>0</v>
      </c>
      <c r="G75" s="316">
        <f>'Rekap SKPD'!J592</f>
        <v>0</v>
      </c>
      <c r="H75" s="316">
        <f>'Rekap SKPD'!K592</f>
        <v>0</v>
      </c>
      <c r="I75" s="316">
        <f>'Rekap SKPD'!L592</f>
        <v>0</v>
      </c>
      <c r="J75" s="316">
        <f>'Rekap SKPD'!M592</f>
        <v>0</v>
      </c>
      <c r="K75" s="316">
        <f>'Rekap SKPD'!N592</f>
        <v>0</v>
      </c>
      <c r="L75" s="316">
        <f>'Rekap SKPD'!O592</f>
        <v>0</v>
      </c>
      <c r="M75" s="316">
        <f>'Rekap SKPD'!P592</f>
        <v>0</v>
      </c>
      <c r="N75" s="316">
        <f>'Rekap SKPD'!Q592</f>
        <v>0</v>
      </c>
      <c r="O75" s="316">
        <f>'Rekap SKPD'!R592</f>
        <v>0</v>
      </c>
      <c r="P75" s="316">
        <f>'Rekap SKPD'!S592</f>
        <v>0</v>
      </c>
      <c r="Q75" s="316">
        <f>'Rekap SKPD'!T592</f>
        <v>0</v>
      </c>
      <c r="R75" s="316">
        <f>'Rekap SKPD'!U592</f>
        <v>0</v>
      </c>
      <c r="S75" s="316">
        <f>'Rekap SKPD'!V592</f>
        <v>0</v>
      </c>
      <c r="T75" s="316">
        <f>'Rekap SKPD'!W592</f>
        <v>0</v>
      </c>
      <c r="U75" s="316">
        <f>'Rekap SKPD'!X592</f>
        <v>0</v>
      </c>
      <c r="V75" s="318">
        <f t="shared" si="0"/>
        <v>0</v>
      </c>
      <c r="W75" s="318"/>
      <c r="Y75" s="379">
        <v>0</v>
      </c>
      <c r="Z75" s="601">
        <f t="shared" si="1"/>
        <v>0</v>
      </c>
    </row>
    <row r="76" spans="1:26">
      <c r="A76" s="143">
        <v>66</v>
      </c>
      <c r="B76" s="432" t="s">
        <v>84</v>
      </c>
      <c r="C76" s="316">
        <f>'Rekap SKPD'!E601</f>
        <v>10775000</v>
      </c>
      <c r="D76" s="316">
        <f>'Rekap SKPD'!G601</f>
        <v>0</v>
      </c>
      <c r="E76" s="316">
        <f>'Rekap SKPD'!H601</f>
        <v>0</v>
      </c>
      <c r="F76" s="316">
        <f>'Rekap SKPD'!I601</f>
        <v>0</v>
      </c>
      <c r="G76" s="316">
        <f>'Rekap SKPD'!J601</f>
        <v>0</v>
      </c>
      <c r="H76" s="316">
        <f>'Rekap SKPD'!K601</f>
        <v>0</v>
      </c>
      <c r="I76" s="316">
        <f>'Rekap SKPD'!L601</f>
        <v>0</v>
      </c>
      <c r="J76" s="316">
        <f>'Rekap SKPD'!M601</f>
        <v>0</v>
      </c>
      <c r="K76" s="316">
        <f>'Rekap SKPD'!N601</f>
        <v>0</v>
      </c>
      <c r="L76" s="316">
        <f>'Rekap SKPD'!O601</f>
        <v>0</v>
      </c>
      <c r="M76" s="316">
        <f>'Rekap SKPD'!P601</f>
        <v>0</v>
      </c>
      <c r="N76" s="316">
        <f>'Rekap SKPD'!Q601</f>
        <v>0</v>
      </c>
      <c r="O76" s="316">
        <f>'Rekap SKPD'!R601</f>
        <v>0</v>
      </c>
      <c r="P76" s="316">
        <f>'Rekap SKPD'!S601</f>
        <v>0</v>
      </c>
      <c r="Q76" s="316">
        <f>'Rekap SKPD'!T601</f>
        <v>0</v>
      </c>
      <c r="R76" s="316">
        <f>'Rekap SKPD'!U601</f>
        <v>0</v>
      </c>
      <c r="S76" s="316">
        <f>'Rekap SKPD'!V601</f>
        <v>0</v>
      </c>
      <c r="T76" s="316">
        <f>'Rekap SKPD'!W601</f>
        <v>0</v>
      </c>
      <c r="U76" s="316">
        <f>'Rekap SKPD'!X601</f>
        <v>0</v>
      </c>
      <c r="V76" s="318">
        <f t="shared" ref="V76:V82" si="2">C76+D76+E76+F76+G76+H76+I76+J76+K76-M76-N76-O76-P76-Q76-R76-S76-T76</f>
        <v>10775000</v>
      </c>
      <c r="W76" s="318"/>
      <c r="Y76" s="379">
        <v>10775000</v>
      </c>
      <c r="Z76" s="601">
        <f t="shared" ref="Z76:Z82" si="3">V76-Y76</f>
        <v>0</v>
      </c>
    </row>
    <row r="77" spans="1:26">
      <c r="A77" s="143">
        <v>67</v>
      </c>
      <c r="B77" s="432" t="s">
        <v>85</v>
      </c>
      <c r="C77" s="316">
        <f>'Rekap SKPD'!E610</f>
        <v>44359850</v>
      </c>
      <c r="D77" s="316">
        <f>'Rekap SKPD'!G610</f>
        <v>0</v>
      </c>
      <c r="E77" s="316">
        <f>'Rekap SKPD'!H610</f>
        <v>0</v>
      </c>
      <c r="F77" s="316">
        <f>'Rekap SKPD'!I610</f>
        <v>0</v>
      </c>
      <c r="G77" s="316">
        <f>'Rekap SKPD'!J610</f>
        <v>0</v>
      </c>
      <c r="H77" s="316">
        <f>'Rekap SKPD'!K610</f>
        <v>0</v>
      </c>
      <c r="I77" s="316">
        <f>'Rekap SKPD'!L610</f>
        <v>0</v>
      </c>
      <c r="J77" s="316">
        <f>'Rekap SKPD'!M610</f>
        <v>0</v>
      </c>
      <c r="K77" s="316">
        <f>'Rekap SKPD'!N610</f>
        <v>0</v>
      </c>
      <c r="L77" s="316">
        <f>'Rekap SKPD'!O610</f>
        <v>0</v>
      </c>
      <c r="M77" s="316">
        <f>'Rekap SKPD'!P610</f>
        <v>0</v>
      </c>
      <c r="N77" s="316">
        <f>'Rekap SKPD'!Q610</f>
        <v>0</v>
      </c>
      <c r="O77" s="316">
        <f>'Rekap SKPD'!R610</f>
        <v>0</v>
      </c>
      <c r="P77" s="316">
        <f>'Rekap SKPD'!S610</f>
        <v>0</v>
      </c>
      <c r="Q77" s="316">
        <f>'Rekap SKPD'!T610</f>
        <v>0</v>
      </c>
      <c r="R77" s="316">
        <f>'Rekap SKPD'!U610</f>
        <v>0</v>
      </c>
      <c r="S77" s="316">
        <f>'Rekap SKPD'!V610</f>
        <v>0</v>
      </c>
      <c r="T77" s="316">
        <f>'Rekap SKPD'!W610</f>
        <v>0</v>
      </c>
      <c r="U77" s="316">
        <f>'Rekap SKPD'!X610</f>
        <v>0</v>
      </c>
      <c r="V77" s="318">
        <f t="shared" si="2"/>
        <v>44359850</v>
      </c>
      <c r="W77" s="318"/>
      <c r="Y77" s="379">
        <v>44359850</v>
      </c>
      <c r="Z77" s="601">
        <f t="shared" si="3"/>
        <v>0</v>
      </c>
    </row>
    <row r="78" spans="1:26">
      <c r="A78" s="143">
        <v>68</v>
      </c>
      <c r="B78" s="432" t="s">
        <v>86</v>
      </c>
      <c r="C78" s="316">
        <f>'Rekap SKPD'!E619</f>
        <v>8700000</v>
      </c>
      <c r="D78" s="316">
        <f>'Rekap SKPD'!G619</f>
        <v>0</v>
      </c>
      <c r="E78" s="316">
        <f>'Rekap SKPD'!H619</f>
        <v>0</v>
      </c>
      <c r="F78" s="316">
        <f>'Rekap SKPD'!I619</f>
        <v>0</v>
      </c>
      <c r="G78" s="316">
        <f>'Rekap SKPD'!J619</f>
        <v>0</v>
      </c>
      <c r="H78" s="316">
        <f>'Rekap SKPD'!K619</f>
        <v>0</v>
      </c>
      <c r="I78" s="316">
        <f>'Rekap SKPD'!L619</f>
        <v>0</v>
      </c>
      <c r="J78" s="316">
        <f>'Rekap SKPD'!M619</f>
        <v>0</v>
      </c>
      <c r="K78" s="316">
        <f>'Rekap SKPD'!N619</f>
        <v>0</v>
      </c>
      <c r="L78" s="316">
        <f>'Rekap SKPD'!O619</f>
        <v>0</v>
      </c>
      <c r="M78" s="316">
        <f>'Rekap SKPD'!P619</f>
        <v>0</v>
      </c>
      <c r="N78" s="316">
        <f>'Rekap SKPD'!Q619</f>
        <v>0</v>
      </c>
      <c r="O78" s="316">
        <f>'Rekap SKPD'!R619</f>
        <v>0</v>
      </c>
      <c r="P78" s="316">
        <f>'Rekap SKPD'!S619</f>
        <v>0</v>
      </c>
      <c r="Q78" s="316">
        <f>'Rekap SKPD'!T619</f>
        <v>0</v>
      </c>
      <c r="R78" s="316">
        <f>'Rekap SKPD'!U619</f>
        <v>0</v>
      </c>
      <c r="S78" s="316">
        <f>'Rekap SKPD'!V619</f>
        <v>0</v>
      </c>
      <c r="T78" s="316">
        <f>'Rekap SKPD'!W619</f>
        <v>0</v>
      </c>
      <c r="U78" s="316">
        <f>'Rekap SKPD'!X619</f>
        <v>0</v>
      </c>
      <c r="V78" s="318">
        <f t="shared" si="2"/>
        <v>8700000</v>
      </c>
      <c r="W78" s="318"/>
      <c r="Y78" s="379">
        <v>8700000</v>
      </c>
      <c r="Z78" s="601">
        <f t="shared" si="3"/>
        <v>0</v>
      </c>
    </row>
    <row r="79" spans="1:26">
      <c r="A79" s="143">
        <v>69</v>
      </c>
      <c r="B79" s="432" t="s">
        <v>87</v>
      </c>
      <c r="C79" s="316">
        <f>'Rekap SKPD'!E628</f>
        <v>122550000</v>
      </c>
      <c r="D79" s="316">
        <f>'Rekap SKPD'!G628</f>
        <v>0</v>
      </c>
      <c r="E79" s="316">
        <f>'Rekap SKPD'!H628</f>
        <v>0</v>
      </c>
      <c r="F79" s="316">
        <f>'Rekap SKPD'!I628</f>
        <v>0</v>
      </c>
      <c r="G79" s="316">
        <f>'Rekap SKPD'!J628</f>
        <v>0</v>
      </c>
      <c r="H79" s="316">
        <f>'Rekap SKPD'!K628</f>
        <v>0</v>
      </c>
      <c r="I79" s="316">
        <f>'Rekap SKPD'!L628</f>
        <v>0</v>
      </c>
      <c r="J79" s="316">
        <f>'Rekap SKPD'!M628</f>
        <v>0</v>
      </c>
      <c r="K79" s="316">
        <f>'Rekap SKPD'!N628</f>
        <v>0</v>
      </c>
      <c r="L79" s="316">
        <f>'Rekap SKPD'!O628</f>
        <v>0</v>
      </c>
      <c r="M79" s="316">
        <f>'Rekap SKPD'!P628</f>
        <v>0</v>
      </c>
      <c r="N79" s="316">
        <f>'Rekap SKPD'!Q628</f>
        <v>0</v>
      </c>
      <c r="O79" s="316">
        <f>'Rekap SKPD'!R628</f>
        <v>0</v>
      </c>
      <c r="P79" s="316">
        <f>'Rekap SKPD'!S628</f>
        <v>0</v>
      </c>
      <c r="Q79" s="316">
        <f>'Rekap SKPD'!T628</f>
        <v>0</v>
      </c>
      <c r="R79" s="316">
        <f>'Rekap SKPD'!U628</f>
        <v>0</v>
      </c>
      <c r="S79" s="316">
        <f>'Rekap SKPD'!V628</f>
        <v>0</v>
      </c>
      <c r="T79" s="316">
        <f>'Rekap SKPD'!W628</f>
        <v>0</v>
      </c>
      <c r="U79" s="316">
        <f>'Rekap SKPD'!X628</f>
        <v>0</v>
      </c>
      <c r="V79" s="318">
        <f t="shared" si="2"/>
        <v>122550000</v>
      </c>
      <c r="W79" s="318"/>
      <c r="Y79" s="379">
        <v>122550000</v>
      </c>
      <c r="Z79" s="601">
        <f t="shared" si="3"/>
        <v>0</v>
      </c>
    </row>
    <row r="80" spans="1:26" s="118" customFormat="1">
      <c r="A80" s="143">
        <v>70</v>
      </c>
      <c r="B80" s="432" t="s">
        <v>88</v>
      </c>
      <c r="C80" s="316">
        <f>'Rekap SKPD'!E637</f>
        <v>800000</v>
      </c>
      <c r="D80" s="316">
        <f>'Rekap SKPD'!G637</f>
        <v>1524700</v>
      </c>
      <c r="E80" s="316">
        <f>'Rekap SKPD'!H637</f>
        <v>1604500</v>
      </c>
      <c r="F80" s="316">
        <f>'Rekap SKPD'!I637</f>
        <v>0</v>
      </c>
      <c r="G80" s="316">
        <f>'Rekap SKPD'!J637</f>
        <v>0</v>
      </c>
      <c r="H80" s="316">
        <f>'Rekap SKPD'!K637</f>
        <v>0</v>
      </c>
      <c r="I80" s="316">
        <f>'Rekap SKPD'!L637</f>
        <v>0</v>
      </c>
      <c r="J80" s="316">
        <f>'Rekap SKPD'!M637</f>
        <v>0</v>
      </c>
      <c r="K80" s="316">
        <f>'Rekap SKPD'!N637</f>
        <v>0</v>
      </c>
      <c r="L80" s="316">
        <f>'Rekap SKPD'!O637</f>
        <v>3129200</v>
      </c>
      <c r="M80" s="316">
        <f>'Rekap SKPD'!P637</f>
        <v>0</v>
      </c>
      <c r="N80" s="316">
        <f>'Rekap SKPD'!Q637</f>
        <v>0</v>
      </c>
      <c r="O80" s="316">
        <f>'Rekap SKPD'!R637</f>
        <v>0</v>
      </c>
      <c r="P80" s="316">
        <f>'Rekap SKPD'!S637</f>
        <v>0</v>
      </c>
      <c r="Q80" s="316">
        <f>'Rekap SKPD'!T637</f>
        <v>0</v>
      </c>
      <c r="R80" s="316">
        <f>'Rekap SKPD'!U637</f>
        <v>0</v>
      </c>
      <c r="S80" s="316">
        <f>'Rekap SKPD'!V637</f>
        <v>0</v>
      </c>
      <c r="T80" s="316">
        <f>'Rekap SKPD'!W637</f>
        <v>0</v>
      </c>
      <c r="U80" s="316">
        <f>'Rekap SKPD'!X637</f>
        <v>0</v>
      </c>
      <c r="V80" s="318">
        <f t="shared" si="2"/>
        <v>3929200</v>
      </c>
      <c r="W80" s="304"/>
      <c r="X80" s="306"/>
      <c r="Y80" s="306">
        <v>3929200</v>
      </c>
      <c r="Z80" s="601">
        <f t="shared" si="3"/>
        <v>0</v>
      </c>
    </row>
    <row r="81" spans="1:26">
      <c r="A81" s="143">
        <v>71</v>
      </c>
      <c r="B81" s="432" t="s">
        <v>89</v>
      </c>
      <c r="C81" s="316">
        <f>'Rekap SKPD'!E646</f>
        <v>0</v>
      </c>
      <c r="D81" s="316">
        <f>'Rekap SKPD'!G646</f>
        <v>361000000</v>
      </c>
      <c r="E81" s="316">
        <f>'Rekap SKPD'!H646</f>
        <v>4090000</v>
      </c>
      <c r="F81" s="316">
        <f>'Rekap SKPD'!I646</f>
        <v>0</v>
      </c>
      <c r="G81" s="316">
        <f>'Rekap SKPD'!J646</f>
        <v>0</v>
      </c>
      <c r="H81" s="316">
        <f>'Rekap SKPD'!K646</f>
        <v>0</v>
      </c>
      <c r="I81" s="316">
        <f>'Rekap SKPD'!L646</f>
        <v>19000000</v>
      </c>
      <c r="J81" s="316">
        <f>'Rekap SKPD'!M646</f>
        <v>0</v>
      </c>
      <c r="K81" s="316">
        <f>'Rekap SKPD'!N646</f>
        <v>0</v>
      </c>
      <c r="L81" s="316">
        <f>'Rekap SKPD'!O646</f>
        <v>384090000</v>
      </c>
      <c r="M81" s="316">
        <f>'Rekap SKPD'!P646</f>
        <v>0</v>
      </c>
      <c r="N81" s="316">
        <f>'Rekap SKPD'!Q646</f>
        <v>0</v>
      </c>
      <c r="O81" s="316">
        <f>'Rekap SKPD'!R646</f>
        <v>0</v>
      </c>
      <c r="P81" s="316">
        <f>'Rekap SKPD'!S646</f>
        <v>0</v>
      </c>
      <c r="Q81" s="316">
        <f>'Rekap SKPD'!T646</f>
        <v>0</v>
      </c>
      <c r="R81" s="316">
        <f>'Rekap SKPD'!U646</f>
        <v>0</v>
      </c>
      <c r="S81" s="316">
        <f>'Rekap SKPD'!V646</f>
        <v>0</v>
      </c>
      <c r="T81" s="316">
        <f>'Rekap SKPD'!W646</f>
        <v>0</v>
      </c>
      <c r="U81" s="316">
        <f>'Rekap SKPD'!X646</f>
        <v>0</v>
      </c>
      <c r="V81" s="318">
        <f t="shared" si="2"/>
        <v>384090000</v>
      </c>
      <c r="W81" s="318"/>
      <c r="Y81" s="379">
        <v>384090000</v>
      </c>
      <c r="Z81" s="601">
        <f t="shared" si="3"/>
        <v>0</v>
      </c>
    </row>
    <row r="82" spans="1:26">
      <c r="A82" s="143">
        <v>72</v>
      </c>
      <c r="B82" s="433" t="s">
        <v>2221</v>
      </c>
      <c r="C82" s="316">
        <f>'Rekap SKPD'!E655</f>
        <v>0</v>
      </c>
      <c r="D82" s="316">
        <f>'Rekap SKPD'!G655</f>
        <v>0</v>
      </c>
      <c r="E82" s="316">
        <f>'Rekap SKPD'!H655</f>
        <v>0</v>
      </c>
      <c r="F82" s="316">
        <f>'Rekap SKPD'!I655</f>
        <v>0</v>
      </c>
      <c r="G82" s="316">
        <f>'Rekap SKPD'!J655</f>
        <v>1389289000</v>
      </c>
      <c r="H82" s="316">
        <f>'Rekap SKPD'!K655</f>
        <v>426651284</v>
      </c>
      <c r="I82" s="316">
        <f>'Rekap SKPD'!L655</f>
        <v>0</v>
      </c>
      <c r="J82" s="316">
        <f>'Rekap SKPD'!M655</f>
        <v>0</v>
      </c>
      <c r="K82" s="316">
        <f>'Rekap SKPD'!N655</f>
        <v>0</v>
      </c>
      <c r="L82" s="316">
        <f>'Rekap SKPD'!O655</f>
        <v>1815940284</v>
      </c>
      <c r="M82" s="316">
        <f>'Rekap SKPD'!P655</f>
        <v>0</v>
      </c>
      <c r="N82" s="316">
        <f>'Rekap SKPD'!Q655</f>
        <v>0</v>
      </c>
      <c r="O82" s="316">
        <f>'Rekap SKPD'!R655</f>
        <v>0</v>
      </c>
      <c r="P82" s="316">
        <f>'Rekap SKPD'!S655</f>
        <v>0</v>
      </c>
      <c r="Q82" s="316">
        <f>'Rekap SKPD'!T655</f>
        <v>0</v>
      </c>
      <c r="R82" s="316">
        <f>'Rekap SKPD'!U655</f>
        <v>0</v>
      </c>
      <c r="S82" s="316">
        <f>'Rekap SKPD'!V655</f>
        <v>0</v>
      </c>
      <c r="T82" s="316">
        <f>'Rekap SKPD'!W655</f>
        <v>0</v>
      </c>
      <c r="U82" s="316">
        <f>'Rekap SKPD'!X655</f>
        <v>0</v>
      </c>
      <c r="V82" s="318">
        <f t="shared" si="2"/>
        <v>1815940284</v>
      </c>
      <c r="W82" s="318"/>
      <c r="Y82" s="379">
        <v>1815940284</v>
      </c>
      <c r="Z82" s="601">
        <f t="shared" si="3"/>
        <v>0</v>
      </c>
    </row>
    <row r="83" spans="1:26" s="135" customFormat="1" ht="24" customHeight="1">
      <c r="A83" s="132"/>
      <c r="B83" s="434" t="s">
        <v>4</v>
      </c>
      <c r="C83" s="420">
        <f>SUM(C11:C82)</f>
        <v>916463832040</v>
      </c>
      <c r="D83" s="420">
        <f t="shared" ref="D83:U83" si="4">SUM(D11:D82)</f>
        <v>34655287393</v>
      </c>
      <c r="E83" s="420">
        <f t="shared" si="4"/>
        <v>483745697</v>
      </c>
      <c r="F83" s="420">
        <f t="shared" si="4"/>
        <v>3647083215</v>
      </c>
      <c r="G83" s="420">
        <f t="shared" si="4"/>
        <v>1515647000</v>
      </c>
      <c r="H83" s="420">
        <f t="shared" si="4"/>
        <v>426651284</v>
      </c>
      <c r="I83" s="420">
        <f t="shared" si="4"/>
        <v>1805118080</v>
      </c>
      <c r="J83" s="420">
        <f t="shared" si="4"/>
        <v>763136000</v>
      </c>
      <c r="K83" s="420">
        <f t="shared" si="4"/>
        <v>426651284</v>
      </c>
      <c r="L83" s="420">
        <f t="shared" si="4"/>
        <v>43723319953</v>
      </c>
      <c r="M83" s="420">
        <f t="shared" si="4"/>
        <v>240944550</v>
      </c>
      <c r="N83" s="420">
        <f t="shared" si="4"/>
        <v>0</v>
      </c>
      <c r="O83" s="420">
        <f t="shared" si="4"/>
        <v>426651284</v>
      </c>
      <c r="P83" s="420">
        <f t="shared" si="4"/>
        <v>8200000</v>
      </c>
      <c r="Q83" s="420">
        <f t="shared" si="4"/>
        <v>205936000</v>
      </c>
      <c r="R83" s="420">
        <f t="shared" si="4"/>
        <v>0</v>
      </c>
      <c r="S83" s="420">
        <f t="shared" si="4"/>
        <v>1282800</v>
      </c>
      <c r="T83" s="420">
        <f t="shared" si="4"/>
        <v>465465600</v>
      </c>
      <c r="U83" s="420">
        <f t="shared" si="4"/>
        <v>1348480234</v>
      </c>
      <c r="V83" s="420">
        <f>SUM(V11:V82)</f>
        <v>958838671759</v>
      </c>
      <c r="W83" s="420"/>
      <c r="Y83" s="423">
        <f t="shared" ref="Y83:Z83" si="5">SUM(Y11:Y82)</f>
        <v>958958469958.10522</v>
      </c>
      <c r="Z83" s="421">
        <f t="shared" si="5"/>
        <v>-119798199.10522461</v>
      </c>
    </row>
    <row r="84" spans="1:26">
      <c r="A84" s="9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</row>
    <row r="85" spans="1:26" s="94" customFormat="1">
      <c r="B85" s="436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5"/>
      <c r="P85" s="425"/>
      <c r="Q85" s="425"/>
      <c r="R85" s="425"/>
      <c r="S85" s="425"/>
      <c r="T85" s="425"/>
      <c r="U85" s="425"/>
      <c r="V85" s="382">
        <f>C83+L83-U83</f>
        <v>958838671759</v>
      </c>
      <c r="W85" s="425"/>
    </row>
    <row r="86" spans="1:26" s="94" customFormat="1">
      <c r="A86" s="93"/>
      <c r="B86" s="92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5"/>
      <c r="X86" s="407"/>
    </row>
    <row r="87" spans="1:26" s="94" customFormat="1">
      <c r="A87" s="93"/>
      <c r="B87" s="92" t="s">
        <v>2</v>
      </c>
      <c r="C87" s="425"/>
      <c r="D87" s="425"/>
      <c r="E87" s="425"/>
      <c r="F87" s="425"/>
      <c r="G87" s="425"/>
      <c r="H87" s="425"/>
      <c r="I87" s="425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>
        <f>L83-U83</f>
        <v>42374839719</v>
      </c>
      <c r="W87" s="425"/>
      <c r="X87" s="393"/>
    </row>
    <row r="88" spans="1:26" s="94" customFormat="1">
      <c r="B88" s="92" t="s">
        <v>90</v>
      </c>
      <c r="C88" s="425"/>
      <c r="D88" s="425"/>
      <c r="E88" s="425"/>
      <c r="F88" s="425"/>
      <c r="G88" s="425"/>
      <c r="H88" s="425">
        <f>H83-O83</f>
        <v>0</v>
      </c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94" t="s">
        <v>94</v>
      </c>
      <c r="V88" s="407">
        <f>V83-V85</f>
        <v>0</v>
      </c>
      <c r="W88" s="425"/>
      <c r="X88" s="407"/>
      <c r="Y88" s="140"/>
    </row>
    <row r="89" spans="1:26" s="94" customFormat="1">
      <c r="B89" s="92" t="s">
        <v>91</v>
      </c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  <c r="X89" s="407"/>
    </row>
    <row r="90" spans="1:26" s="94" customFormat="1">
      <c r="B90" s="92"/>
      <c r="C90" s="425"/>
      <c r="D90" s="425"/>
      <c r="E90" s="425"/>
      <c r="F90" s="425"/>
      <c r="G90" s="425"/>
      <c r="H90" s="425"/>
      <c r="I90" s="425"/>
      <c r="J90" s="427"/>
      <c r="K90" s="427"/>
      <c r="L90" s="427"/>
      <c r="M90" s="427"/>
      <c r="N90" s="427"/>
      <c r="O90" s="427"/>
      <c r="P90" s="427"/>
      <c r="Q90" s="425"/>
      <c r="R90" s="425"/>
      <c r="S90" s="425"/>
      <c r="T90" s="425"/>
      <c r="U90" s="425"/>
      <c r="V90" s="425"/>
      <c r="W90" s="425"/>
      <c r="X90" s="407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425"/>
      <c r="W91" s="425"/>
      <c r="X91" s="407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407"/>
    </row>
    <row r="93" spans="1:26" s="94" customFormat="1">
      <c r="B93" s="437" t="s">
        <v>92</v>
      </c>
      <c r="C93" s="425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  <c r="X93" s="407"/>
    </row>
    <row r="94" spans="1:26" s="94" customFormat="1">
      <c r="B94" s="92" t="s">
        <v>93</v>
      </c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07"/>
      <c r="Y94" s="142"/>
    </row>
  </sheetData>
  <mergeCells count="27">
    <mergeCell ref="I8:I9"/>
    <mergeCell ref="J8:J9"/>
    <mergeCell ref="Q8:Q9"/>
    <mergeCell ref="U8:U9"/>
    <mergeCell ref="K8:K9"/>
    <mergeCell ref="L8:L9"/>
    <mergeCell ref="M8:M9"/>
    <mergeCell ref="N8:N9"/>
    <mergeCell ref="O8:O9"/>
    <mergeCell ref="P8:P9"/>
    <mergeCell ref="R8:T8"/>
    <mergeCell ref="Z6:Z10"/>
    <mergeCell ref="A6:A9"/>
    <mergeCell ref="B6:B9"/>
    <mergeCell ref="D6:U6"/>
    <mergeCell ref="A1:W1"/>
    <mergeCell ref="A2:W2"/>
    <mergeCell ref="A3:W3"/>
    <mergeCell ref="A5:B5"/>
    <mergeCell ref="W6:W9"/>
    <mergeCell ref="D7:L7"/>
    <mergeCell ref="M7:U7"/>
    <mergeCell ref="D8:D9"/>
    <mergeCell ref="E8:E9"/>
    <mergeCell ref="F8:F9"/>
    <mergeCell ref="G8:G9"/>
    <mergeCell ref="H8:H9"/>
  </mergeCells>
  <printOptions horizontalCentered="1"/>
  <pageMargins left="0" right="0" top="0.5" bottom="0.25" header="0.03" footer="0"/>
  <pageSetup paperSize="301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Z96"/>
  <sheetViews>
    <sheetView topLeftCell="J7" zoomScale="80" zoomScaleNormal="80" workbookViewId="0">
      <pane ySplit="4" topLeftCell="A11" activePane="bottomLeft" state="frozen"/>
      <selection activeCell="A7" sqref="A7"/>
      <selection pane="bottomLeft" activeCell="K23" sqref="K23"/>
    </sheetView>
  </sheetViews>
  <sheetFormatPr defaultColWidth="8.85546875" defaultRowHeight="12.75"/>
  <cols>
    <col min="1" max="1" width="2.42578125" style="91" customWidth="1"/>
    <col min="2" max="2" width="30.85546875" style="435" customWidth="1"/>
    <col min="3" max="3" width="20.85546875" style="379" bestFit="1" customWidth="1"/>
    <col min="4" max="4" width="19.140625" style="379" bestFit="1" customWidth="1"/>
    <col min="5" max="5" width="16.28515625" style="379" bestFit="1" customWidth="1"/>
    <col min="6" max="6" width="19.42578125" style="379" bestFit="1" customWidth="1"/>
    <col min="7" max="7" width="16.28515625" style="379" bestFit="1" customWidth="1"/>
    <col min="8" max="8" width="19.140625" style="379" bestFit="1" customWidth="1"/>
    <col min="9" max="11" width="17.85546875" style="379" bestFit="1" customWidth="1"/>
    <col min="12" max="12" width="20.140625" style="379" bestFit="1" customWidth="1"/>
    <col min="13" max="13" width="17.85546875" style="379" bestFit="1" customWidth="1"/>
    <col min="14" max="14" width="10.7109375" style="379" customWidth="1"/>
    <col min="15" max="15" width="19.140625" style="379" bestFit="1" customWidth="1"/>
    <col min="16" max="16" width="17.85546875" style="379" bestFit="1" customWidth="1"/>
    <col min="17" max="17" width="19.140625" style="379" bestFit="1" customWidth="1"/>
    <col min="18" max="20" width="6.28515625" style="379" customWidth="1"/>
    <col min="21" max="21" width="19" style="379" customWidth="1"/>
    <col min="22" max="22" width="21.5703125" style="379" bestFit="1" customWidth="1"/>
    <col min="23" max="23" width="5" style="379" bestFit="1" customWidth="1"/>
    <col min="24" max="24" width="20.140625" style="118" customWidth="1"/>
    <col min="25" max="25" width="22.42578125" style="91" bestFit="1" customWidth="1"/>
    <col min="26" max="26" width="17.85546875" style="91" bestFit="1" customWidth="1"/>
    <col min="27" max="16384" width="8.85546875" style="91"/>
  </cols>
  <sheetData>
    <row r="1" spans="1:26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112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115"/>
    </row>
    <row r="3" spans="1:26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  <c r="X3" s="112"/>
    </row>
    <row r="4" spans="1:26" s="151" customFormat="1" ht="15.75">
      <c r="A4" s="90"/>
      <c r="B4" s="431" t="s">
        <v>2001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118"/>
    </row>
    <row r="5" spans="1:26">
      <c r="A5" s="688"/>
      <c r="B5" s="688"/>
      <c r="V5" s="378"/>
      <c r="W5" s="378"/>
    </row>
    <row r="6" spans="1:26" s="120" customFormat="1" ht="12.75" customHeight="1">
      <c r="A6" s="686" t="s">
        <v>7</v>
      </c>
      <c r="B6" s="686" t="s">
        <v>16</v>
      </c>
      <c r="C6" s="620" t="s">
        <v>109</v>
      </c>
      <c r="D6" s="659" t="s">
        <v>2227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381" t="s">
        <v>109</v>
      </c>
      <c r="W6" s="639" t="s">
        <v>6</v>
      </c>
      <c r="Y6" s="575" t="s">
        <v>109</v>
      </c>
      <c r="Z6" s="636" t="s">
        <v>2190</v>
      </c>
    </row>
    <row r="7" spans="1:26" s="120" customFormat="1" ht="24" customHeight="1">
      <c r="A7" s="686"/>
      <c r="B7" s="686"/>
      <c r="C7" s="621" t="s">
        <v>110</v>
      </c>
      <c r="D7" s="654" t="s">
        <v>2229</v>
      </c>
      <c r="E7" s="655"/>
      <c r="F7" s="655"/>
      <c r="G7" s="655"/>
      <c r="H7" s="655"/>
      <c r="I7" s="655"/>
      <c r="J7" s="655"/>
      <c r="K7" s="655"/>
      <c r="L7" s="656"/>
      <c r="M7" s="662" t="s">
        <v>2228</v>
      </c>
      <c r="N7" s="662"/>
      <c r="O7" s="662"/>
      <c r="P7" s="662"/>
      <c r="Q7" s="662"/>
      <c r="R7" s="662"/>
      <c r="S7" s="662"/>
      <c r="T7" s="662"/>
      <c r="U7" s="662"/>
      <c r="V7" s="385" t="s">
        <v>111</v>
      </c>
      <c r="W7" s="689"/>
      <c r="Y7" s="600"/>
      <c r="Z7" s="637"/>
    </row>
    <row r="8" spans="1:26" s="120" customFormat="1" ht="23.25" customHeight="1">
      <c r="A8" s="686"/>
      <c r="B8" s="686"/>
      <c r="C8" s="386" t="s">
        <v>106</v>
      </c>
      <c r="D8" s="657" t="s">
        <v>107</v>
      </c>
      <c r="E8" s="657" t="s">
        <v>102</v>
      </c>
      <c r="F8" s="657" t="s">
        <v>108</v>
      </c>
      <c r="G8" s="657" t="s">
        <v>113</v>
      </c>
      <c r="H8" s="657" t="s">
        <v>103</v>
      </c>
      <c r="I8" s="657" t="s">
        <v>114</v>
      </c>
      <c r="J8" s="657" t="s">
        <v>104</v>
      </c>
      <c r="K8" s="657" t="s">
        <v>116</v>
      </c>
      <c r="L8" s="657" t="s">
        <v>4</v>
      </c>
      <c r="M8" s="663" t="s">
        <v>116</v>
      </c>
      <c r="N8" s="663" t="s">
        <v>115</v>
      </c>
      <c r="O8" s="663" t="s">
        <v>103</v>
      </c>
      <c r="P8" s="663" t="s">
        <v>104</v>
      </c>
      <c r="Q8" s="663" t="s">
        <v>105</v>
      </c>
      <c r="R8" s="653" t="s">
        <v>2224</v>
      </c>
      <c r="S8" s="653"/>
      <c r="T8" s="653"/>
      <c r="U8" s="663" t="s">
        <v>4</v>
      </c>
      <c r="V8" s="387" t="s">
        <v>106</v>
      </c>
      <c r="W8" s="689"/>
      <c r="Y8" s="574" t="s">
        <v>2218</v>
      </c>
      <c r="Z8" s="637"/>
    </row>
    <row r="9" spans="1:26" s="120" customFormat="1" ht="76.5">
      <c r="A9" s="686"/>
      <c r="B9" s="686"/>
      <c r="C9" s="388" t="s">
        <v>3</v>
      </c>
      <c r="D9" s="658"/>
      <c r="E9" s="658"/>
      <c r="F9" s="658"/>
      <c r="G9" s="658"/>
      <c r="H9" s="658"/>
      <c r="I9" s="658"/>
      <c r="J9" s="658"/>
      <c r="K9" s="658"/>
      <c r="L9" s="658"/>
      <c r="M9" s="664"/>
      <c r="N9" s="664"/>
      <c r="O9" s="664"/>
      <c r="P9" s="664"/>
      <c r="Q9" s="664"/>
      <c r="R9" s="624" t="s">
        <v>112</v>
      </c>
      <c r="S9" s="624" t="s">
        <v>2222</v>
      </c>
      <c r="T9" s="624" t="s">
        <v>2223</v>
      </c>
      <c r="U9" s="664"/>
      <c r="V9" s="388" t="s">
        <v>3</v>
      </c>
      <c r="W9" s="640"/>
      <c r="Y9" s="574"/>
      <c r="Z9" s="637"/>
    </row>
    <row r="10" spans="1:26" s="440" customFormat="1" ht="15">
      <c r="A10" s="438">
        <v>1</v>
      </c>
      <c r="B10" s="438">
        <v>2</v>
      </c>
      <c r="C10" s="439">
        <v>3</v>
      </c>
      <c r="D10" s="438">
        <v>4</v>
      </c>
      <c r="E10" s="439">
        <v>5</v>
      </c>
      <c r="F10" s="438">
        <v>6</v>
      </c>
      <c r="G10" s="439">
        <v>7</v>
      </c>
      <c r="H10" s="438">
        <v>8</v>
      </c>
      <c r="I10" s="439">
        <v>9</v>
      </c>
      <c r="J10" s="438">
        <v>10</v>
      </c>
      <c r="K10" s="439">
        <v>11</v>
      </c>
      <c r="L10" s="438">
        <v>12</v>
      </c>
      <c r="M10" s="439">
        <v>13</v>
      </c>
      <c r="N10" s="438">
        <v>14</v>
      </c>
      <c r="O10" s="439">
        <v>15</v>
      </c>
      <c r="P10" s="438">
        <v>16</v>
      </c>
      <c r="Q10" s="439">
        <v>17</v>
      </c>
      <c r="R10" s="438">
        <v>18</v>
      </c>
      <c r="S10" s="439">
        <v>19</v>
      </c>
      <c r="T10" s="438">
        <v>20</v>
      </c>
      <c r="U10" s="439">
        <v>21</v>
      </c>
      <c r="V10" s="438">
        <v>22</v>
      </c>
      <c r="W10" s="439">
        <v>23</v>
      </c>
      <c r="Y10" s="574" t="s">
        <v>2219</v>
      </c>
      <c r="Z10" s="638"/>
    </row>
    <row r="11" spans="1:26">
      <c r="A11" s="143">
        <v>1</v>
      </c>
      <c r="B11" s="432" t="s">
        <v>19</v>
      </c>
      <c r="C11" s="316">
        <f>'Rekap SKPD'!E15</f>
        <v>270478072441</v>
      </c>
      <c r="D11" s="316">
        <f>'Rekap SKPD'!G15</f>
        <v>58719077623</v>
      </c>
      <c r="E11" s="316">
        <f>'Rekap SKPD'!H15</f>
        <v>0</v>
      </c>
      <c r="F11" s="316">
        <f>'Rekap SKPD'!I15</f>
        <v>83286098625</v>
      </c>
      <c r="G11" s="316">
        <f>'Rekap SKPD'!J15</f>
        <v>0</v>
      </c>
      <c r="H11" s="316">
        <f>'Rekap SKPD'!K15</f>
        <v>0</v>
      </c>
      <c r="I11" s="316">
        <f>'Rekap SKPD'!L15</f>
        <v>948345959</v>
      </c>
      <c r="J11" s="316">
        <f>'Rekap SKPD'!M15</f>
        <v>0</v>
      </c>
      <c r="K11" s="316">
        <f>'Rekap SKPD'!N15</f>
        <v>0</v>
      </c>
      <c r="L11" s="316">
        <f>'Rekap SKPD'!O15</f>
        <v>142953522207</v>
      </c>
      <c r="M11" s="316">
        <f>'Rekap SKPD'!P15</f>
        <v>0</v>
      </c>
      <c r="N11" s="316">
        <f>'Rekap SKPD'!Q15</f>
        <v>0</v>
      </c>
      <c r="O11" s="316">
        <f>'Rekap SKPD'!R15</f>
        <v>0</v>
      </c>
      <c r="P11" s="316">
        <f>'Rekap SKPD'!S15</f>
        <v>0</v>
      </c>
      <c r="Q11" s="316">
        <f>'Rekap SKPD'!T15</f>
        <v>20403486981</v>
      </c>
      <c r="R11" s="316">
        <f>'Rekap SKPD'!U15</f>
        <v>0</v>
      </c>
      <c r="S11" s="316">
        <f>'Rekap SKPD'!V15</f>
        <v>0</v>
      </c>
      <c r="T11" s="316">
        <f>'Rekap SKPD'!W15</f>
        <v>0</v>
      </c>
      <c r="U11" s="316">
        <f>'Rekap SKPD'!X15</f>
        <v>20403486981</v>
      </c>
      <c r="V11" s="318">
        <f>C11+D11+E11+F11+G11+H11+I11+J11+K11-M11-N11-O11-P11-Q11-R11-S11-T11</f>
        <v>393028107667</v>
      </c>
      <c r="W11" s="318"/>
      <c r="Y11" s="379">
        <v>393028107667</v>
      </c>
      <c r="Z11" s="601">
        <f>V11-Y11</f>
        <v>0</v>
      </c>
    </row>
    <row r="12" spans="1:26">
      <c r="A12" s="143">
        <v>2</v>
      </c>
      <c r="B12" s="432" t="s">
        <v>21</v>
      </c>
      <c r="C12" s="316">
        <f>'Rekap SKPD'!E24</f>
        <v>35973823687</v>
      </c>
      <c r="D12" s="316">
        <f>'Rekap SKPD'!G24</f>
        <v>1497937200</v>
      </c>
      <c r="E12" s="316">
        <f>'Rekap SKPD'!H24</f>
        <v>110073450</v>
      </c>
      <c r="F12" s="316">
        <f>'Rekap SKPD'!I24</f>
        <v>0</v>
      </c>
      <c r="G12" s="316">
        <f>'Rekap SKPD'!J24</f>
        <v>0</v>
      </c>
      <c r="H12" s="316">
        <f>'Rekap SKPD'!K24</f>
        <v>0</v>
      </c>
      <c r="I12" s="316">
        <f>'Rekap SKPD'!L24</f>
        <v>78838800</v>
      </c>
      <c r="J12" s="316">
        <f>'Rekap SKPD'!M24</f>
        <v>1422423600</v>
      </c>
      <c r="K12" s="316">
        <f>'Rekap SKPD'!N24</f>
        <v>0</v>
      </c>
      <c r="L12" s="316">
        <f>'Rekap SKPD'!O24</f>
        <v>3109273050</v>
      </c>
      <c r="M12" s="316">
        <f>'Rekap SKPD'!P24</f>
        <v>0</v>
      </c>
      <c r="N12" s="316">
        <f>'Rekap SKPD'!Q24</f>
        <v>0</v>
      </c>
      <c r="O12" s="316">
        <f>'Rekap SKPD'!R24</f>
        <v>0</v>
      </c>
      <c r="P12" s="316">
        <f>'Rekap SKPD'!S24</f>
        <v>0</v>
      </c>
      <c r="Q12" s="316">
        <f>'Rekap SKPD'!T24</f>
        <v>432834000</v>
      </c>
      <c r="R12" s="316">
        <f>'Rekap SKPD'!U24</f>
        <v>0</v>
      </c>
      <c r="S12" s="316">
        <f>'Rekap SKPD'!V24</f>
        <v>0</v>
      </c>
      <c r="T12" s="316">
        <f>'Rekap SKPD'!W24</f>
        <v>0</v>
      </c>
      <c r="U12" s="316">
        <f>'Rekap SKPD'!X24</f>
        <v>432834000</v>
      </c>
      <c r="V12" s="318">
        <f t="shared" ref="V12:V75" si="0">C12+D12+E12+F12+G12+H12+I12+J12+K12-M12-N12-O12-P12-Q12-R12-S12-T12</f>
        <v>38650262737</v>
      </c>
      <c r="W12" s="318"/>
      <c r="Y12" s="379">
        <v>38650262737</v>
      </c>
      <c r="Z12" s="601">
        <f t="shared" ref="Z12:Z75" si="1">V12-Y12</f>
        <v>0</v>
      </c>
    </row>
    <row r="13" spans="1:26">
      <c r="A13" s="143">
        <v>3</v>
      </c>
      <c r="B13" s="432" t="s">
        <v>22</v>
      </c>
      <c r="C13" s="316">
        <f>'Rekap SKPD'!E33</f>
        <v>9864709554</v>
      </c>
      <c r="D13" s="316">
        <f>'Rekap SKPD'!G33</f>
        <v>2715377000</v>
      </c>
      <c r="E13" s="316">
        <f>'Rekap SKPD'!H33</f>
        <v>25000000</v>
      </c>
      <c r="F13" s="316">
        <f>'Rekap SKPD'!I33</f>
        <v>85760000</v>
      </c>
      <c r="G13" s="316">
        <f>'Rekap SKPD'!J33</f>
        <v>0</v>
      </c>
      <c r="H13" s="316">
        <f>'Rekap SKPD'!K33</f>
        <v>0</v>
      </c>
      <c r="I13" s="316">
        <f>'Rekap SKPD'!L33</f>
        <v>144146000</v>
      </c>
      <c r="J13" s="316">
        <f>'Rekap SKPD'!M33</f>
        <v>0</v>
      </c>
      <c r="K13" s="316">
        <f>'Rekap SKPD'!N33</f>
        <v>0</v>
      </c>
      <c r="L13" s="316">
        <f>'Rekap SKPD'!O33</f>
        <v>2970283000</v>
      </c>
      <c r="M13" s="316">
        <f>'Rekap SKPD'!P33</f>
        <v>0</v>
      </c>
      <c r="N13" s="316">
        <f>'Rekap SKPD'!Q33</f>
        <v>0</v>
      </c>
      <c r="O13" s="316">
        <f>'Rekap SKPD'!R33</f>
        <v>0</v>
      </c>
      <c r="P13" s="316">
        <f>'Rekap SKPD'!S33</f>
        <v>0</v>
      </c>
      <c r="Q13" s="316">
        <f>'Rekap SKPD'!T33</f>
        <v>0</v>
      </c>
      <c r="R13" s="316">
        <f>'Rekap SKPD'!U33</f>
        <v>0</v>
      </c>
      <c r="S13" s="316">
        <f>'Rekap SKPD'!V33</f>
        <v>0</v>
      </c>
      <c r="T13" s="316">
        <f>'Rekap SKPD'!W33</f>
        <v>0</v>
      </c>
      <c r="U13" s="316">
        <f>'Rekap SKPD'!X33</f>
        <v>0</v>
      </c>
      <c r="V13" s="318">
        <f t="shared" si="0"/>
        <v>12834992554</v>
      </c>
      <c r="W13" s="318"/>
      <c r="Y13" s="379">
        <v>12592136554</v>
      </c>
      <c r="Z13" s="601">
        <f t="shared" si="1"/>
        <v>242856000</v>
      </c>
    </row>
    <row r="14" spans="1:26">
      <c r="A14" s="143">
        <v>4</v>
      </c>
      <c r="B14" s="432" t="s">
        <v>23</v>
      </c>
      <c r="C14" s="316">
        <f>'Rekap SKPD'!E42</f>
        <v>54237970675</v>
      </c>
      <c r="D14" s="316">
        <f>'Rekap SKPD'!G42</f>
        <v>14192779450</v>
      </c>
      <c r="E14" s="316">
        <f>'Rekap SKPD'!H42</f>
        <v>342983845</v>
      </c>
      <c r="F14" s="316">
        <f>'Rekap SKPD'!I42</f>
        <v>0</v>
      </c>
      <c r="G14" s="316">
        <f>'Rekap SKPD'!J42</f>
        <v>66289250</v>
      </c>
      <c r="H14" s="316">
        <f>'Rekap SKPD'!K42</f>
        <v>0</v>
      </c>
      <c r="I14" s="316">
        <f>'Rekap SKPD'!L42</f>
        <v>749314675</v>
      </c>
      <c r="J14" s="316">
        <f>'Rekap SKPD'!M42</f>
        <v>0</v>
      </c>
      <c r="K14" s="316">
        <f>'Rekap SKPD'!N42</f>
        <v>0</v>
      </c>
      <c r="L14" s="316">
        <f>'Rekap SKPD'!O42</f>
        <v>15351367220</v>
      </c>
      <c r="M14" s="316">
        <f>'Rekap SKPD'!P42</f>
        <v>0</v>
      </c>
      <c r="N14" s="316">
        <f>'Rekap SKPD'!Q42</f>
        <v>0</v>
      </c>
      <c r="O14" s="316">
        <f>'Rekap SKPD'!R42</f>
        <v>2839363000</v>
      </c>
      <c r="P14" s="316">
        <f>'Rekap SKPD'!S42</f>
        <v>0</v>
      </c>
      <c r="Q14" s="316">
        <f>'Rekap SKPD'!T42</f>
        <v>390117000</v>
      </c>
      <c r="R14" s="316">
        <f>'Rekap SKPD'!U42</f>
        <v>0</v>
      </c>
      <c r="S14" s="316">
        <f>'Rekap SKPD'!V42</f>
        <v>0</v>
      </c>
      <c r="T14" s="316">
        <f>'Rekap SKPD'!W42</f>
        <v>0</v>
      </c>
      <c r="U14" s="316">
        <f>'Rekap SKPD'!X42</f>
        <v>3229480000</v>
      </c>
      <c r="V14" s="318">
        <f t="shared" si="0"/>
        <v>66359857895</v>
      </c>
      <c r="W14" s="318"/>
      <c r="Y14" s="379">
        <v>66679466825</v>
      </c>
      <c r="Z14" s="601">
        <f t="shared" si="1"/>
        <v>-319608930</v>
      </c>
    </row>
    <row r="15" spans="1:26">
      <c r="A15" s="143">
        <v>5</v>
      </c>
      <c r="B15" s="432" t="s">
        <v>25</v>
      </c>
      <c r="C15" s="316">
        <f>'Rekap SKPD'!E51</f>
        <v>6938838200</v>
      </c>
      <c r="D15" s="316">
        <f>'Rekap SKPD'!G51</f>
        <v>0</v>
      </c>
      <c r="E15" s="316">
        <f>'Rekap SKPD'!H51</f>
        <v>0</v>
      </c>
      <c r="F15" s="316">
        <f>'Rekap SKPD'!I51</f>
        <v>0</v>
      </c>
      <c r="G15" s="316">
        <f>'Rekap SKPD'!J51</f>
        <v>0</v>
      </c>
      <c r="H15" s="316">
        <f>'Rekap SKPD'!K51</f>
        <v>0</v>
      </c>
      <c r="I15" s="316">
        <f>'Rekap SKPD'!L51</f>
        <v>0</v>
      </c>
      <c r="J15" s="316">
        <f>'Rekap SKPD'!M51</f>
        <v>0</v>
      </c>
      <c r="K15" s="316">
        <f>'Rekap SKPD'!N51</f>
        <v>0</v>
      </c>
      <c r="L15" s="316">
        <f>'Rekap SKPD'!O51</f>
        <v>0</v>
      </c>
      <c r="M15" s="316">
        <f>'Rekap SKPD'!P51</f>
        <v>0</v>
      </c>
      <c r="N15" s="316">
        <f>'Rekap SKPD'!Q51</f>
        <v>0</v>
      </c>
      <c r="O15" s="316">
        <f>'Rekap SKPD'!R51</f>
        <v>6512500000</v>
      </c>
      <c r="P15" s="316">
        <f>'Rekap SKPD'!S51</f>
        <v>0</v>
      </c>
      <c r="Q15" s="316">
        <f>'Rekap SKPD'!T51</f>
        <v>0</v>
      </c>
      <c r="R15" s="316">
        <f>'Rekap SKPD'!U51</f>
        <v>0</v>
      </c>
      <c r="S15" s="316">
        <f>'Rekap SKPD'!V51</f>
        <v>0</v>
      </c>
      <c r="T15" s="316">
        <f>'Rekap SKPD'!W51</f>
        <v>0</v>
      </c>
      <c r="U15" s="316">
        <f>'Rekap SKPD'!X51</f>
        <v>6512500000</v>
      </c>
      <c r="V15" s="318">
        <f t="shared" si="0"/>
        <v>426338200</v>
      </c>
      <c r="W15" s="318"/>
      <c r="Y15" s="379">
        <v>426338200</v>
      </c>
      <c r="Z15" s="601">
        <f t="shared" si="1"/>
        <v>0</v>
      </c>
    </row>
    <row r="16" spans="1:26">
      <c r="A16" s="143">
        <v>6</v>
      </c>
      <c r="B16" s="432" t="s">
        <v>26</v>
      </c>
      <c r="C16" s="316">
        <f>'Rekap SKPD'!E60</f>
        <v>4313561600</v>
      </c>
      <c r="D16" s="316">
        <f>'Rekap SKPD'!G60</f>
        <v>617255000</v>
      </c>
      <c r="E16" s="316">
        <f>'Rekap SKPD'!H60</f>
        <v>21090835</v>
      </c>
      <c r="F16" s="316">
        <f>'Rekap SKPD'!I60</f>
        <v>0</v>
      </c>
      <c r="G16" s="316">
        <f>'Rekap SKPD'!J60</f>
        <v>0</v>
      </c>
      <c r="H16" s="316">
        <f>'Rekap SKPD'!K60</f>
        <v>0</v>
      </c>
      <c r="I16" s="316">
        <f>'Rekap SKPD'!L60</f>
        <v>0</v>
      </c>
      <c r="J16" s="316">
        <f>'Rekap SKPD'!M60</f>
        <v>0</v>
      </c>
      <c r="K16" s="316">
        <f>'Rekap SKPD'!N60</f>
        <v>0</v>
      </c>
      <c r="L16" s="316">
        <f>'Rekap SKPD'!O60</f>
        <v>638345835</v>
      </c>
      <c r="M16" s="316">
        <f>'Rekap SKPD'!P60</f>
        <v>0</v>
      </c>
      <c r="N16" s="316">
        <f>'Rekap SKPD'!Q60</f>
        <v>0</v>
      </c>
      <c r="O16" s="316">
        <f>'Rekap SKPD'!R60</f>
        <v>0</v>
      </c>
      <c r="P16" s="316">
        <f>'Rekap SKPD'!S60</f>
        <v>0</v>
      </c>
      <c r="Q16" s="316">
        <f>'Rekap SKPD'!T60</f>
        <v>0</v>
      </c>
      <c r="R16" s="316">
        <f>'Rekap SKPD'!U60</f>
        <v>0</v>
      </c>
      <c r="S16" s="316">
        <f>'Rekap SKPD'!V60</f>
        <v>0</v>
      </c>
      <c r="T16" s="316">
        <f>'Rekap SKPD'!W60</f>
        <v>0</v>
      </c>
      <c r="U16" s="316">
        <f>'Rekap SKPD'!X60</f>
        <v>0</v>
      </c>
      <c r="V16" s="318">
        <f t="shared" si="0"/>
        <v>4951907435</v>
      </c>
      <c r="W16" s="318"/>
      <c r="Y16" s="379">
        <v>4951907435</v>
      </c>
      <c r="Z16" s="601">
        <f t="shared" si="1"/>
        <v>0</v>
      </c>
    </row>
    <row r="17" spans="1:26" s="126" customFormat="1">
      <c r="A17" s="143">
        <v>7</v>
      </c>
      <c r="B17" s="432" t="s">
        <v>27</v>
      </c>
      <c r="C17" s="316">
        <f>'Rekap SKPD'!E69</f>
        <v>1777332500</v>
      </c>
      <c r="D17" s="316">
        <f>'Rekap SKPD'!G69</f>
        <v>909908742</v>
      </c>
      <c r="E17" s="316">
        <f>'Rekap SKPD'!H69</f>
        <v>26975840.149999999</v>
      </c>
      <c r="F17" s="316">
        <f>'Rekap SKPD'!I69</f>
        <v>0</v>
      </c>
      <c r="G17" s="316">
        <f>'Rekap SKPD'!J69</f>
        <v>0</v>
      </c>
      <c r="H17" s="316">
        <f>'Rekap SKPD'!K69</f>
        <v>0</v>
      </c>
      <c r="I17" s="316">
        <f>'Rekap SKPD'!L69</f>
        <v>44307774.850000001</v>
      </c>
      <c r="J17" s="316">
        <f>'Rekap SKPD'!M69</f>
        <v>0</v>
      </c>
      <c r="K17" s="316">
        <f>'Rekap SKPD'!N69</f>
        <v>0</v>
      </c>
      <c r="L17" s="316">
        <f>'Rekap SKPD'!O69</f>
        <v>981192357</v>
      </c>
      <c r="M17" s="316">
        <f>'Rekap SKPD'!P69</f>
        <v>0</v>
      </c>
      <c r="N17" s="316">
        <f>'Rekap SKPD'!Q69</f>
        <v>0</v>
      </c>
      <c r="O17" s="316">
        <f>'Rekap SKPD'!R69</f>
        <v>0</v>
      </c>
      <c r="P17" s="316">
        <f>'Rekap SKPD'!S69</f>
        <v>0</v>
      </c>
      <c r="Q17" s="316">
        <f>'Rekap SKPD'!T69</f>
        <v>0</v>
      </c>
      <c r="R17" s="316">
        <f>'Rekap SKPD'!U69</f>
        <v>0</v>
      </c>
      <c r="S17" s="316">
        <f>'Rekap SKPD'!V69</f>
        <v>0</v>
      </c>
      <c r="T17" s="316">
        <f>'Rekap SKPD'!W69</f>
        <v>0</v>
      </c>
      <c r="U17" s="316">
        <f>'Rekap SKPD'!X69</f>
        <v>0</v>
      </c>
      <c r="V17" s="318">
        <f t="shared" si="0"/>
        <v>2758524857</v>
      </c>
      <c r="W17" s="400"/>
      <c r="X17" s="124"/>
      <c r="Y17" s="402">
        <v>2758524857</v>
      </c>
      <c r="Z17" s="601">
        <f t="shared" si="1"/>
        <v>0</v>
      </c>
    </row>
    <row r="18" spans="1:26">
      <c r="A18" s="143">
        <v>8</v>
      </c>
      <c r="B18" s="432" t="s">
        <v>28</v>
      </c>
      <c r="C18" s="316">
        <f>'Rekap SKPD'!E78</f>
        <v>510930000</v>
      </c>
      <c r="D18" s="316">
        <f>'Rekap SKPD'!G78</f>
        <v>45046750</v>
      </c>
      <c r="E18" s="316">
        <f>'Rekap SKPD'!H78</f>
        <v>200000</v>
      </c>
      <c r="F18" s="316">
        <f>'Rekap SKPD'!I78</f>
        <v>18440000</v>
      </c>
      <c r="G18" s="316">
        <f>'Rekap SKPD'!J78</f>
        <v>0</v>
      </c>
      <c r="H18" s="316">
        <f>'Rekap SKPD'!K78</f>
        <v>0</v>
      </c>
      <c r="I18" s="316">
        <f>'Rekap SKPD'!L78</f>
        <v>0</v>
      </c>
      <c r="J18" s="316">
        <f>'Rekap SKPD'!M78</f>
        <v>0</v>
      </c>
      <c r="K18" s="316">
        <f>'Rekap SKPD'!N78</f>
        <v>0</v>
      </c>
      <c r="L18" s="316">
        <f>'Rekap SKPD'!O78</f>
        <v>63686750</v>
      </c>
      <c r="M18" s="316">
        <f>'Rekap SKPD'!P78</f>
        <v>0</v>
      </c>
      <c r="N18" s="316">
        <f>'Rekap SKPD'!Q78</f>
        <v>0</v>
      </c>
      <c r="O18" s="316">
        <f>'Rekap SKPD'!R78</f>
        <v>17500000</v>
      </c>
      <c r="P18" s="316">
        <f>'Rekap SKPD'!S78</f>
        <v>0</v>
      </c>
      <c r="Q18" s="316">
        <f>'Rekap SKPD'!T78</f>
        <v>0</v>
      </c>
      <c r="R18" s="316">
        <f>'Rekap SKPD'!U78</f>
        <v>0</v>
      </c>
      <c r="S18" s="316">
        <f>'Rekap SKPD'!V78</f>
        <v>0</v>
      </c>
      <c r="T18" s="316">
        <f>'Rekap SKPD'!W78</f>
        <v>0</v>
      </c>
      <c r="U18" s="316">
        <f>'Rekap SKPD'!X78</f>
        <v>17500000</v>
      </c>
      <c r="V18" s="318">
        <f t="shared" si="0"/>
        <v>557116750</v>
      </c>
      <c r="W18" s="318"/>
      <c r="Y18" s="379">
        <v>557116750</v>
      </c>
      <c r="Z18" s="601">
        <f t="shared" si="1"/>
        <v>0</v>
      </c>
    </row>
    <row r="19" spans="1:26">
      <c r="A19" s="143">
        <v>9</v>
      </c>
      <c r="B19" s="432" t="s">
        <v>29</v>
      </c>
      <c r="C19" s="316">
        <f>'Rekap SKPD'!E87</f>
        <v>531375380</v>
      </c>
      <c r="D19" s="316">
        <f>'Rekap SKPD'!G87</f>
        <v>399869400</v>
      </c>
      <c r="E19" s="316">
        <f>'Rekap SKPD'!H87</f>
        <v>28592230</v>
      </c>
      <c r="F19" s="316">
        <f>'Rekap SKPD'!I87</f>
        <v>0</v>
      </c>
      <c r="G19" s="316">
        <f>'Rekap SKPD'!J87</f>
        <v>0</v>
      </c>
      <c r="H19" s="316">
        <f>'Rekap SKPD'!K87</f>
        <v>0</v>
      </c>
      <c r="I19" s="316">
        <f>'Rekap SKPD'!L87</f>
        <v>20782600</v>
      </c>
      <c r="J19" s="316">
        <f>'Rekap SKPD'!M87</f>
        <v>0</v>
      </c>
      <c r="K19" s="316">
        <f>'Rekap SKPD'!N87</f>
        <v>0</v>
      </c>
      <c r="L19" s="316">
        <f>'Rekap SKPD'!O87</f>
        <v>449244230</v>
      </c>
      <c r="M19" s="316">
        <f>'Rekap SKPD'!P87</f>
        <v>0</v>
      </c>
      <c r="N19" s="316">
        <f>'Rekap SKPD'!Q87</f>
        <v>0</v>
      </c>
      <c r="O19" s="316">
        <f>'Rekap SKPD'!R87</f>
        <v>0</v>
      </c>
      <c r="P19" s="316">
        <f>'Rekap SKPD'!S87</f>
        <v>0</v>
      </c>
      <c r="Q19" s="316">
        <f>'Rekap SKPD'!T87</f>
        <v>0</v>
      </c>
      <c r="R19" s="316">
        <f>'Rekap SKPD'!U87</f>
        <v>0</v>
      </c>
      <c r="S19" s="316">
        <f>'Rekap SKPD'!V87</f>
        <v>0</v>
      </c>
      <c r="T19" s="316">
        <f>'Rekap SKPD'!W87</f>
        <v>0</v>
      </c>
      <c r="U19" s="316">
        <f>'Rekap SKPD'!X87</f>
        <v>0</v>
      </c>
      <c r="V19" s="318">
        <f t="shared" si="0"/>
        <v>980619610</v>
      </c>
      <c r="W19" s="318"/>
      <c r="Y19" s="379">
        <v>980619610</v>
      </c>
      <c r="Z19" s="601">
        <f t="shared" si="1"/>
        <v>0</v>
      </c>
    </row>
    <row r="20" spans="1:26" s="127" customFormat="1">
      <c r="A20" s="143">
        <v>10</v>
      </c>
      <c r="B20" s="432" t="s">
        <v>30</v>
      </c>
      <c r="C20" s="316">
        <f>'Rekap SKPD'!E96</f>
        <v>449271000</v>
      </c>
      <c r="D20" s="316">
        <f>'Rekap SKPD'!G96</f>
        <v>147712000</v>
      </c>
      <c r="E20" s="316">
        <f>'Rekap SKPD'!H96</f>
        <v>0</v>
      </c>
      <c r="F20" s="316">
        <f>'Rekap SKPD'!I96</f>
        <v>0</v>
      </c>
      <c r="G20" s="316">
        <f>'Rekap SKPD'!J96</f>
        <v>327500000</v>
      </c>
      <c r="H20" s="316">
        <f>'Rekap SKPD'!K96</f>
        <v>0</v>
      </c>
      <c r="I20" s="316">
        <f>'Rekap SKPD'!L96</f>
        <v>6248000</v>
      </c>
      <c r="J20" s="316">
        <f>'Rekap SKPD'!M96</f>
        <v>0</v>
      </c>
      <c r="K20" s="316">
        <f>'Rekap SKPD'!N96</f>
        <v>0</v>
      </c>
      <c r="L20" s="316">
        <f>'Rekap SKPD'!O96</f>
        <v>481460000</v>
      </c>
      <c r="M20" s="316">
        <f>'Rekap SKPD'!P96</f>
        <v>0</v>
      </c>
      <c r="N20" s="316">
        <f>'Rekap SKPD'!Q96</f>
        <v>0</v>
      </c>
      <c r="O20" s="316">
        <f>'Rekap SKPD'!R96</f>
        <v>0</v>
      </c>
      <c r="P20" s="316">
        <f>'Rekap SKPD'!S96</f>
        <v>0</v>
      </c>
      <c r="Q20" s="316">
        <f>'Rekap SKPD'!T96</f>
        <v>50000000</v>
      </c>
      <c r="R20" s="316">
        <f>'Rekap SKPD'!U96</f>
        <v>0</v>
      </c>
      <c r="S20" s="316">
        <f>'Rekap SKPD'!V96</f>
        <v>0</v>
      </c>
      <c r="T20" s="316">
        <f>'Rekap SKPD'!W96</f>
        <v>0</v>
      </c>
      <c r="U20" s="316">
        <f>'Rekap SKPD'!X96</f>
        <v>50000000</v>
      </c>
      <c r="V20" s="318">
        <f t="shared" si="0"/>
        <v>880731000</v>
      </c>
      <c r="W20" s="330"/>
      <c r="X20" s="139"/>
      <c r="Y20" s="394">
        <v>874483000</v>
      </c>
      <c r="Z20" s="601">
        <f t="shared" si="1"/>
        <v>6248000</v>
      </c>
    </row>
    <row r="21" spans="1:26">
      <c r="A21" s="143">
        <v>11</v>
      </c>
      <c r="B21" s="432" t="s">
        <v>31</v>
      </c>
      <c r="C21" s="316">
        <f>'Rekap SKPD'!E105</f>
        <v>4841502949</v>
      </c>
      <c r="D21" s="316">
        <f>'Rekap SKPD'!G105</f>
        <v>0</v>
      </c>
      <c r="E21" s="316">
        <f>'Rekap SKPD'!H105</f>
        <v>0</v>
      </c>
      <c r="F21" s="316">
        <f>'Rekap SKPD'!I105</f>
        <v>0</v>
      </c>
      <c r="G21" s="316">
        <f>'Rekap SKPD'!J105</f>
        <v>0</v>
      </c>
      <c r="H21" s="316">
        <f>'Rekap SKPD'!K105</f>
        <v>0</v>
      </c>
      <c r="I21" s="316">
        <f>'Rekap SKPD'!L105</f>
        <v>0</v>
      </c>
      <c r="J21" s="316">
        <f>'Rekap SKPD'!M105</f>
        <v>0</v>
      </c>
      <c r="K21" s="316">
        <f>'Rekap SKPD'!N105</f>
        <v>0</v>
      </c>
      <c r="L21" s="316">
        <f>'Rekap SKPD'!O105</f>
        <v>0</v>
      </c>
      <c r="M21" s="316">
        <f>'Rekap SKPD'!P105</f>
        <v>0</v>
      </c>
      <c r="N21" s="316">
        <f>'Rekap SKPD'!Q105</f>
        <v>0</v>
      </c>
      <c r="O21" s="316">
        <f>'Rekap SKPD'!R105</f>
        <v>576979916</v>
      </c>
      <c r="P21" s="316">
        <f>'Rekap SKPD'!S105</f>
        <v>0</v>
      </c>
      <c r="Q21" s="316">
        <f>'Rekap SKPD'!T105</f>
        <v>0</v>
      </c>
      <c r="R21" s="316">
        <f>'Rekap SKPD'!U105</f>
        <v>0</v>
      </c>
      <c r="S21" s="316">
        <f>'Rekap SKPD'!V105</f>
        <v>0</v>
      </c>
      <c r="T21" s="316">
        <f>'Rekap SKPD'!W105</f>
        <v>0</v>
      </c>
      <c r="U21" s="316">
        <f>'Rekap SKPD'!X105</f>
        <v>576979916</v>
      </c>
      <c r="V21" s="318">
        <f t="shared" si="0"/>
        <v>4264523033</v>
      </c>
      <c r="W21" s="318"/>
      <c r="Y21" s="379">
        <v>4264523033</v>
      </c>
      <c r="Z21" s="601">
        <f t="shared" si="1"/>
        <v>0</v>
      </c>
    </row>
    <row r="22" spans="1:26">
      <c r="A22" s="143">
        <v>12</v>
      </c>
      <c r="B22" s="432" t="s">
        <v>32</v>
      </c>
      <c r="C22" s="316">
        <f>'Rekap SKPD'!E114</f>
        <v>49397100</v>
      </c>
      <c r="D22" s="316">
        <f>'Rekap SKPD'!G114</f>
        <v>23610000</v>
      </c>
      <c r="E22" s="316">
        <f>'Rekap SKPD'!H114</f>
        <v>355000</v>
      </c>
      <c r="F22" s="316">
        <f>'Rekap SKPD'!I114</f>
        <v>0</v>
      </c>
      <c r="G22" s="316">
        <f>'Rekap SKPD'!J114</f>
        <v>0</v>
      </c>
      <c r="H22" s="316">
        <f>'Rekap SKPD'!K114</f>
        <v>218953150</v>
      </c>
      <c r="I22" s="316">
        <f>'Rekap SKPD'!L114</f>
        <v>0</v>
      </c>
      <c r="J22" s="316">
        <f>'Rekap SKPD'!M114</f>
        <v>0</v>
      </c>
      <c r="K22" s="316">
        <f>'Rekap SKPD'!N114</f>
        <v>0</v>
      </c>
      <c r="L22" s="316">
        <f>'Rekap SKPD'!O114</f>
        <v>242918150</v>
      </c>
      <c r="M22" s="316">
        <f>'Rekap SKPD'!P114</f>
        <v>0</v>
      </c>
      <c r="N22" s="316">
        <f>'Rekap SKPD'!Q114</f>
        <v>0</v>
      </c>
      <c r="O22" s="316">
        <f>'Rekap SKPD'!R114</f>
        <v>0</v>
      </c>
      <c r="P22" s="316">
        <f>'Rekap SKPD'!S114</f>
        <v>0</v>
      </c>
      <c r="Q22" s="316">
        <f>'Rekap SKPD'!T114</f>
        <v>0</v>
      </c>
      <c r="R22" s="316">
        <f>'Rekap SKPD'!U114</f>
        <v>0</v>
      </c>
      <c r="S22" s="316">
        <f>'Rekap SKPD'!V114</f>
        <v>0</v>
      </c>
      <c r="T22" s="316">
        <f>'Rekap SKPD'!W114</f>
        <v>0</v>
      </c>
      <c r="U22" s="316">
        <f>'Rekap SKPD'!X114</f>
        <v>0</v>
      </c>
      <c r="V22" s="318">
        <f t="shared" si="0"/>
        <v>292315250</v>
      </c>
      <c r="W22" s="318"/>
      <c r="Y22" s="379">
        <v>292315250</v>
      </c>
      <c r="Z22" s="601">
        <f t="shared" si="1"/>
        <v>0</v>
      </c>
    </row>
    <row r="23" spans="1:26">
      <c r="A23" s="143">
        <v>13</v>
      </c>
      <c r="B23" s="432" t="s">
        <v>33</v>
      </c>
      <c r="C23" s="316">
        <f>'Rekap SKPD'!E123</f>
        <v>13104220906</v>
      </c>
      <c r="D23" s="316">
        <f>'Rekap SKPD'!G123</f>
        <v>0</v>
      </c>
      <c r="E23" s="316">
        <f>'Rekap SKPD'!H123</f>
        <v>0</v>
      </c>
      <c r="F23" s="316">
        <f>'Rekap SKPD'!I123</f>
        <v>2543409075</v>
      </c>
      <c r="G23" s="316">
        <f>'Rekap SKPD'!J123</f>
        <v>0</v>
      </c>
      <c r="H23" s="316">
        <f>'Rekap SKPD'!K123</f>
        <v>469432000</v>
      </c>
      <c r="I23" s="316">
        <f>'Rekap SKPD'!L123</f>
        <v>0</v>
      </c>
      <c r="J23" s="316">
        <f>'Rekap SKPD'!M123</f>
        <v>0</v>
      </c>
      <c r="K23" s="316">
        <f>'Rekap SKPD'!N123</f>
        <v>5028438042</v>
      </c>
      <c r="L23" s="316">
        <f>'Rekap SKPD'!O123</f>
        <v>8041279117</v>
      </c>
      <c r="M23" s="316">
        <f>'Rekap SKPD'!P123</f>
        <v>6982923056</v>
      </c>
      <c r="N23" s="316">
        <f>'Rekap SKPD'!Q123</f>
        <v>0</v>
      </c>
      <c r="O23" s="316">
        <f>'Rekap SKPD'!R123</f>
        <v>5039317802</v>
      </c>
      <c r="P23" s="316">
        <f>'Rekap SKPD'!S123</f>
        <v>0</v>
      </c>
      <c r="Q23" s="316">
        <f>'Rekap SKPD'!T123</f>
        <v>125000000</v>
      </c>
      <c r="R23" s="316">
        <f>'Rekap SKPD'!U123</f>
        <v>0</v>
      </c>
      <c r="S23" s="316">
        <f>'Rekap SKPD'!V123</f>
        <v>0</v>
      </c>
      <c r="T23" s="316">
        <f>'Rekap SKPD'!W123</f>
        <v>0</v>
      </c>
      <c r="U23" s="316">
        <f>'Rekap SKPD'!X123</f>
        <v>12147240858</v>
      </c>
      <c r="V23" s="318">
        <f t="shared" si="0"/>
        <v>8998259165</v>
      </c>
      <c r="W23" s="318"/>
      <c r="X23" s="144"/>
      <c r="Y23" s="379">
        <v>4992206090</v>
      </c>
      <c r="Z23" s="601">
        <f t="shared" si="1"/>
        <v>4006053075</v>
      </c>
    </row>
    <row r="24" spans="1:26">
      <c r="A24" s="143">
        <v>14</v>
      </c>
      <c r="B24" s="432" t="s">
        <v>34</v>
      </c>
      <c r="C24" s="316">
        <f>'Rekap SKPD'!E132</f>
        <v>0</v>
      </c>
      <c r="D24" s="316">
        <f>'Rekap SKPD'!G132</f>
        <v>0</v>
      </c>
      <c r="E24" s="316">
        <f>'Rekap SKPD'!H132</f>
        <v>0</v>
      </c>
      <c r="F24" s="316">
        <f>'Rekap SKPD'!I132</f>
        <v>0</v>
      </c>
      <c r="G24" s="316">
        <f>'Rekap SKPD'!J132</f>
        <v>0</v>
      </c>
      <c r="H24" s="316">
        <f>'Rekap SKPD'!K132</f>
        <v>0</v>
      </c>
      <c r="I24" s="316">
        <f>'Rekap SKPD'!L132</f>
        <v>0</v>
      </c>
      <c r="J24" s="316">
        <f>'Rekap SKPD'!M132</f>
        <v>0</v>
      </c>
      <c r="K24" s="316">
        <f>'Rekap SKPD'!N132</f>
        <v>0</v>
      </c>
      <c r="L24" s="316">
        <f>'Rekap SKPD'!O132</f>
        <v>0</v>
      </c>
      <c r="M24" s="316">
        <f>'Rekap SKPD'!P132</f>
        <v>0</v>
      </c>
      <c r="N24" s="316">
        <f>'Rekap SKPD'!Q132</f>
        <v>0</v>
      </c>
      <c r="O24" s="316">
        <f>'Rekap SKPD'!R132</f>
        <v>0</v>
      </c>
      <c r="P24" s="316">
        <f>'Rekap SKPD'!S132</f>
        <v>0</v>
      </c>
      <c r="Q24" s="316">
        <f>'Rekap SKPD'!T132</f>
        <v>0</v>
      </c>
      <c r="R24" s="316">
        <f>'Rekap SKPD'!U132</f>
        <v>0</v>
      </c>
      <c r="S24" s="316">
        <f>'Rekap SKPD'!V132</f>
        <v>0</v>
      </c>
      <c r="T24" s="316">
        <f>'Rekap SKPD'!W132</f>
        <v>0</v>
      </c>
      <c r="U24" s="316">
        <f>'Rekap SKPD'!X132</f>
        <v>0</v>
      </c>
      <c r="V24" s="318">
        <f t="shared" si="0"/>
        <v>0</v>
      </c>
      <c r="W24" s="318"/>
      <c r="Y24" s="379">
        <v>0</v>
      </c>
      <c r="Z24" s="601">
        <f t="shared" si="1"/>
        <v>0</v>
      </c>
    </row>
    <row r="25" spans="1:26">
      <c r="A25" s="143">
        <v>15</v>
      </c>
      <c r="B25" s="432" t="s">
        <v>35</v>
      </c>
      <c r="C25" s="316">
        <f>'Rekap SKPD'!E141</f>
        <v>1180874550</v>
      </c>
      <c r="D25" s="316">
        <f>'Rekap SKPD'!G141</f>
        <v>12110000</v>
      </c>
      <c r="E25" s="316">
        <f>'Rekap SKPD'!H141</f>
        <v>7520000</v>
      </c>
      <c r="F25" s="316">
        <f>'Rekap SKPD'!I141</f>
        <v>36470000</v>
      </c>
      <c r="G25" s="316">
        <f>'Rekap SKPD'!J141</f>
        <v>0</v>
      </c>
      <c r="H25" s="316">
        <f>'Rekap SKPD'!K141</f>
        <v>0</v>
      </c>
      <c r="I25" s="316">
        <f>'Rekap SKPD'!L141</f>
        <v>0</v>
      </c>
      <c r="J25" s="316">
        <f>'Rekap SKPD'!M141</f>
        <v>0</v>
      </c>
      <c r="K25" s="316">
        <f>'Rekap SKPD'!N141</f>
        <v>0</v>
      </c>
      <c r="L25" s="316">
        <f>'Rekap SKPD'!O141</f>
        <v>56100000</v>
      </c>
      <c r="M25" s="316">
        <f>'Rekap SKPD'!P141</f>
        <v>0</v>
      </c>
      <c r="N25" s="316">
        <f>'Rekap SKPD'!Q141</f>
        <v>0</v>
      </c>
      <c r="O25" s="316">
        <f>'Rekap SKPD'!R141</f>
        <v>0</v>
      </c>
      <c r="P25" s="316">
        <f>'Rekap SKPD'!S141</f>
        <v>0</v>
      </c>
      <c r="Q25" s="316">
        <f>'Rekap SKPD'!T141</f>
        <v>300000000</v>
      </c>
      <c r="R25" s="316">
        <f>'Rekap SKPD'!U141</f>
        <v>0</v>
      </c>
      <c r="S25" s="316">
        <f>'Rekap SKPD'!V141</f>
        <v>0</v>
      </c>
      <c r="T25" s="316">
        <f>'Rekap SKPD'!W141</f>
        <v>0</v>
      </c>
      <c r="U25" s="316">
        <f>'Rekap SKPD'!X141</f>
        <v>300000000</v>
      </c>
      <c r="V25" s="318">
        <f t="shared" si="0"/>
        <v>936974550</v>
      </c>
      <c r="W25" s="318"/>
      <c r="Y25" s="379">
        <v>936974550</v>
      </c>
      <c r="Z25" s="601">
        <f t="shared" si="1"/>
        <v>0</v>
      </c>
    </row>
    <row r="26" spans="1:26">
      <c r="A26" s="143">
        <v>16</v>
      </c>
      <c r="B26" s="432" t="s">
        <v>36</v>
      </c>
      <c r="C26" s="316">
        <f>'Rekap SKPD'!E150</f>
        <v>15732599250</v>
      </c>
      <c r="D26" s="316">
        <f>'Rekap SKPD'!G150</f>
        <v>0</v>
      </c>
      <c r="E26" s="316">
        <f>'Rekap SKPD'!H150</f>
        <v>0</v>
      </c>
      <c r="F26" s="316">
        <f>'Rekap SKPD'!I150</f>
        <v>95000000</v>
      </c>
      <c r="G26" s="316">
        <f>'Rekap SKPD'!J150</f>
        <v>0</v>
      </c>
      <c r="H26" s="316">
        <f>'Rekap SKPD'!K150</f>
        <v>0</v>
      </c>
      <c r="I26" s="316">
        <f>'Rekap SKPD'!L150</f>
        <v>0</v>
      </c>
      <c r="J26" s="316">
        <f>'Rekap SKPD'!M150</f>
        <v>0</v>
      </c>
      <c r="K26" s="316">
        <f>'Rekap SKPD'!N150</f>
        <v>0</v>
      </c>
      <c r="L26" s="316">
        <f>'Rekap SKPD'!O150</f>
        <v>95000000</v>
      </c>
      <c r="M26" s="316">
        <f>'Rekap SKPD'!P150</f>
        <v>0</v>
      </c>
      <c r="N26" s="316">
        <f>'Rekap SKPD'!Q150</f>
        <v>0</v>
      </c>
      <c r="O26" s="316">
        <f>'Rekap SKPD'!R150</f>
        <v>0</v>
      </c>
      <c r="P26" s="316">
        <f>'Rekap SKPD'!S150</f>
        <v>0</v>
      </c>
      <c r="Q26" s="316">
        <f>'Rekap SKPD'!T150</f>
        <v>0</v>
      </c>
      <c r="R26" s="316">
        <f>'Rekap SKPD'!U150</f>
        <v>0</v>
      </c>
      <c r="S26" s="316">
        <f>'Rekap SKPD'!V150</f>
        <v>0</v>
      </c>
      <c r="T26" s="316">
        <f>'Rekap SKPD'!W150</f>
        <v>0</v>
      </c>
      <c r="U26" s="316">
        <f>'Rekap SKPD'!X150</f>
        <v>0</v>
      </c>
      <c r="V26" s="318">
        <f t="shared" si="0"/>
        <v>15827599250</v>
      </c>
      <c r="W26" s="318"/>
      <c r="Y26" s="379">
        <v>15827599250</v>
      </c>
      <c r="Z26" s="601">
        <f t="shared" si="1"/>
        <v>0</v>
      </c>
    </row>
    <row r="27" spans="1:26">
      <c r="A27" s="143">
        <v>17</v>
      </c>
      <c r="B27" s="432" t="s">
        <v>37</v>
      </c>
      <c r="C27" s="316">
        <f>'Rekap SKPD'!E159</f>
        <v>2578552000</v>
      </c>
      <c r="D27" s="316">
        <f>'Rekap SKPD'!G159</f>
        <v>0</v>
      </c>
      <c r="E27" s="316">
        <f>'Rekap SKPD'!H159</f>
        <v>0</v>
      </c>
      <c r="F27" s="316">
        <f>'Rekap SKPD'!I159</f>
        <v>0</v>
      </c>
      <c r="G27" s="316">
        <f>'Rekap SKPD'!J159</f>
        <v>0</v>
      </c>
      <c r="H27" s="316">
        <f>'Rekap SKPD'!K159</f>
        <v>226900000</v>
      </c>
      <c r="I27" s="316">
        <f>'Rekap SKPD'!L159</f>
        <v>0</v>
      </c>
      <c r="J27" s="316">
        <f>'Rekap SKPD'!M159</f>
        <v>0</v>
      </c>
      <c r="K27" s="316">
        <f>'Rekap SKPD'!N159</f>
        <v>0</v>
      </c>
      <c r="L27" s="316">
        <f>'Rekap SKPD'!O159</f>
        <v>226900000</v>
      </c>
      <c r="M27" s="316">
        <f>'Rekap SKPD'!P159</f>
        <v>0</v>
      </c>
      <c r="N27" s="316">
        <f>'Rekap SKPD'!Q159</f>
        <v>0</v>
      </c>
      <c r="O27" s="316">
        <f>'Rekap SKPD'!R159</f>
        <v>0</v>
      </c>
      <c r="P27" s="316">
        <f>'Rekap SKPD'!S159</f>
        <v>0</v>
      </c>
      <c r="Q27" s="316">
        <f>'Rekap SKPD'!T159</f>
        <v>0</v>
      </c>
      <c r="R27" s="316">
        <f>'Rekap SKPD'!U159</f>
        <v>0</v>
      </c>
      <c r="S27" s="316">
        <f>'Rekap SKPD'!V159</f>
        <v>0</v>
      </c>
      <c r="T27" s="316">
        <f>'Rekap SKPD'!W159</f>
        <v>0</v>
      </c>
      <c r="U27" s="316">
        <f>'Rekap SKPD'!X159</f>
        <v>0</v>
      </c>
      <c r="V27" s="318">
        <f t="shared" si="0"/>
        <v>2805452000</v>
      </c>
      <c r="W27" s="318"/>
      <c r="Y27" s="379">
        <v>2578552000</v>
      </c>
      <c r="Z27" s="601">
        <f t="shared" si="1"/>
        <v>226900000</v>
      </c>
    </row>
    <row r="28" spans="1:26">
      <c r="A28" s="143">
        <v>18</v>
      </c>
      <c r="B28" s="432" t="s">
        <v>38</v>
      </c>
      <c r="C28" s="316">
        <f>'Rekap SKPD'!E168</f>
        <v>40804500</v>
      </c>
      <c r="D28" s="316">
        <f>'Rekap SKPD'!G168</f>
        <v>0</v>
      </c>
      <c r="E28" s="316">
        <f>'Rekap SKPD'!H168</f>
        <v>0</v>
      </c>
      <c r="F28" s="316">
        <f>'Rekap SKPD'!I168</f>
        <v>0</v>
      </c>
      <c r="G28" s="316">
        <f>'Rekap SKPD'!J168</f>
        <v>0</v>
      </c>
      <c r="H28" s="316">
        <f>'Rekap SKPD'!K168</f>
        <v>6512500000</v>
      </c>
      <c r="I28" s="316">
        <f>'Rekap SKPD'!L168</f>
        <v>0</v>
      </c>
      <c r="J28" s="316">
        <f>'Rekap SKPD'!M168</f>
        <v>0</v>
      </c>
      <c r="K28" s="316">
        <f>'Rekap SKPD'!N168</f>
        <v>0</v>
      </c>
      <c r="L28" s="316">
        <f>'Rekap SKPD'!O168</f>
        <v>6512500000</v>
      </c>
      <c r="M28" s="316">
        <f>'Rekap SKPD'!P168</f>
        <v>0</v>
      </c>
      <c r="N28" s="316">
        <f>'Rekap SKPD'!Q168</f>
        <v>0</v>
      </c>
      <c r="O28" s="316">
        <f>'Rekap SKPD'!R168</f>
        <v>0</v>
      </c>
      <c r="P28" s="316">
        <f>'Rekap SKPD'!S168</f>
        <v>0</v>
      </c>
      <c r="Q28" s="316">
        <f>'Rekap SKPD'!T168</f>
        <v>0</v>
      </c>
      <c r="R28" s="316">
        <f>'Rekap SKPD'!U168</f>
        <v>0</v>
      </c>
      <c r="S28" s="316">
        <f>'Rekap SKPD'!V168</f>
        <v>0</v>
      </c>
      <c r="T28" s="316">
        <f>'Rekap SKPD'!W168</f>
        <v>0</v>
      </c>
      <c r="U28" s="316">
        <f>'Rekap SKPD'!X168</f>
        <v>0</v>
      </c>
      <c r="V28" s="318">
        <f t="shared" si="0"/>
        <v>6553304500</v>
      </c>
      <c r="W28" s="318"/>
      <c r="Y28" s="379">
        <v>6553304500</v>
      </c>
      <c r="Z28" s="601">
        <f t="shared" si="1"/>
        <v>0</v>
      </c>
    </row>
    <row r="29" spans="1:26">
      <c r="A29" s="143">
        <v>19</v>
      </c>
      <c r="B29" s="432" t="s">
        <v>39</v>
      </c>
      <c r="C29" s="316">
        <f>'Rekap SKPD'!E177</f>
        <v>0</v>
      </c>
      <c r="D29" s="316">
        <f>'Rekap SKPD'!G177</f>
        <v>0</v>
      </c>
      <c r="E29" s="316">
        <f>'Rekap SKPD'!H177</f>
        <v>0</v>
      </c>
      <c r="F29" s="316">
        <f>'Rekap SKPD'!I177</f>
        <v>0</v>
      </c>
      <c r="G29" s="316">
        <f>'Rekap SKPD'!J177</f>
        <v>0</v>
      </c>
      <c r="H29" s="316">
        <f>'Rekap SKPD'!K177</f>
        <v>0</v>
      </c>
      <c r="I29" s="316">
        <f>'Rekap SKPD'!L177</f>
        <v>0</v>
      </c>
      <c r="J29" s="316">
        <f>'Rekap SKPD'!M177</f>
        <v>0</v>
      </c>
      <c r="K29" s="316">
        <f>'Rekap SKPD'!N177</f>
        <v>0</v>
      </c>
      <c r="L29" s="316">
        <f>'Rekap SKPD'!O177</f>
        <v>0</v>
      </c>
      <c r="M29" s="316">
        <f>'Rekap SKPD'!P177</f>
        <v>0</v>
      </c>
      <c r="N29" s="316">
        <f>'Rekap SKPD'!Q177</f>
        <v>0</v>
      </c>
      <c r="O29" s="316">
        <f>'Rekap SKPD'!R177</f>
        <v>0</v>
      </c>
      <c r="P29" s="316">
        <f>'Rekap SKPD'!S177</f>
        <v>0</v>
      </c>
      <c r="Q29" s="316">
        <f>'Rekap SKPD'!T177</f>
        <v>0</v>
      </c>
      <c r="R29" s="316">
        <f>'Rekap SKPD'!U177</f>
        <v>0</v>
      </c>
      <c r="S29" s="316">
        <f>'Rekap SKPD'!V177</f>
        <v>0</v>
      </c>
      <c r="T29" s="316">
        <f>'Rekap SKPD'!W177</f>
        <v>0</v>
      </c>
      <c r="U29" s="316">
        <f>'Rekap SKPD'!X177</f>
        <v>0</v>
      </c>
      <c r="V29" s="318">
        <f t="shared" si="0"/>
        <v>0</v>
      </c>
      <c r="W29" s="318"/>
      <c r="Y29" s="379">
        <v>0</v>
      </c>
      <c r="Z29" s="601">
        <f t="shared" si="1"/>
        <v>0</v>
      </c>
    </row>
    <row r="30" spans="1:26">
      <c r="A30" s="143">
        <v>20</v>
      </c>
      <c r="B30" s="432" t="s">
        <v>40</v>
      </c>
      <c r="C30" s="316">
        <f>'Rekap SKPD'!E186</f>
        <v>414975000</v>
      </c>
      <c r="D30" s="316">
        <f>'Rekap SKPD'!G186</f>
        <v>0</v>
      </c>
      <c r="E30" s="316">
        <f>'Rekap SKPD'!H186</f>
        <v>0</v>
      </c>
      <c r="F30" s="316">
        <f>'Rekap SKPD'!I186</f>
        <v>0</v>
      </c>
      <c r="G30" s="316">
        <f>'Rekap SKPD'!J186</f>
        <v>0</v>
      </c>
      <c r="H30" s="316">
        <f>'Rekap SKPD'!K186</f>
        <v>0</v>
      </c>
      <c r="I30" s="316">
        <f>'Rekap SKPD'!L186</f>
        <v>0</v>
      </c>
      <c r="J30" s="316">
        <f>'Rekap SKPD'!M186</f>
        <v>0</v>
      </c>
      <c r="K30" s="316">
        <f>'Rekap SKPD'!N186</f>
        <v>0</v>
      </c>
      <c r="L30" s="316">
        <f>'Rekap SKPD'!O186</f>
        <v>0</v>
      </c>
      <c r="M30" s="316">
        <f>'Rekap SKPD'!P186</f>
        <v>0</v>
      </c>
      <c r="N30" s="316">
        <f>'Rekap SKPD'!Q186</f>
        <v>0</v>
      </c>
      <c r="O30" s="316">
        <f>'Rekap SKPD'!R186</f>
        <v>0</v>
      </c>
      <c r="P30" s="316">
        <f>'Rekap SKPD'!S186</f>
        <v>0</v>
      </c>
      <c r="Q30" s="316">
        <f>'Rekap SKPD'!T186</f>
        <v>0</v>
      </c>
      <c r="R30" s="316">
        <f>'Rekap SKPD'!U186</f>
        <v>0</v>
      </c>
      <c r="S30" s="316">
        <f>'Rekap SKPD'!V186</f>
        <v>0</v>
      </c>
      <c r="T30" s="316">
        <f>'Rekap SKPD'!W186</f>
        <v>0</v>
      </c>
      <c r="U30" s="316">
        <f>'Rekap SKPD'!X186</f>
        <v>0</v>
      </c>
      <c r="V30" s="318">
        <f t="shared" si="0"/>
        <v>414975000</v>
      </c>
      <c r="W30" s="318"/>
      <c r="Y30" s="379">
        <v>414975000</v>
      </c>
      <c r="Z30" s="601">
        <f t="shared" si="1"/>
        <v>0</v>
      </c>
    </row>
    <row r="31" spans="1:26">
      <c r="A31" s="143">
        <v>21</v>
      </c>
      <c r="B31" s="432" t="s">
        <v>1</v>
      </c>
      <c r="C31" s="316">
        <f>'Rekap SKPD'!E195</f>
        <v>732561750</v>
      </c>
      <c r="D31" s="316">
        <f>'Rekap SKPD'!G195</f>
        <v>0</v>
      </c>
      <c r="E31" s="316">
        <f>'Rekap SKPD'!H195</f>
        <v>0</v>
      </c>
      <c r="F31" s="316">
        <f>'Rekap SKPD'!I195</f>
        <v>30000000</v>
      </c>
      <c r="G31" s="316">
        <f>'Rekap SKPD'!J195</f>
        <v>0</v>
      </c>
      <c r="H31" s="316">
        <f>'Rekap SKPD'!K195</f>
        <v>0</v>
      </c>
      <c r="I31" s="316">
        <f>'Rekap SKPD'!L195</f>
        <v>0</v>
      </c>
      <c r="J31" s="316">
        <f>'Rekap SKPD'!M195</f>
        <v>0</v>
      </c>
      <c r="K31" s="316">
        <f>'Rekap SKPD'!N195</f>
        <v>0</v>
      </c>
      <c r="L31" s="316">
        <f>'Rekap SKPD'!O195</f>
        <v>30000000</v>
      </c>
      <c r="M31" s="316">
        <f>'Rekap SKPD'!P195</f>
        <v>0</v>
      </c>
      <c r="N31" s="316">
        <f>'Rekap SKPD'!Q195</f>
        <v>0</v>
      </c>
      <c r="O31" s="316">
        <f>'Rekap SKPD'!R195</f>
        <v>0</v>
      </c>
      <c r="P31" s="316">
        <f>'Rekap SKPD'!S195</f>
        <v>0</v>
      </c>
      <c r="Q31" s="316">
        <f>'Rekap SKPD'!T195</f>
        <v>0</v>
      </c>
      <c r="R31" s="316">
        <f>'Rekap SKPD'!U195</f>
        <v>0</v>
      </c>
      <c r="S31" s="316">
        <f>'Rekap SKPD'!V195</f>
        <v>0</v>
      </c>
      <c r="T31" s="316">
        <f>'Rekap SKPD'!W195</f>
        <v>0</v>
      </c>
      <c r="U31" s="316">
        <f>'Rekap SKPD'!X195</f>
        <v>0</v>
      </c>
      <c r="V31" s="318">
        <f t="shared" si="0"/>
        <v>762561750</v>
      </c>
      <c r="W31" s="318"/>
      <c r="Y31" s="379">
        <v>762561750</v>
      </c>
      <c r="Z31" s="601">
        <f t="shared" si="1"/>
        <v>0</v>
      </c>
    </row>
    <row r="32" spans="1:26">
      <c r="A32" s="143">
        <v>22</v>
      </c>
      <c r="B32" s="432" t="s">
        <v>41</v>
      </c>
      <c r="C32" s="316">
        <f>'Rekap SKPD'!E204</f>
        <v>180125850</v>
      </c>
      <c r="D32" s="316">
        <f>'Rekap SKPD'!G204</f>
        <v>0</v>
      </c>
      <c r="E32" s="316">
        <f>'Rekap SKPD'!H204</f>
        <v>0</v>
      </c>
      <c r="F32" s="316">
        <f>'Rekap SKPD'!I204</f>
        <v>0</v>
      </c>
      <c r="G32" s="316">
        <f>'Rekap SKPD'!J204</f>
        <v>0</v>
      </c>
      <c r="H32" s="316">
        <f>'Rekap SKPD'!K204</f>
        <v>8750000</v>
      </c>
      <c r="I32" s="316">
        <f>'Rekap SKPD'!L204</f>
        <v>0</v>
      </c>
      <c r="J32" s="316">
        <f>'Rekap SKPD'!M204</f>
        <v>0</v>
      </c>
      <c r="K32" s="316">
        <f>'Rekap SKPD'!N204</f>
        <v>0</v>
      </c>
      <c r="L32" s="316">
        <f>'Rekap SKPD'!O204</f>
        <v>8750000</v>
      </c>
      <c r="M32" s="316">
        <f>'Rekap SKPD'!P204</f>
        <v>0</v>
      </c>
      <c r="N32" s="316">
        <f>'Rekap SKPD'!Q204</f>
        <v>0</v>
      </c>
      <c r="O32" s="316">
        <f>'Rekap SKPD'!R204</f>
        <v>0</v>
      </c>
      <c r="P32" s="316">
        <f>'Rekap SKPD'!S204</f>
        <v>0</v>
      </c>
      <c r="Q32" s="316">
        <f>'Rekap SKPD'!T204</f>
        <v>0</v>
      </c>
      <c r="R32" s="316">
        <f>'Rekap SKPD'!U204</f>
        <v>0</v>
      </c>
      <c r="S32" s="316">
        <f>'Rekap SKPD'!V204</f>
        <v>0</v>
      </c>
      <c r="T32" s="316">
        <f>'Rekap SKPD'!W204</f>
        <v>0</v>
      </c>
      <c r="U32" s="316">
        <f>'Rekap SKPD'!X204</f>
        <v>0</v>
      </c>
      <c r="V32" s="318">
        <f t="shared" si="0"/>
        <v>188875850</v>
      </c>
      <c r="W32" s="318"/>
      <c r="Y32" s="379">
        <v>188875850</v>
      </c>
      <c r="Z32" s="601">
        <f t="shared" si="1"/>
        <v>0</v>
      </c>
    </row>
    <row r="33" spans="1:26">
      <c r="A33" s="143">
        <v>23</v>
      </c>
      <c r="B33" s="432" t="s">
        <v>42</v>
      </c>
      <c r="C33" s="316">
        <f>'Rekap SKPD'!E213</f>
        <v>1062893400</v>
      </c>
      <c r="D33" s="316">
        <f>'Rekap SKPD'!G213</f>
        <v>0</v>
      </c>
      <c r="E33" s="316">
        <f>'Rekap SKPD'!H213</f>
        <v>0</v>
      </c>
      <c r="F33" s="316">
        <f>'Rekap SKPD'!I213</f>
        <v>0</v>
      </c>
      <c r="G33" s="316">
        <f>'Rekap SKPD'!J213</f>
        <v>0</v>
      </c>
      <c r="H33" s="316">
        <f>'Rekap SKPD'!K213</f>
        <v>0</v>
      </c>
      <c r="I33" s="316">
        <f>'Rekap SKPD'!L213</f>
        <v>0</v>
      </c>
      <c r="J33" s="316">
        <f>'Rekap SKPD'!M213</f>
        <v>0</v>
      </c>
      <c r="K33" s="316">
        <f>'Rekap SKPD'!N213</f>
        <v>0</v>
      </c>
      <c r="L33" s="316">
        <f>'Rekap SKPD'!O213</f>
        <v>0</v>
      </c>
      <c r="M33" s="316">
        <f>'Rekap SKPD'!P213</f>
        <v>0</v>
      </c>
      <c r="N33" s="316">
        <f>'Rekap SKPD'!Q213</f>
        <v>0</v>
      </c>
      <c r="O33" s="316">
        <f>'Rekap SKPD'!R213</f>
        <v>0</v>
      </c>
      <c r="P33" s="316">
        <f>'Rekap SKPD'!S213</f>
        <v>0</v>
      </c>
      <c r="Q33" s="316">
        <f>'Rekap SKPD'!T213</f>
        <v>0</v>
      </c>
      <c r="R33" s="316">
        <f>'Rekap SKPD'!U213</f>
        <v>0</v>
      </c>
      <c r="S33" s="316">
        <f>'Rekap SKPD'!V213</f>
        <v>0</v>
      </c>
      <c r="T33" s="316">
        <f>'Rekap SKPD'!W213</f>
        <v>0</v>
      </c>
      <c r="U33" s="316">
        <f>'Rekap SKPD'!X213</f>
        <v>0</v>
      </c>
      <c r="V33" s="318">
        <f t="shared" si="0"/>
        <v>1062893400</v>
      </c>
      <c r="W33" s="318"/>
      <c r="Y33" s="379">
        <v>1062893400</v>
      </c>
      <c r="Z33" s="601">
        <f t="shared" si="1"/>
        <v>0</v>
      </c>
    </row>
    <row r="34" spans="1:26">
      <c r="A34" s="143">
        <v>24</v>
      </c>
      <c r="B34" s="432" t="s">
        <v>43</v>
      </c>
      <c r="C34" s="316">
        <f>'Rekap SKPD'!E222</f>
        <v>685000000</v>
      </c>
      <c r="D34" s="316">
        <f>'Rekap SKPD'!G222</f>
        <v>0</v>
      </c>
      <c r="E34" s="316">
        <f>'Rekap SKPD'!H222</f>
        <v>0</v>
      </c>
      <c r="F34" s="316">
        <f>'Rekap SKPD'!I222</f>
        <v>38504000</v>
      </c>
      <c r="G34" s="316">
        <f>'Rekap SKPD'!J222</f>
        <v>0</v>
      </c>
      <c r="H34" s="316">
        <f>'Rekap SKPD'!K222</f>
        <v>0</v>
      </c>
      <c r="I34" s="316">
        <f>'Rekap SKPD'!L222</f>
        <v>0</v>
      </c>
      <c r="J34" s="316">
        <f>'Rekap SKPD'!M222</f>
        <v>0</v>
      </c>
      <c r="K34" s="316">
        <f>'Rekap SKPD'!N222</f>
        <v>0</v>
      </c>
      <c r="L34" s="316">
        <f>'Rekap SKPD'!O222</f>
        <v>38504000</v>
      </c>
      <c r="M34" s="316">
        <f>'Rekap SKPD'!P222</f>
        <v>0</v>
      </c>
      <c r="N34" s="316">
        <f>'Rekap SKPD'!Q222</f>
        <v>0</v>
      </c>
      <c r="O34" s="316">
        <f>'Rekap SKPD'!R222</f>
        <v>0</v>
      </c>
      <c r="P34" s="316">
        <f>'Rekap SKPD'!S222</f>
        <v>0</v>
      </c>
      <c r="Q34" s="316">
        <f>'Rekap SKPD'!T222</f>
        <v>0</v>
      </c>
      <c r="R34" s="316">
        <f>'Rekap SKPD'!U222</f>
        <v>0</v>
      </c>
      <c r="S34" s="316">
        <f>'Rekap SKPD'!V222</f>
        <v>0</v>
      </c>
      <c r="T34" s="316">
        <f>'Rekap SKPD'!W222</f>
        <v>0</v>
      </c>
      <c r="U34" s="316">
        <f>'Rekap SKPD'!X222</f>
        <v>0</v>
      </c>
      <c r="V34" s="318">
        <f t="shared" si="0"/>
        <v>723504000</v>
      </c>
      <c r="W34" s="318"/>
      <c r="Y34" s="379">
        <v>723504000</v>
      </c>
      <c r="Z34" s="601">
        <f t="shared" si="1"/>
        <v>0</v>
      </c>
    </row>
    <row r="35" spans="1:26">
      <c r="A35" s="143">
        <v>25</v>
      </c>
      <c r="B35" s="432" t="s">
        <v>44</v>
      </c>
      <c r="C35" s="316">
        <f>'Rekap SKPD'!E231</f>
        <v>4447616000</v>
      </c>
      <c r="D35" s="316">
        <f>'Rekap SKPD'!G231</f>
        <v>0</v>
      </c>
      <c r="E35" s="316">
        <f>'Rekap SKPD'!H231</f>
        <v>0</v>
      </c>
      <c r="F35" s="316">
        <f>'Rekap SKPD'!I231</f>
        <v>0</v>
      </c>
      <c r="G35" s="316">
        <f>'Rekap SKPD'!J231</f>
        <v>0</v>
      </c>
      <c r="H35" s="316">
        <f>'Rekap SKPD'!K231</f>
        <v>0</v>
      </c>
      <c r="I35" s="316">
        <f>'Rekap SKPD'!L231</f>
        <v>0</v>
      </c>
      <c r="J35" s="316">
        <f>'Rekap SKPD'!M231</f>
        <v>0</v>
      </c>
      <c r="K35" s="316">
        <f>'Rekap SKPD'!N231</f>
        <v>0</v>
      </c>
      <c r="L35" s="316">
        <f>'Rekap SKPD'!O231</f>
        <v>0</v>
      </c>
      <c r="M35" s="316">
        <f>'Rekap SKPD'!P231</f>
        <v>0</v>
      </c>
      <c r="N35" s="316">
        <f>'Rekap SKPD'!Q231</f>
        <v>0</v>
      </c>
      <c r="O35" s="316">
        <f>'Rekap SKPD'!R231</f>
        <v>0</v>
      </c>
      <c r="P35" s="316">
        <f>'Rekap SKPD'!S231</f>
        <v>0</v>
      </c>
      <c r="Q35" s="316">
        <f>'Rekap SKPD'!T231</f>
        <v>0</v>
      </c>
      <c r="R35" s="316">
        <f>'Rekap SKPD'!U231</f>
        <v>0</v>
      </c>
      <c r="S35" s="316">
        <f>'Rekap SKPD'!V231</f>
        <v>0</v>
      </c>
      <c r="T35" s="316">
        <f>'Rekap SKPD'!W231</f>
        <v>0</v>
      </c>
      <c r="U35" s="316">
        <f>'Rekap SKPD'!X231</f>
        <v>0</v>
      </c>
      <c r="V35" s="318">
        <f t="shared" si="0"/>
        <v>4447616000</v>
      </c>
      <c r="W35" s="318"/>
      <c r="Y35" s="379">
        <v>4447616000</v>
      </c>
      <c r="Z35" s="601">
        <f t="shared" si="1"/>
        <v>0</v>
      </c>
    </row>
    <row r="36" spans="1:26">
      <c r="A36" s="143">
        <v>26</v>
      </c>
      <c r="B36" s="432" t="s">
        <v>45</v>
      </c>
      <c r="C36" s="316">
        <f>'Rekap SKPD'!E240</f>
        <v>753000000</v>
      </c>
      <c r="D36" s="316">
        <f>'Rekap SKPD'!G240</f>
        <v>44307500</v>
      </c>
      <c r="E36" s="316">
        <f>'Rekap SKPD'!H240</f>
        <v>20692500</v>
      </c>
      <c r="F36" s="316">
        <f>'Rekap SKPD'!I240</f>
        <v>63754000</v>
      </c>
      <c r="G36" s="316">
        <f>'Rekap SKPD'!J240</f>
        <v>0</v>
      </c>
      <c r="H36" s="316">
        <f>'Rekap SKPD'!K240</f>
        <v>0</v>
      </c>
      <c r="I36" s="316">
        <f>'Rekap SKPD'!L240</f>
        <v>0</v>
      </c>
      <c r="J36" s="316">
        <f>'Rekap SKPD'!M240</f>
        <v>0</v>
      </c>
      <c r="K36" s="316">
        <f>'Rekap SKPD'!N240</f>
        <v>0</v>
      </c>
      <c r="L36" s="316">
        <f>'Rekap SKPD'!O240</f>
        <v>128754000</v>
      </c>
      <c r="M36" s="316">
        <f>'Rekap SKPD'!P240</f>
        <v>0</v>
      </c>
      <c r="N36" s="316">
        <f>'Rekap SKPD'!Q240</f>
        <v>0</v>
      </c>
      <c r="O36" s="316">
        <f>'Rekap SKPD'!R240</f>
        <v>0</v>
      </c>
      <c r="P36" s="316">
        <f>'Rekap SKPD'!S240</f>
        <v>0</v>
      </c>
      <c r="Q36" s="316">
        <f>'Rekap SKPD'!T240</f>
        <v>0</v>
      </c>
      <c r="R36" s="316">
        <f>'Rekap SKPD'!U240</f>
        <v>0</v>
      </c>
      <c r="S36" s="316">
        <f>'Rekap SKPD'!V240</f>
        <v>0</v>
      </c>
      <c r="T36" s="316">
        <f>'Rekap SKPD'!W240</f>
        <v>0</v>
      </c>
      <c r="U36" s="316">
        <f>'Rekap SKPD'!X240</f>
        <v>0</v>
      </c>
      <c r="V36" s="318">
        <f t="shared" si="0"/>
        <v>881754000</v>
      </c>
      <c r="W36" s="318"/>
      <c r="Y36" s="379">
        <v>881754000</v>
      </c>
      <c r="Z36" s="601">
        <f t="shared" si="1"/>
        <v>0</v>
      </c>
    </row>
    <row r="37" spans="1:26">
      <c r="A37" s="143">
        <v>27</v>
      </c>
      <c r="B37" s="432" t="s">
        <v>46</v>
      </c>
      <c r="C37" s="316">
        <f>'Rekap SKPD'!E249</f>
        <v>661910136</v>
      </c>
      <c r="D37" s="316">
        <f>'Rekap SKPD'!G249</f>
        <v>0</v>
      </c>
      <c r="E37" s="316">
        <f>'Rekap SKPD'!H249</f>
        <v>0</v>
      </c>
      <c r="F37" s="316">
        <f>'Rekap SKPD'!I249</f>
        <v>0</v>
      </c>
      <c r="G37" s="316">
        <f>'Rekap SKPD'!J249</f>
        <v>0</v>
      </c>
      <c r="H37" s="316">
        <f>'Rekap SKPD'!K249</f>
        <v>0</v>
      </c>
      <c r="I37" s="316">
        <f>'Rekap SKPD'!L249</f>
        <v>0</v>
      </c>
      <c r="J37" s="316">
        <f>'Rekap SKPD'!M249</f>
        <v>0</v>
      </c>
      <c r="K37" s="316">
        <f>'Rekap SKPD'!N249</f>
        <v>0</v>
      </c>
      <c r="L37" s="316">
        <f>'Rekap SKPD'!O249</f>
        <v>0</v>
      </c>
      <c r="M37" s="316">
        <f>'Rekap SKPD'!P249</f>
        <v>0</v>
      </c>
      <c r="N37" s="316">
        <f>'Rekap SKPD'!Q249</f>
        <v>0</v>
      </c>
      <c r="O37" s="316">
        <f>'Rekap SKPD'!R249</f>
        <v>0</v>
      </c>
      <c r="P37" s="316">
        <f>'Rekap SKPD'!S249</f>
        <v>0</v>
      </c>
      <c r="Q37" s="316">
        <f>'Rekap SKPD'!T249</f>
        <v>0</v>
      </c>
      <c r="R37" s="316">
        <f>'Rekap SKPD'!U249</f>
        <v>0</v>
      </c>
      <c r="S37" s="316">
        <f>'Rekap SKPD'!V249</f>
        <v>0</v>
      </c>
      <c r="T37" s="316">
        <f>'Rekap SKPD'!W249</f>
        <v>0</v>
      </c>
      <c r="U37" s="316">
        <f>'Rekap SKPD'!X249</f>
        <v>0</v>
      </c>
      <c r="V37" s="318">
        <f t="shared" si="0"/>
        <v>661910136</v>
      </c>
      <c r="W37" s="318"/>
      <c r="Y37" s="379">
        <v>661910136</v>
      </c>
      <c r="Z37" s="601">
        <f t="shared" si="1"/>
        <v>0</v>
      </c>
    </row>
    <row r="38" spans="1:26">
      <c r="A38" s="143">
        <v>28</v>
      </c>
      <c r="B38" s="432" t="s">
        <v>47</v>
      </c>
      <c r="C38" s="316">
        <f>'Rekap SKPD'!E258</f>
        <v>22533000</v>
      </c>
      <c r="D38" s="316">
        <f>'Rekap SKPD'!G258</f>
        <v>0</v>
      </c>
      <c r="E38" s="316">
        <f>'Rekap SKPD'!H258</f>
        <v>0</v>
      </c>
      <c r="F38" s="316">
        <f>'Rekap SKPD'!I258</f>
        <v>0</v>
      </c>
      <c r="G38" s="316">
        <f>'Rekap SKPD'!J258</f>
        <v>0</v>
      </c>
      <c r="H38" s="316">
        <f>'Rekap SKPD'!K258</f>
        <v>1388920000</v>
      </c>
      <c r="I38" s="316">
        <f>'Rekap SKPD'!L258</f>
        <v>0</v>
      </c>
      <c r="J38" s="316">
        <f>'Rekap SKPD'!M258</f>
        <v>71500000</v>
      </c>
      <c r="K38" s="316">
        <f>'Rekap SKPD'!N258</f>
        <v>0</v>
      </c>
      <c r="L38" s="316">
        <f>'Rekap SKPD'!O258</f>
        <v>1460420000</v>
      </c>
      <c r="M38" s="316">
        <f>'Rekap SKPD'!P258</f>
        <v>0</v>
      </c>
      <c r="N38" s="316">
        <f>'Rekap SKPD'!Q258</f>
        <v>0</v>
      </c>
      <c r="O38" s="316">
        <f>'Rekap SKPD'!R258</f>
        <v>0</v>
      </c>
      <c r="P38" s="316">
        <f>'Rekap SKPD'!S258</f>
        <v>0</v>
      </c>
      <c r="Q38" s="316">
        <f>'Rekap SKPD'!T258</f>
        <v>0</v>
      </c>
      <c r="R38" s="316">
        <f>'Rekap SKPD'!U258</f>
        <v>0</v>
      </c>
      <c r="S38" s="316">
        <f>'Rekap SKPD'!V258</f>
        <v>0</v>
      </c>
      <c r="T38" s="316">
        <f>'Rekap SKPD'!W258</f>
        <v>0</v>
      </c>
      <c r="U38" s="316">
        <f>'Rekap SKPD'!X258</f>
        <v>0</v>
      </c>
      <c r="V38" s="318">
        <f t="shared" si="0"/>
        <v>1482953000</v>
      </c>
      <c r="W38" s="318"/>
      <c r="Y38" s="379">
        <v>1482953000</v>
      </c>
      <c r="Z38" s="601">
        <f t="shared" si="1"/>
        <v>0</v>
      </c>
    </row>
    <row r="39" spans="1:26">
      <c r="A39" s="143">
        <v>29</v>
      </c>
      <c r="B39" s="432" t="s">
        <v>48</v>
      </c>
      <c r="C39" s="316">
        <f>'Rekap SKPD'!E267</f>
        <v>353360000</v>
      </c>
      <c r="D39" s="316">
        <f>'Rekap SKPD'!G267</f>
        <v>0</v>
      </c>
      <c r="E39" s="316">
        <f>'Rekap SKPD'!H267</f>
        <v>0</v>
      </c>
      <c r="F39" s="316">
        <f>'Rekap SKPD'!I267</f>
        <v>0</v>
      </c>
      <c r="G39" s="316">
        <f>'Rekap SKPD'!J267</f>
        <v>0</v>
      </c>
      <c r="H39" s="316">
        <f>'Rekap SKPD'!K267</f>
        <v>0</v>
      </c>
      <c r="I39" s="316">
        <f>'Rekap SKPD'!L267</f>
        <v>0</v>
      </c>
      <c r="J39" s="316">
        <f>'Rekap SKPD'!M267</f>
        <v>0</v>
      </c>
      <c r="K39" s="316">
        <f>'Rekap SKPD'!N267</f>
        <v>0</v>
      </c>
      <c r="L39" s="316">
        <f>'Rekap SKPD'!O267</f>
        <v>0</v>
      </c>
      <c r="M39" s="316">
        <f>'Rekap SKPD'!P267</f>
        <v>0</v>
      </c>
      <c r="N39" s="316">
        <f>'Rekap SKPD'!Q267</f>
        <v>0</v>
      </c>
      <c r="O39" s="316">
        <f>'Rekap SKPD'!R267</f>
        <v>0</v>
      </c>
      <c r="P39" s="316">
        <f>'Rekap SKPD'!S267</f>
        <v>0</v>
      </c>
      <c r="Q39" s="316">
        <f>'Rekap SKPD'!T267</f>
        <v>0</v>
      </c>
      <c r="R39" s="316">
        <f>'Rekap SKPD'!U267</f>
        <v>0</v>
      </c>
      <c r="S39" s="316">
        <f>'Rekap SKPD'!V267</f>
        <v>0</v>
      </c>
      <c r="T39" s="316">
        <f>'Rekap SKPD'!W267</f>
        <v>0</v>
      </c>
      <c r="U39" s="316">
        <f>'Rekap SKPD'!X267</f>
        <v>0</v>
      </c>
      <c r="V39" s="318">
        <f t="shared" si="0"/>
        <v>353360000</v>
      </c>
      <c r="W39" s="318"/>
      <c r="Y39" s="379">
        <v>353360000</v>
      </c>
      <c r="Z39" s="601">
        <f t="shared" si="1"/>
        <v>0</v>
      </c>
    </row>
    <row r="40" spans="1:26">
      <c r="A40" s="143">
        <v>30</v>
      </c>
      <c r="B40" s="432" t="s">
        <v>49</v>
      </c>
      <c r="C40" s="316">
        <f>'Rekap SKPD'!E276</f>
        <v>27135000</v>
      </c>
      <c r="D40" s="316">
        <f>'Rekap SKPD'!G276</f>
        <v>2200000</v>
      </c>
      <c r="E40" s="316">
        <f>'Rekap SKPD'!H276</f>
        <v>80000</v>
      </c>
      <c r="F40" s="316">
        <f>'Rekap SKPD'!I276</f>
        <v>0</v>
      </c>
      <c r="G40" s="316">
        <f>'Rekap SKPD'!J276</f>
        <v>0</v>
      </c>
      <c r="H40" s="316">
        <f>'Rekap SKPD'!K276</f>
        <v>0</v>
      </c>
      <c r="I40" s="316">
        <f>'Rekap SKPD'!L276</f>
        <v>0</v>
      </c>
      <c r="J40" s="316">
        <f>'Rekap SKPD'!M276</f>
        <v>0</v>
      </c>
      <c r="K40" s="316">
        <f>'Rekap SKPD'!N276</f>
        <v>0</v>
      </c>
      <c r="L40" s="316">
        <f>'Rekap SKPD'!O276</f>
        <v>2280000</v>
      </c>
      <c r="M40" s="316">
        <f>'Rekap SKPD'!P276</f>
        <v>0</v>
      </c>
      <c r="N40" s="316">
        <f>'Rekap SKPD'!Q276</f>
        <v>0</v>
      </c>
      <c r="O40" s="316">
        <f>'Rekap SKPD'!R276</f>
        <v>0</v>
      </c>
      <c r="P40" s="316">
        <f>'Rekap SKPD'!S276</f>
        <v>0</v>
      </c>
      <c r="Q40" s="316">
        <f>'Rekap SKPD'!T276</f>
        <v>0</v>
      </c>
      <c r="R40" s="316">
        <f>'Rekap SKPD'!U276</f>
        <v>0</v>
      </c>
      <c r="S40" s="316">
        <f>'Rekap SKPD'!V276</f>
        <v>0</v>
      </c>
      <c r="T40" s="316">
        <f>'Rekap SKPD'!W276</f>
        <v>0</v>
      </c>
      <c r="U40" s="316">
        <f>'Rekap SKPD'!X276</f>
        <v>0</v>
      </c>
      <c r="V40" s="318">
        <f t="shared" si="0"/>
        <v>29415000</v>
      </c>
      <c r="W40" s="318"/>
      <c r="Y40" s="379">
        <v>29415000</v>
      </c>
      <c r="Z40" s="601">
        <f t="shared" si="1"/>
        <v>0</v>
      </c>
    </row>
    <row r="41" spans="1:26">
      <c r="A41" s="143">
        <v>31</v>
      </c>
      <c r="B41" s="432" t="s">
        <v>50</v>
      </c>
      <c r="C41" s="316">
        <f>'Rekap SKPD'!E285</f>
        <v>608220000</v>
      </c>
      <c r="D41" s="316">
        <f>'Rekap SKPD'!G285</f>
        <v>0</v>
      </c>
      <c r="E41" s="316">
        <f>'Rekap SKPD'!H285</f>
        <v>0</v>
      </c>
      <c r="F41" s="316">
        <f>'Rekap SKPD'!I285</f>
        <v>6000000</v>
      </c>
      <c r="G41" s="316">
        <f>'Rekap SKPD'!J285</f>
        <v>0</v>
      </c>
      <c r="H41" s="316">
        <f>'Rekap SKPD'!K285</f>
        <v>0</v>
      </c>
      <c r="I41" s="316">
        <f>'Rekap SKPD'!L285</f>
        <v>0</v>
      </c>
      <c r="J41" s="316">
        <f>'Rekap SKPD'!M285</f>
        <v>0</v>
      </c>
      <c r="K41" s="316">
        <f>'Rekap SKPD'!N285</f>
        <v>0</v>
      </c>
      <c r="L41" s="316">
        <f>'Rekap SKPD'!O285</f>
        <v>6000000</v>
      </c>
      <c r="M41" s="316">
        <f>'Rekap SKPD'!P285</f>
        <v>0</v>
      </c>
      <c r="N41" s="316">
        <f>'Rekap SKPD'!Q285</f>
        <v>0</v>
      </c>
      <c r="O41" s="316">
        <f>'Rekap SKPD'!R285</f>
        <v>0</v>
      </c>
      <c r="P41" s="316">
        <f>'Rekap SKPD'!S285</f>
        <v>0</v>
      </c>
      <c r="Q41" s="316">
        <f>'Rekap SKPD'!T285</f>
        <v>0</v>
      </c>
      <c r="R41" s="316">
        <f>'Rekap SKPD'!U285</f>
        <v>0</v>
      </c>
      <c r="S41" s="316">
        <f>'Rekap SKPD'!V285</f>
        <v>0</v>
      </c>
      <c r="T41" s="316">
        <f>'Rekap SKPD'!W285</f>
        <v>0</v>
      </c>
      <c r="U41" s="316">
        <f>'Rekap SKPD'!X285</f>
        <v>0</v>
      </c>
      <c r="V41" s="318">
        <f t="shared" si="0"/>
        <v>614220000</v>
      </c>
      <c r="W41" s="318"/>
      <c r="Y41" s="379">
        <v>614220000</v>
      </c>
      <c r="Z41" s="601">
        <f t="shared" si="1"/>
        <v>0</v>
      </c>
    </row>
    <row r="42" spans="1:26">
      <c r="A42" s="143">
        <v>32</v>
      </c>
      <c r="B42" s="432" t="s">
        <v>51</v>
      </c>
      <c r="C42" s="316">
        <f>'Rekap SKPD'!E294</f>
        <v>405791463</v>
      </c>
      <c r="D42" s="316">
        <f>'Rekap SKPD'!G294</f>
        <v>0</v>
      </c>
      <c r="E42" s="316">
        <f>'Rekap SKPD'!H294</f>
        <v>0</v>
      </c>
      <c r="F42" s="316">
        <f>'Rekap SKPD'!I294</f>
        <v>0</v>
      </c>
      <c r="G42" s="316">
        <f>'Rekap SKPD'!J294</f>
        <v>0</v>
      </c>
      <c r="H42" s="316">
        <f>'Rekap SKPD'!K294</f>
        <v>8750000</v>
      </c>
      <c r="I42" s="316">
        <f>'Rekap SKPD'!L294</f>
        <v>0</v>
      </c>
      <c r="J42" s="316">
        <f>'Rekap SKPD'!M294</f>
        <v>0</v>
      </c>
      <c r="K42" s="316">
        <f>'Rekap SKPD'!N294</f>
        <v>0</v>
      </c>
      <c r="L42" s="316">
        <f>'Rekap SKPD'!O294</f>
        <v>8750000</v>
      </c>
      <c r="M42" s="316">
        <f>'Rekap SKPD'!P294</f>
        <v>0</v>
      </c>
      <c r="N42" s="316">
        <f>'Rekap SKPD'!Q294</f>
        <v>0</v>
      </c>
      <c r="O42" s="316">
        <f>'Rekap SKPD'!R294</f>
        <v>0</v>
      </c>
      <c r="P42" s="316">
        <f>'Rekap SKPD'!S294</f>
        <v>0</v>
      </c>
      <c r="Q42" s="316">
        <f>'Rekap SKPD'!T294</f>
        <v>0</v>
      </c>
      <c r="R42" s="316">
        <f>'Rekap SKPD'!U294</f>
        <v>0</v>
      </c>
      <c r="S42" s="316">
        <f>'Rekap SKPD'!V294</f>
        <v>0</v>
      </c>
      <c r="T42" s="316">
        <f>'Rekap SKPD'!W294</f>
        <v>0</v>
      </c>
      <c r="U42" s="316">
        <f>'Rekap SKPD'!X294</f>
        <v>0</v>
      </c>
      <c r="V42" s="318">
        <f t="shared" si="0"/>
        <v>414541463</v>
      </c>
      <c r="W42" s="318"/>
      <c r="X42" s="145"/>
      <c r="Y42" s="379">
        <v>414541463</v>
      </c>
      <c r="Z42" s="601">
        <f t="shared" si="1"/>
        <v>0</v>
      </c>
    </row>
    <row r="43" spans="1:26">
      <c r="A43" s="143">
        <v>33</v>
      </c>
      <c r="B43" s="432" t="s">
        <v>52</v>
      </c>
      <c r="C43" s="316">
        <f>'Rekap SKPD'!E303</f>
        <v>415452985</v>
      </c>
      <c r="D43" s="316">
        <f>'Rekap SKPD'!G303</f>
        <v>0</v>
      </c>
      <c r="E43" s="316">
        <f>'Rekap SKPD'!H303</f>
        <v>0</v>
      </c>
      <c r="F43" s="316">
        <f>'Rekap SKPD'!I303</f>
        <v>0</v>
      </c>
      <c r="G43" s="316">
        <f>'Rekap SKPD'!J303</f>
        <v>0</v>
      </c>
      <c r="H43" s="316">
        <f>'Rekap SKPD'!K303</f>
        <v>0</v>
      </c>
      <c r="I43" s="316">
        <f>'Rekap SKPD'!L303</f>
        <v>0</v>
      </c>
      <c r="J43" s="316">
        <f>'Rekap SKPD'!M303</f>
        <v>0</v>
      </c>
      <c r="K43" s="316">
        <f>'Rekap SKPD'!N303</f>
        <v>0</v>
      </c>
      <c r="L43" s="316">
        <f>'Rekap SKPD'!O303</f>
        <v>0</v>
      </c>
      <c r="M43" s="316">
        <f>'Rekap SKPD'!P303</f>
        <v>0</v>
      </c>
      <c r="N43" s="316">
        <f>'Rekap SKPD'!Q303</f>
        <v>0</v>
      </c>
      <c r="O43" s="316">
        <f>'Rekap SKPD'!R303</f>
        <v>0</v>
      </c>
      <c r="P43" s="316">
        <f>'Rekap SKPD'!S303</f>
        <v>0</v>
      </c>
      <c r="Q43" s="316">
        <f>'Rekap SKPD'!T303</f>
        <v>0</v>
      </c>
      <c r="R43" s="316">
        <f>'Rekap SKPD'!U303</f>
        <v>0</v>
      </c>
      <c r="S43" s="316">
        <f>'Rekap SKPD'!V303</f>
        <v>0</v>
      </c>
      <c r="T43" s="316">
        <f>'Rekap SKPD'!W303</f>
        <v>0</v>
      </c>
      <c r="U43" s="316">
        <f>'Rekap SKPD'!X303</f>
        <v>0</v>
      </c>
      <c r="V43" s="318">
        <f t="shared" si="0"/>
        <v>415452985</v>
      </c>
      <c r="W43" s="318"/>
      <c r="X43" s="145"/>
      <c r="Y43" s="379">
        <v>415452985</v>
      </c>
      <c r="Z43" s="601">
        <f t="shared" si="1"/>
        <v>0</v>
      </c>
    </row>
    <row r="44" spans="1:26">
      <c r="A44" s="143">
        <v>34</v>
      </c>
      <c r="B44" s="432" t="s">
        <v>53</v>
      </c>
      <c r="C44" s="316">
        <f>'Rekap SKPD'!E312</f>
        <v>828120960</v>
      </c>
      <c r="D44" s="316">
        <f>'Rekap SKPD'!G312</f>
        <v>0</v>
      </c>
      <c r="E44" s="316">
        <f>'Rekap SKPD'!H312</f>
        <v>0</v>
      </c>
      <c r="F44" s="316">
        <f>'Rekap SKPD'!I312</f>
        <v>0</v>
      </c>
      <c r="G44" s="316">
        <f>'Rekap SKPD'!J312</f>
        <v>0</v>
      </c>
      <c r="H44" s="316">
        <f>'Rekap SKPD'!K312</f>
        <v>0</v>
      </c>
      <c r="I44" s="316">
        <f>'Rekap SKPD'!L312</f>
        <v>0</v>
      </c>
      <c r="J44" s="316">
        <f>'Rekap SKPD'!M312</f>
        <v>0</v>
      </c>
      <c r="K44" s="316">
        <f>'Rekap SKPD'!N312</f>
        <v>0</v>
      </c>
      <c r="L44" s="316">
        <f>'Rekap SKPD'!O312</f>
        <v>0</v>
      </c>
      <c r="M44" s="316">
        <f>'Rekap SKPD'!P312</f>
        <v>0</v>
      </c>
      <c r="N44" s="316">
        <f>'Rekap SKPD'!Q312</f>
        <v>0</v>
      </c>
      <c r="O44" s="316">
        <f>'Rekap SKPD'!R312</f>
        <v>0</v>
      </c>
      <c r="P44" s="316">
        <f>'Rekap SKPD'!S312</f>
        <v>203288449</v>
      </c>
      <c r="Q44" s="316">
        <f>'Rekap SKPD'!T312</f>
        <v>0</v>
      </c>
      <c r="R44" s="316">
        <f>'Rekap SKPD'!U312</f>
        <v>0</v>
      </c>
      <c r="S44" s="316">
        <f>'Rekap SKPD'!V312</f>
        <v>0</v>
      </c>
      <c r="T44" s="316">
        <f>'Rekap SKPD'!W312</f>
        <v>0</v>
      </c>
      <c r="U44" s="316">
        <f>'Rekap SKPD'!X312</f>
        <v>203288449</v>
      </c>
      <c r="V44" s="318">
        <f t="shared" si="0"/>
        <v>624832511</v>
      </c>
      <c r="W44" s="318"/>
      <c r="Y44" s="379">
        <v>624832511</v>
      </c>
      <c r="Z44" s="601">
        <f t="shared" si="1"/>
        <v>0</v>
      </c>
    </row>
    <row r="45" spans="1:26">
      <c r="A45" s="143">
        <v>35</v>
      </c>
      <c r="B45" s="432" t="s">
        <v>54</v>
      </c>
      <c r="C45" s="316">
        <f>'Rekap SKPD'!E321</f>
        <v>444747253</v>
      </c>
      <c r="D45" s="316">
        <f>'Rekap SKPD'!G321</f>
        <v>0</v>
      </c>
      <c r="E45" s="316">
        <f>'Rekap SKPD'!H321</f>
        <v>0</v>
      </c>
      <c r="F45" s="316">
        <f>'Rekap SKPD'!I321</f>
        <v>0</v>
      </c>
      <c r="G45" s="316">
        <f>'Rekap SKPD'!J321</f>
        <v>0</v>
      </c>
      <c r="H45" s="316">
        <f>'Rekap SKPD'!K321</f>
        <v>0</v>
      </c>
      <c r="I45" s="316">
        <f>'Rekap SKPD'!L321</f>
        <v>0</v>
      </c>
      <c r="J45" s="316">
        <f>'Rekap SKPD'!M321</f>
        <v>0</v>
      </c>
      <c r="K45" s="316">
        <f>'Rekap SKPD'!N321</f>
        <v>0</v>
      </c>
      <c r="L45" s="316">
        <f>'Rekap SKPD'!O321</f>
        <v>0</v>
      </c>
      <c r="M45" s="316">
        <f>'Rekap SKPD'!P321</f>
        <v>0</v>
      </c>
      <c r="N45" s="316">
        <f>'Rekap SKPD'!Q321</f>
        <v>0</v>
      </c>
      <c r="O45" s="316">
        <f>'Rekap SKPD'!R321</f>
        <v>0</v>
      </c>
      <c r="P45" s="316">
        <f>'Rekap SKPD'!S321</f>
        <v>0</v>
      </c>
      <c r="Q45" s="316">
        <f>'Rekap SKPD'!T321</f>
        <v>0</v>
      </c>
      <c r="R45" s="316">
        <f>'Rekap SKPD'!U321</f>
        <v>0</v>
      </c>
      <c r="S45" s="316">
        <f>'Rekap SKPD'!V321</f>
        <v>0</v>
      </c>
      <c r="T45" s="316">
        <f>'Rekap SKPD'!W321</f>
        <v>0</v>
      </c>
      <c r="U45" s="316">
        <f>'Rekap SKPD'!X321</f>
        <v>0</v>
      </c>
      <c r="V45" s="318">
        <f t="shared" si="0"/>
        <v>444747253</v>
      </c>
      <c r="W45" s="318"/>
      <c r="Y45" s="379">
        <v>444747253</v>
      </c>
      <c r="Z45" s="601">
        <f t="shared" si="1"/>
        <v>0</v>
      </c>
    </row>
    <row r="46" spans="1:26">
      <c r="A46" s="143">
        <v>36</v>
      </c>
      <c r="B46" s="432" t="s">
        <v>55</v>
      </c>
      <c r="C46" s="316">
        <f>'Rekap SKPD'!E330</f>
        <v>675780000</v>
      </c>
      <c r="D46" s="316">
        <f>'Rekap SKPD'!G330</f>
        <v>0</v>
      </c>
      <c r="E46" s="316">
        <f>'Rekap SKPD'!H330</f>
        <v>0</v>
      </c>
      <c r="F46" s="316">
        <f>'Rekap SKPD'!I330</f>
        <v>50000000</v>
      </c>
      <c r="G46" s="316">
        <f>'Rekap SKPD'!J330</f>
        <v>0</v>
      </c>
      <c r="H46" s="316">
        <f>'Rekap SKPD'!K330</f>
        <v>0</v>
      </c>
      <c r="I46" s="316">
        <f>'Rekap SKPD'!L330</f>
        <v>0</v>
      </c>
      <c r="J46" s="316">
        <f>'Rekap SKPD'!M330</f>
        <v>0</v>
      </c>
      <c r="K46" s="316">
        <f>'Rekap SKPD'!N330</f>
        <v>0</v>
      </c>
      <c r="L46" s="316">
        <f>'Rekap SKPD'!O330</f>
        <v>50000000</v>
      </c>
      <c r="M46" s="316">
        <f>'Rekap SKPD'!P330</f>
        <v>0</v>
      </c>
      <c r="N46" s="316">
        <f>'Rekap SKPD'!Q330</f>
        <v>0</v>
      </c>
      <c r="O46" s="316">
        <f>'Rekap SKPD'!R330</f>
        <v>0</v>
      </c>
      <c r="P46" s="316">
        <f>'Rekap SKPD'!S330</f>
        <v>0</v>
      </c>
      <c r="Q46" s="316">
        <f>'Rekap SKPD'!T330</f>
        <v>0</v>
      </c>
      <c r="R46" s="316">
        <f>'Rekap SKPD'!U330</f>
        <v>0</v>
      </c>
      <c r="S46" s="316">
        <f>'Rekap SKPD'!V330</f>
        <v>0</v>
      </c>
      <c r="T46" s="316">
        <f>'Rekap SKPD'!W330</f>
        <v>0</v>
      </c>
      <c r="U46" s="316">
        <f>'Rekap SKPD'!X330</f>
        <v>0</v>
      </c>
      <c r="V46" s="318">
        <f t="shared" si="0"/>
        <v>725780000</v>
      </c>
      <c r="W46" s="318"/>
      <c r="Y46" s="379">
        <v>725780000</v>
      </c>
      <c r="Z46" s="601">
        <f t="shared" si="1"/>
        <v>0</v>
      </c>
    </row>
    <row r="47" spans="1:26">
      <c r="A47" s="143">
        <v>37</v>
      </c>
      <c r="B47" s="432" t="s">
        <v>56</v>
      </c>
      <c r="C47" s="316">
        <f>'Rekap SKPD'!E339</f>
        <v>775000000</v>
      </c>
      <c r="D47" s="316">
        <f>'Rekap SKPD'!G339</f>
        <v>0</v>
      </c>
      <c r="E47" s="316">
        <f>'Rekap SKPD'!H339</f>
        <v>0</v>
      </c>
      <c r="F47" s="316">
        <f>'Rekap SKPD'!I339</f>
        <v>0</v>
      </c>
      <c r="G47" s="316">
        <f>'Rekap SKPD'!J339</f>
        <v>0</v>
      </c>
      <c r="H47" s="316">
        <f>'Rekap SKPD'!K339</f>
        <v>0</v>
      </c>
      <c r="I47" s="316">
        <f>'Rekap SKPD'!L339</f>
        <v>0</v>
      </c>
      <c r="J47" s="316">
        <f>'Rekap SKPD'!M339</f>
        <v>0</v>
      </c>
      <c r="K47" s="316">
        <f>'Rekap SKPD'!N339</f>
        <v>0</v>
      </c>
      <c r="L47" s="316">
        <f>'Rekap SKPD'!O339</f>
        <v>0</v>
      </c>
      <c r="M47" s="316">
        <f>'Rekap SKPD'!P339</f>
        <v>0</v>
      </c>
      <c r="N47" s="316">
        <f>'Rekap SKPD'!Q339</f>
        <v>0</v>
      </c>
      <c r="O47" s="316">
        <f>'Rekap SKPD'!R339</f>
        <v>0</v>
      </c>
      <c r="P47" s="316">
        <f>'Rekap SKPD'!S339</f>
        <v>0</v>
      </c>
      <c r="Q47" s="316">
        <f>'Rekap SKPD'!T339</f>
        <v>0</v>
      </c>
      <c r="R47" s="316">
        <f>'Rekap SKPD'!U339</f>
        <v>0</v>
      </c>
      <c r="S47" s="316">
        <f>'Rekap SKPD'!V339</f>
        <v>0</v>
      </c>
      <c r="T47" s="316">
        <f>'Rekap SKPD'!W339</f>
        <v>0</v>
      </c>
      <c r="U47" s="316">
        <f>'Rekap SKPD'!X339</f>
        <v>0</v>
      </c>
      <c r="V47" s="318">
        <f t="shared" si="0"/>
        <v>775000000</v>
      </c>
      <c r="W47" s="318"/>
      <c r="Y47" s="379">
        <v>775000000</v>
      </c>
      <c r="Z47" s="601">
        <f t="shared" si="1"/>
        <v>0</v>
      </c>
    </row>
    <row r="48" spans="1:26">
      <c r="A48" s="143">
        <v>38</v>
      </c>
      <c r="B48" s="432" t="s">
        <v>57</v>
      </c>
      <c r="C48" s="316">
        <f>'Rekap SKPD'!E348</f>
        <v>559400000</v>
      </c>
      <c r="D48" s="316">
        <f>'Rekap SKPD'!G348</f>
        <v>4000000</v>
      </c>
      <c r="E48" s="316">
        <f>'Rekap SKPD'!H348</f>
        <v>0</v>
      </c>
      <c r="F48" s="316">
        <f>'Rekap SKPD'!I348</f>
        <v>0</v>
      </c>
      <c r="G48" s="316">
        <f>'Rekap SKPD'!J348</f>
        <v>0</v>
      </c>
      <c r="H48" s="316">
        <f>'Rekap SKPD'!K348</f>
        <v>0</v>
      </c>
      <c r="I48" s="316">
        <f>'Rekap SKPD'!L348</f>
        <v>0</v>
      </c>
      <c r="J48" s="316">
        <f>'Rekap SKPD'!M348</f>
        <v>0</v>
      </c>
      <c r="K48" s="316">
        <f>'Rekap SKPD'!N348</f>
        <v>0</v>
      </c>
      <c r="L48" s="316">
        <f>'Rekap SKPD'!O348</f>
        <v>4000000</v>
      </c>
      <c r="M48" s="316">
        <f>'Rekap SKPD'!P348</f>
        <v>0</v>
      </c>
      <c r="N48" s="316">
        <f>'Rekap SKPD'!Q348</f>
        <v>0</v>
      </c>
      <c r="O48" s="316">
        <f>'Rekap SKPD'!R348</f>
        <v>0</v>
      </c>
      <c r="P48" s="316">
        <f>'Rekap SKPD'!S348</f>
        <v>0</v>
      </c>
      <c r="Q48" s="316">
        <f>'Rekap SKPD'!T348</f>
        <v>0</v>
      </c>
      <c r="R48" s="316">
        <f>'Rekap SKPD'!U348</f>
        <v>0</v>
      </c>
      <c r="S48" s="316">
        <f>'Rekap SKPD'!V348</f>
        <v>0</v>
      </c>
      <c r="T48" s="316">
        <f>'Rekap SKPD'!W348</f>
        <v>0</v>
      </c>
      <c r="U48" s="316">
        <f>'Rekap SKPD'!X348</f>
        <v>0</v>
      </c>
      <c r="V48" s="318">
        <f t="shared" si="0"/>
        <v>563400000</v>
      </c>
      <c r="W48" s="318"/>
      <c r="Y48" s="379">
        <v>563400000</v>
      </c>
      <c r="Z48" s="601">
        <f t="shared" si="1"/>
        <v>0</v>
      </c>
    </row>
    <row r="49" spans="1:26">
      <c r="A49" s="143">
        <v>39</v>
      </c>
      <c r="B49" s="432" t="s">
        <v>58</v>
      </c>
      <c r="C49" s="316">
        <f>'Rekap SKPD'!E357</f>
        <v>615000000</v>
      </c>
      <c r="D49" s="316">
        <f>'Rekap SKPD'!G357</f>
        <v>0</v>
      </c>
      <c r="E49" s="316">
        <f>'Rekap SKPD'!H357</f>
        <v>0</v>
      </c>
      <c r="F49" s="316">
        <f>'Rekap SKPD'!I357</f>
        <v>0</v>
      </c>
      <c r="G49" s="316">
        <f>'Rekap SKPD'!J357</f>
        <v>0</v>
      </c>
      <c r="H49" s="316">
        <f>'Rekap SKPD'!K357</f>
        <v>0</v>
      </c>
      <c r="I49" s="316">
        <f>'Rekap SKPD'!L357</f>
        <v>0</v>
      </c>
      <c r="J49" s="316">
        <f>'Rekap SKPD'!M357</f>
        <v>0</v>
      </c>
      <c r="K49" s="316">
        <f>'Rekap SKPD'!N357</f>
        <v>0</v>
      </c>
      <c r="L49" s="316">
        <f>'Rekap SKPD'!O357</f>
        <v>0</v>
      </c>
      <c r="M49" s="316">
        <f>'Rekap SKPD'!P357</f>
        <v>0</v>
      </c>
      <c r="N49" s="316">
        <f>'Rekap SKPD'!Q357</f>
        <v>0</v>
      </c>
      <c r="O49" s="316">
        <f>'Rekap SKPD'!R357</f>
        <v>0</v>
      </c>
      <c r="P49" s="316">
        <f>'Rekap SKPD'!S357</f>
        <v>0</v>
      </c>
      <c r="Q49" s="316">
        <f>'Rekap SKPD'!T357</f>
        <v>0</v>
      </c>
      <c r="R49" s="316">
        <f>'Rekap SKPD'!U357</f>
        <v>0</v>
      </c>
      <c r="S49" s="316">
        <f>'Rekap SKPD'!V357</f>
        <v>0</v>
      </c>
      <c r="T49" s="316">
        <f>'Rekap SKPD'!W357</f>
        <v>0</v>
      </c>
      <c r="U49" s="316">
        <f>'Rekap SKPD'!X357</f>
        <v>0</v>
      </c>
      <c r="V49" s="318">
        <f t="shared" si="0"/>
        <v>615000000</v>
      </c>
      <c r="W49" s="318"/>
      <c r="Y49" s="379">
        <v>615000000</v>
      </c>
      <c r="Z49" s="601">
        <f t="shared" si="1"/>
        <v>0</v>
      </c>
    </row>
    <row r="50" spans="1:26">
      <c r="A50" s="143">
        <v>40</v>
      </c>
      <c r="B50" s="432" t="s">
        <v>59</v>
      </c>
      <c r="C50" s="316">
        <f>'Rekap SKPD'!E366</f>
        <v>864234435</v>
      </c>
      <c r="D50" s="316">
        <f>'Rekap SKPD'!G366</f>
        <v>0</v>
      </c>
      <c r="E50" s="316">
        <f>'Rekap SKPD'!H366</f>
        <v>0</v>
      </c>
      <c r="F50" s="316">
        <f>'Rekap SKPD'!I366</f>
        <v>0</v>
      </c>
      <c r="G50" s="316">
        <f>'Rekap SKPD'!J366</f>
        <v>0</v>
      </c>
      <c r="H50" s="316">
        <f>'Rekap SKPD'!K366</f>
        <v>0</v>
      </c>
      <c r="I50" s="316">
        <f>'Rekap SKPD'!L366</f>
        <v>0</v>
      </c>
      <c r="J50" s="316">
        <f>'Rekap SKPD'!M366</f>
        <v>0</v>
      </c>
      <c r="K50" s="316">
        <f>'Rekap SKPD'!N366</f>
        <v>0</v>
      </c>
      <c r="L50" s="316">
        <f>'Rekap SKPD'!O366</f>
        <v>0</v>
      </c>
      <c r="M50" s="316">
        <f>'Rekap SKPD'!P366</f>
        <v>0</v>
      </c>
      <c r="N50" s="316">
        <f>'Rekap SKPD'!Q366</f>
        <v>0</v>
      </c>
      <c r="O50" s="316">
        <f>'Rekap SKPD'!R366</f>
        <v>0</v>
      </c>
      <c r="P50" s="316">
        <f>'Rekap SKPD'!S366</f>
        <v>0</v>
      </c>
      <c r="Q50" s="316">
        <f>'Rekap SKPD'!T366</f>
        <v>0</v>
      </c>
      <c r="R50" s="316">
        <f>'Rekap SKPD'!U366</f>
        <v>0</v>
      </c>
      <c r="S50" s="316">
        <f>'Rekap SKPD'!V366</f>
        <v>0</v>
      </c>
      <c r="T50" s="316">
        <f>'Rekap SKPD'!W366</f>
        <v>0</v>
      </c>
      <c r="U50" s="316">
        <f>'Rekap SKPD'!X366</f>
        <v>0</v>
      </c>
      <c r="V50" s="318">
        <f t="shared" si="0"/>
        <v>864234435</v>
      </c>
      <c r="W50" s="318"/>
      <c r="X50" s="146"/>
      <c r="Y50" s="379">
        <v>864234435</v>
      </c>
      <c r="Z50" s="601">
        <f t="shared" si="1"/>
        <v>0</v>
      </c>
    </row>
    <row r="51" spans="1:26">
      <c r="A51" s="143">
        <v>41</v>
      </c>
      <c r="B51" s="432" t="s">
        <v>60</v>
      </c>
      <c r="C51" s="316">
        <f>'Rekap SKPD'!E375</f>
        <v>72500000</v>
      </c>
      <c r="D51" s="316">
        <f>'Rekap SKPD'!G375</f>
        <v>0</v>
      </c>
      <c r="E51" s="316">
        <f>'Rekap SKPD'!H375</f>
        <v>0</v>
      </c>
      <c r="F51" s="316">
        <f>'Rekap SKPD'!I375</f>
        <v>0</v>
      </c>
      <c r="G51" s="316">
        <f>'Rekap SKPD'!J375</f>
        <v>0</v>
      </c>
      <c r="H51" s="316">
        <f>'Rekap SKPD'!K375</f>
        <v>0</v>
      </c>
      <c r="I51" s="316">
        <f>'Rekap SKPD'!L375</f>
        <v>0</v>
      </c>
      <c r="J51" s="316">
        <f>'Rekap SKPD'!M375</f>
        <v>0</v>
      </c>
      <c r="K51" s="316">
        <f>'Rekap SKPD'!N375</f>
        <v>0</v>
      </c>
      <c r="L51" s="316">
        <f>'Rekap SKPD'!O375</f>
        <v>0</v>
      </c>
      <c r="M51" s="316">
        <f>'Rekap SKPD'!P375</f>
        <v>0</v>
      </c>
      <c r="N51" s="316">
        <f>'Rekap SKPD'!Q375</f>
        <v>0</v>
      </c>
      <c r="O51" s="316">
        <f>'Rekap SKPD'!R375</f>
        <v>0</v>
      </c>
      <c r="P51" s="316">
        <f>'Rekap SKPD'!S375</f>
        <v>0</v>
      </c>
      <c r="Q51" s="316">
        <f>'Rekap SKPD'!T375</f>
        <v>0</v>
      </c>
      <c r="R51" s="316">
        <f>'Rekap SKPD'!U375</f>
        <v>0</v>
      </c>
      <c r="S51" s="316">
        <f>'Rekap SKPD'!V375</f>
        <v>0</v>
      </c>
      <c r="T51" s="316">
        <f>'Rekap SKPD'!W375</f>
        <v>0</v>
      </c>
      <c r="U51" s="316">
        <f>'Rekap SKPD'!X375</f>
        <v>0</v>
      </c>
      <c r="V51" s="318">
        <f t="shared" si="0"/>
        <v>72500000</v>
      </c>
      <c r="W51" s="318"/>
      <c r="Y51" s="379">
        <v>72500000</v>
      </c>
      <c r="Z51" s="601">
        <f t="shared" si="1"/>
        <v>0</v>
      </c>
    </row>
    <row r="52" spans="1:26">
      <c r="A52" s="143">
        <v>42</v>
      </c>
      <c r="B52" s="432" t="s">
        <v>18</v>
      </c>
      <c r="C52" s="316">
        <f>'Rekap SKPD'!E384</f>
        <v>140000000</v>
      </c>
      <c r="D52" s="316">
        <f>'Rekap SKPD'!G384</f>
        <v>0</v>
      </c>
      <c r="E52" s="316">
        <f>'Rekap SKPD'!H384</f>
        <v>0</v>
      </c>
      <c r="F52" s="316">
        <f>'Rekap SKPD'!I384</f>
        <v>0</v>
      </c>
      <c r="G52" s="316">
        <f>'Rekap SKPD'!J384</f>
        <v>0</v>
      </c>
      <c r="H52" s="316">
        <f>'Rekap SKPD'!K384</f>
        <v>0</v>
      </c>
      <c r="I52" s="316">
        <f>'Rekap SKPD'!L384</f>
        <v>0</v>
      </c>
      <c r="J52" s="316">
        <f>'Rekap SKPD'!M384</f>
        <v>0</v>
      </c>
      <c r="K52" s="316">
        <f>'Rekap SKPD'!N384</f>
        <v>0</v>
      </c>
      <c r="L52" s="316">
        <f>'Rekap SKPD'!O384</f>
        <v>0</v>
      </c>
      <c r="M52" s="316">
        <f>'Rekap SKPD'!P384</f>
        <v>0</v>
      </c>
      <c r="N52" s="316">
        <f>'Rekap SKPD'!Q384</f>
        <v>0</v>
      </c>
      <c r="O52" s="316">
        <f>'Rekap SKPD'!R384</f>
        <v>0</v>
      </c>
      <c r="P52" s="316">
        <f>'Rekap SKPD'!S384</f>
        <v>0</v>
      </c>
      <c r="Q52" s="316">
        <f>'Rekap SKPD'!T384</f>
        <v>0</v>
      </c>
      <c r="R52" s="316">
        <f>'Rekap SKPD'!U384</f>
        <v>0</v>
      </c>
      <c r="S52" s="316">
        <f>'Rekap SKPD'!V384</f>
        <v>0</v>
      </c>
      <c r="T52" s="316">
        <f>'Rekap SKPD'!W384</f>
        <v>0</v>
      </c>
      <c r="U52" s="316">
        <f>'Rekap SKPD'!X384</f>
        <v>0</v>
      </c>
      <c r="V52" s="318">
        <f t="shared" si="0"/>
        <v>140000000</v>
      </c>
      <c r="W52" s="318"/>
      <c r="Y52" s="379">
        <v>140000000</v>
      </c>
      <c r="Z52" s="601">
        <f t="shared" si="1"/>
        <v>0</v>
      </c>
    </row>
    <row r="53" spans="1:26">
      <c r="A53" s="143">
        <v>43</v>
      </c>
      <c r="B53" s="432" t="s">
        <v>61</v>
      </c>
      <c r="C53" s="316">
        <f>'Rekap SKPD'!E393</f>
        <v>268011150</v>
      </c>
      <c r="D53" s="316">
        <f>'Rekap SKPD'!G393</f>
        <v>0</v>
      </c>
      <c r="E53" s="316">
        <f>'Rekap SKPD'!H393</f>
        <v>0</v>
      </c>
      <c r="F53" s="316">
        <f>'Rekap SKPD'!I393</f>
        <v>0</v>
      </c>
      <c r="G53" s="316">
        <f>'Rekap SKPD'!J393</f>
        <v>0</v>
      </c>
      <c r="H53" s="316">
        <f>'Rekap SKPD'!K393</f>
        <v>0</v>
      </c>
      <c r="I53" s="316">
        <f>'Rekap SKPD'!L393</f>
        <v>0</v>
      </c>
      <c r="J53" s="316">
        <f>'Rekap SKPD'!M393</f>
        <v>0</v>
      </c>
      <c r="K53" s="316">
        <f>'Rekap SKPD'!N393</f>
        <v>0</v>
      </c>
      <c r="L53" s="316">
        <f>'Rekap SKPD'!O393</f>
        <v>0</v>
      </c>
      <c r="M53" s="316">
        <f>'Rekap SKPD'!P393</f>
        <v>0</v>
      </c>
      <c r="N53" s="316">
        <f>'Rekap SKPD'!Q393</f>
        <v>0</v>
      </c>
      <c r="O53" s="316">
        <f>'Rekap SKPD'!R393</f>
        <v>0</v>
      </c>
      <c r="P53" s="316">
        <f>'Rekap SKPD'!S393</f>
        <v>0</v>
      </c>
      <c r="Q53" s="316">
        <f>'Rekap SKPD'!T393</f>
        <v>0</v>
      </c>
      <c r="R53" s="316">
        <f>'Rekap SKPD'!U393</f>
        <v>0</v>
      </c>
      <c r="S53" s="316">
        <f>'Rekap SKPD'!V393</f>
        <v>0</v>
      </c>
      <c r="T53" s="316">
        <f>'Rekap SKPD'!W393</f>
        <v>0</v>
      </c>
      <c r="U53" s="316">
        <f>'Rekap SKPD'!X393</f>
        <v>0</v>
      </c>
      <c r="V53" s="318">
        <f t="shared" si="0"/>
        <v>268011150</v>
      </c>
      <c r="W53" s="318"/>
      <c r="X53" s="44"/>
      <c r="Y53" s="379">
        <v>268011150</v>
      </c>
      <c r="Z53" s="601">
        <f t="shared" si="1"/>
        <v>0</v>
      </c>
    </row>
    <row r="54" spans="1:26">
      <c r="A54" s="143">
        <v>44</v>
      </c>
      <c r="B54" s="432" t="s">
        <v>62</v>
      </c>
      <c r="C54" s="316">
        <f>'Rekap SKPD'!E402</f>
        <v>637392240</v>
      </c>
      <c r="D54" s="316">
        <f>'Rekap SKPD'!G402</f>
        <v>0</v>
      </c>
      <c r="E54" s="316">
        <f>'Rekap SKPD'!H402</f>
        <v>0</v>
      </c>
      <c r="F54" s="316">
        <f>'Rekap SKPD'!I402</f>
        <v>0</v>
      </c>
      <c r="G54" s="316">
        <f>'Rekap SKPD'!J402</f>
        <v>0</v>
      </c>
      <c r="H54" s="316">
        <f>'Rekap SKPD'!K402</f>
        <v>0</v>
      </c>
      <c r="I54" s="316">
        <f>'Rekap SKPD'!L402</f>
        <v>0</v>
      </c>
      <c r="J54" s="316">
        <f>'Rekap SKPD'!M402</f>
        <v>0</v>
      </c>
      <c r="K54" s="316">
        <f>'Rekap SKPD'!N402</f>
        <v>0</v>
      </c>
      <c r="L54" s="316">
        <f>'Rekap SKPD'!O402</f>
        <v>0</v>
      </c>
      <c r="M54" s="316">
        <f>'Rekap SKPD'!P402</f>
        <v>0</v>
      </c>
      <c r="N54" s="316">
        <f>'Rekap SKPD'!Q402</f>
        <v>0</v>
      </c>
      <c r="O54" s="316">
        <f>'Rekap SKPD'!R402</f>
        <v>0</v>
      </c>
      <c r="P54" s="316">
        <f>'Rekap SKPD'!S402</f>
        <v>0</v>
      </c>
      <c r="Q54" s="316">
        <f>'Rekap SKPD'!T402</f>
        <v>0</v>
      </c>
      <c r="R54" s="316">
        <f>'Rekap SKPD'!U402</f>
        <v>0</v>
      </c>
      <c r="S54" s="316">
        <f>'Rekap SKPD'!V402</f>
        <v>0</v>
      </c>
      <c r="T54" s="316">
        <f>'Rekap SKPD'!W402</f>
        <v>0</v>
      </c>
      <c r="U54" s="316">
        <f>'Rekap SKPD'!X402</f>
        <v>0</v>
      </c>
      <c r="V54" s="318">
        <f t="shared" si="0"/>
        <v>637392240</v>
      </c>
      <c r="W54" s="318"/>
      <c r="Y54" s="379">
        <v>637392240</v>
      </c>
      <c r="Z54" s="601">
        <f t="shared" si="1"/>
        <v>0</v>
      </c>
    </row>
    <row r="55" spans="1:26">
      <c r="A55" s="143">
        <v>45</v>
      </c>
      <c r="B55" s="432" t="s">
        <v>63</v>
      </c>
      <c r="C55" s="316">
        <f>'Rekap SKPD'!E411</f>
        <v>731308404</v>
      </c>
      <c r="D55" s="316">
        <f>'Rekap SKPD'!G411</f>
        <v>0</v>
      </c>
      <c r="E55" s="316">
        <f>'Rekap SKPD'!H411</f>
        <v>0</v>
      </c>
      <c r="F55" s="316">
        <f>'Rekap SKPD'!I411</f>
        <v>0</v>
      </c>
      <c r="G55" s="316">
        <f>'Rekap SKPD'!J411</f>
        <v>0</v>
      </c>
      <c r="H55" s="316">
        <f>'Rekap SKPD'!K411</f>
        <v>0</v>
      </c>
      <c r="I55" s="316">
        <f>'Rekap SKPD'!L411</f>
        <v>0</v>
      </c>
      <c r="J55" s="316">
        <f>'Rekap SKPD'!M411</f>
        <v>0</v>
      </c>
      <c r="K55" s="316">
        <f>'Rekap SKPD'!N411</f>
        <v>0</v>
      </c>
      <c r="L55" s="316">
        <f>'Rekap SKPD'!O411</f>
        <v>0</v>
      </c>
      <c r="M55" s="316">
        <f>'Rekap SKPD'!P411</f>
        <v>0</v>
      </c>
      <c r="N55" s="316">
        <f>'Rekap SKPD'!Q411</f>
        <v>0</v>
      </c>
      <c r="O55" s="316">
        <f>'Rekap SKPD'!R411</f>
        <v>0</v>
      </c>
      <c r="P55" s="316">
        <f>'Rekap SKPD'!S411</f>
        <v>0</v>
      </c>
      <c r="Q55" s="316">
        <f>'Rekap SKPD'!T411</f>
        <v>0</v>
      </c>
      <c r="R55" s="316">
        <f>'Rekap SKPD'!U411</f>
        <v>0</v>
      </c>
      <c r="S55" s="316">
        <f>'Rekap SKPD'!V411</f>
        <v>0</v>
      </c>
      <c r="T55" s="316">
        <f>'Rekap SKPD'!W411</f>
        <v>0</v>
      </c>
      <c r="U55" s="316">
        <f>'Rekap SKPD'!X411</f>
        <v>0</v>
      </c>
      <c r="V55" s="318">
        <f t="shared" si="0"/>
        <v>731308404</v>
      </c>
      <c r="W55" s="318"/>
      <c r="Y55" s="379">
        <v>731308404</v>
      </c>
      <c r="Z55" s="601">
        <f t="shared" si="1"/>
        <v>0</v>
      </c>
    </row>
    <row r="56" spans="1:26">
      <c r="A56" s="143">
        <v>46</v>
      </c>
      <c r="B56" s="432" t="s">
        <v>64</v>
      </c>
      <c r="C56" s="316">
        <f>'Rekap SKPD'!E420</f>
        <v>309250000</v>
      </c>
      <c r="D56" s="316">
        <f>'Rekap SKPD'!G420</f>
        <v>0</v>
      </c>
      <c r="E56" s="316">
        <f>'Rekap SKPD'!H420</f>
        <v>0</v>
      </c>
      <c r="F56" s="316">
        <f>'Rekap SKPD'!I420</f>
        <v>0</v>
      </c>
      <c r="G56" s="316">
        <f>'Rekap SKPD'!J420</f>
        <v>0</v>
      </c>
      <c r="H56" s="316">
        <f>'Rekap SKPD'!K420</f>
        <v>0</v>
      </c>
      <c r="I56" s="316">
        <f>'Rekap SKPD'!L420</f>
        <v>0</v>
      </c>
      <c r="J56" s="316">
        <f>'Rekap SKPD'!M420</f>
        <v>0</v>
      </c>
      <c r="K56" s="316">
        <f>'Rekap SKPD'!N420</f>
        <v>0</v>
      </c>
      <c r="L56" s="316">
        <f>'Rekap SKPD'!O420</f>
        <v>0</v>
      </c>
      <c r="M56" s="316">
        <f>'Rekap SKPD'!P420</f>
        <v>0</v>
      </c>
      <c r="N56" s="316">
        <f>'Rekap SKPD'!Q420</f>
        <v>0</v>
      </c>
      <c r="O56" s="316">
        <f>'Rekap SKPD'!R420</f>
        <v>0</v>
      </c>
      <c r="P56" s="316">
        <f>'Rekap SKPD'!S420</f>
        <v>0</v>
      </c>
      <c r="Q56" s="316">
        <f>'Rekap SKPD'!T420</f>
        <v>0</v>
      </c>
      <c r="R56" s="316">
        <f>'Rekap SKPD'!U420</f>
        <v>0</v>
      </c>
      <c r="S56" s="316">
        <f>'Rekap SKPD'!V420</f>
        <v>0</v>
      </c>
      <c r="T56" s="316">
        <f>'Rekap SKPD'!W420</f>
        <v>0</v>
      </c>
      <c r="U56" s="316">
        <f>'Rekap SKPD'!X420</f>
        <v>0</v>
      </c>
      <c r="V56" s="318">
        <f t="shared" si="0"/>
        <v>309250000</v>
      </c>
      <c r="W56" s="318"/>
      <c r="Y56" s="379">
        <v>309250000</v>
      </c>
      <c r="Z56" s="601">
        <f t="shared" si="1"/>
        <v>0</v>
      </c>
    </row>
    <row r="57" spans="1:26">
      <c r="A57" s="143">
        <v>47</v>
      </c>
      <c r="B57" s="432" t="s">
        <v>65</v>
      </c>
      <c r="C57" s="316">
        <f>'Rekap SKPD'!E429</f>
        <v>112500000</v>
      </c>
      <c r="D57" s="316">
        <f>'Rekap SKPD'!G429</f>
        <v>0</v>
      </c>
      <c r="E57" s="316">
        <f>'Rekap SKPD'!H429</f>
        <v>0</v>
      </c>
      <c r="F57" s="316">
        <f>'Rekap SKPD'!I429</f>
        <v>0</v>
      </c>
      <c r="G57" s="316">
        <f>'Rekap SKPD'!J429</f>
        <v>0</v>
      </c>
      <c r="H57" s="316">
        <f>'Rekap SKPD'!K429</f>
        <v>0</v>
      </c>
      <c r="I57" s="316">
        <f>'Rekap SKPD'!L429</f>
        <v>0</v>
      </c>
      <c r="J57" s="316">
        <f>'Rekap SKPD'!M429</f>
        <v>0</v>
      </c>
      <c r="K57" s="316">
        <f>'Rekap SKPD'!N429</f>
        <v>0</v>
      </c>
      <c r="L57" s="316">
        <f>'Rekap SKPD'!O429</f>
        <v>0</v>
      </c>
      <c r="M57" s="316">
        <f>'Rekap SKPD'!P429</f>
        <v>0</v>
      </c>
      <c r="N57" s="316">
        <f>'Rekap SKPD'!Q429</f>
        <v>0</v>
      </c>
      <c r="O57" s="316">
        <f>'Rekap SKPD'!R429</f>
        <v>0</v>
      </c>
      <c r="P57" s="316">
        <f>'Rekap SKPD'!S429</f>
        <v>0</v>
      </c>
      <c r="Q57" s="316">
        <f>'Rekap SKPD'!T429</f>
        <v>0</v>
      </c>
      <c r="R57" s="316">
        <f>'Rekap SKPD'!U429</f>
        <v>0</v>
      </c>
      <c r="S57" s="316">
        <f>'Rekap SKPD'!V429</f>
        <v>0</v>
      </c>
      <c r="T57" s="316">
        <f>'Rekap SKPD'!W429</f>
        <v>0</v>
      </c>
      <c r="U57" s="316">
        <f>'Rekap SKPD'!X429</f>
        <v>0</v>
      </c>
      <c r="V57" s="318">
        <f t="shared" si="0"/>
        <v>112500000</v>
      </c>
      <c r="W57" s="318"/>
      <c r="Y57" s="379">
        <v>112500000</v>
      </c>
      <c r="Z57" s="601">
        <f t="shared" si="1"/>
        <v>0</v>
      </c>
    </row>
    <row r="58" spans="1:26">
      <c r="A58" s="143">
        <v>48</v>
      </c>
      <c r="B58" s="432" t="s">
        <v>66</v>
      </c>
      <c r="C58" s="316">
        <f>'Rekap SKPD'!E438</f>
        <v>44300000</v>
      </c>
      <c r="D58" s="316">
        <f>'Rekap SKPD'!G438</f>
        <v>0</v>
      </c>
      <c r="E58" s="316">
        <f>'Rekap SKPD'!H438</f>
        <v>0</v>
      </c>
      <c r="F58" s="316">
        <f>'Rekap SKPD'!I438</f>
        <v>0</v>
      </c>
      <c r="G58" s="316">
        <f>'Rekap SKPD'!J438</f>
        <v>0</v>
      </c>
      <c r="H58" s="316">
        <f>'Rekap SKPD'!K438</f>
        <v>0</v>
      </c>
      <c r="I58" s="316">
        <f>'Rekap SKPD'!L438</f>
        <v>0</v>
      </c>
      <c r="J58" s="316">
        <f>'Rekap SKPD'!M438</f>
        <v>0</v>
      </c>
      <c r="K58" s="316">
        <f>'Rekap SKPD'!N438</f>
        <v>0</v>
      </c>
      <c r="L58" s="316">
        <f>'Rekap SKPD'!O438</f>
        <v>0</v>
      </c>
      <c r="M58" s="316">
        <f>'Rekap SKPD'!P438</f>
        <v>0</v>
      </c>
      <c r="N58" s="316">
        <f>'Rekap SKPD'!Q438</f>
        <v>0</v>
      </c>
      <c r="O58" s="316">
        <f>'Rekap SKPD'!R438</f>
        <v>0</v>
      </c>
      <c r="P58" s="316">
        <f>'Rekap SKPD'!S438</f>
        <v>0</v>
      </c>
      <c r="Q58" s="316">
        <f>'Rekap SKPD'!T438</f>
        <v>7000000</v>
      </c>
      <c r="R58" s="316">
        <f>'Rekap SKPD'!U438</f>
        <v>0</v>
      </c>
      <c r="S58" s="316">
        <f>'Rekap SKPD'!V438</f>
        <v>0</v>
      </c>
      <c r="T58" s="316">
        <f>'Rekap SKPD'!W438</f>
        <v>0</v>
      </c>
      <c r="U58" s="316">
        <f>'Rekap SKPD'!X438</f>
        <v>7000000</v>
      </c>
      <c r="V58" s="318">
        <f t="shared" si="0"/>
        <v>37300000</v>
      </c>
      <c r="W58" s="318"/>
      <c r="Y58" s="379">
        <v>37300000</v>
      </c>
      <c r="Z58" s="601">
        <f t="shared" si="1"/>
        <v>0</v>
      </c>
    </row>
    <row r="59" spans="1:26">
      <c r="A59" s="143">
        <v>49</v>
      </c>
      <c r="B59" s="432" t="s">
        <v>67</v>
      </c>
      <c r="C59" s="316">
        <f>'Rekap SKPD'!E447</f>
        <v>27000000</v>
      </c>
      <c r="D59" s="316">
        <f>'Rekap SKPD'!G447</f>
        <v>0</v>
      </c>
      <c r="E59" s="316">
        <f>'Rekap SKPD'!H447</f>
        <v>0</v>
      </c>
      <c r="F59" s="316">
        <f>'Rekap SKPD'!I447</f>
        <v>0</v>
      </c>
      <c r="G59" s="316">
        <f>'Rekap SKPD'!J447</f>
        <v>0</v>
      </c>
      <c r="H59" s="316">
        <f>'Rekap SKPD'!K447</f>
        <v>0</v>
      </c>
      <c r="I59" s="316">
        <f>'Rekap SKPD'!L447</f>
        <v>0</v>
      </c>
      <c r="J59" s="316">
        <f>'Rekap SKPD'!M447</f>
        <v>0</v>
      </c>
      <c r="K59" s="316">
        <f>'Rekap SKPD'!N447</f>
        <v>0</v>
      </c>
      <c r="L59" s="316">
        <f>'Rekap SKPD'!O447</f>
        <v>0</v>
      </c>
      <c r="M59" s="316">
        <f>'Rekap SKPD'!P447</f>
        <v>0</v>
      </c>
      <c r="N59" s="316">
        <f>'Rekap SKPD'!Q447</f>
        <v>0</v>
      </c>
      <c r="O59" s="316">
        <f>'Rekap SKPD'!R447</f>
        <v>0</v>
      </c>
      <c r="P59" s="316">
        <f>'Rekap SKPD'!S447</f>
        <v>0</v>
      </c>
      <c r="Q59" s="316">
        <f>'Rekap SKPD'!T447</f>
        <v>0</v>
      </c>
      <c r="R59" s="316">
        <f>'Rekap SKPD'!U447</f>
        <v>0</v>
      </c>
      <c r="S59" s="316">
        <f>'Rekap SKPD'!V447</f>
        <v>0</v>
      </c>
      <c r="T59" s="316">
        <f>'Rekap SKPD'!W447</f>
        <v>0</v>
      </c>
      <c r="U59" s="316">
        <f>'Rekap SKPD'!X447</f>
        <v>0</v>
      </c>
      <c r="V59" s="318">
        <f t="shared" si="0"/>
        <v>27000000</v>
      </c>
      <c r="W59" s="318"/>
      <c r="Y59" s="379">
        <v>27000000</v>
      </c>
      <c r="Z59" s="601">
        <f t="shared" si="1"/>
        <v>0</v>
      </c>
    </row>
    <row r="60" spans="1:26">
      <c r="A60" s="143">
        <v>50</v>
      </c>
      <c r="B60" s="432" t="s">
        <v>68</v>
      </c>
      <c r="C60" s="316">
        <f>'Rekap SKPD'!E456</f>
        <v>110155750</v>
      </c>
      <c r="D60" s="316">
        <f>'Rekap SKPD'!G456</f>
        <v>0</v>
      </c>
      <c r="E60" s="316">
        <f>'Rekap SKPD'!H456</f>
        <v>0</v>
      </c>
      <c r="F60" s="316">
        <f>'Rekap SKPD'!I456</f>
        <v>0</v>
      </c>
      <c r="G60" s="316">
        <f>'Rekap SKPD'!J456</f>
        <v>0</v>
      </c>
      <c r="H60" s="316">
        <f>'Rekap SKPD'!K456</f>
        <v>0</v>
      </c>
      <c r="I60" s="316">
        <f>'Rekap SKPD'!L456</f>
        <v>0</v>
      </c>
      <c r="J60" s="316">
        <f>'Rekap SKPD'!M456</f>
        <v>0</v>
      </c>
      <c r="K60" s="316">
        <f>'Rekap SKPD'!N456</f>
        <v>0</v>
      </c>
      <c r="L60" s="316">
        <f>'Rekap SKPD'!O456</f>
        <v>0</v>
      </c>
      <c r="M60" s="316">
        <f>'Rekap SKPD'!P456</f>
        <v>0</v>
      </c>
      <c r="N60" s="316">
        <f>'Rekap SKPD'!Q456</f>
        <v>0</v>
      </c>
      <c r="O60" s="316">
        <f>'Rekap SKPD'!R456</f>
        <v>0</v>
      </c>
      <c r="P60" s="316">
        <f>'Rekap SKPD'!S456</f>
        <v>0</v>
      </c>
      <c r="Q60" s="316">
        <f>'Rekap SKPD'!T456</f>
        <v>0</v>
      </c>
      <c r="R60" s="316">
        <f>'Rekap SKPD'!U456</f>
        <v>0</v>
      </c>
      <c r="S60" s="316">
        <f>'Rekap SKPD'!V456</f>
        <v>0</v>
      </c>
      <c r="T60" s="316">
        <f>'Rekap SKPD'!W456</f>
        <v>0</v>
      </c>
      <c r="U60" s="316">
        <f>'Rekap SKPD'!X456</f>
        <v>0</v>
      </c>
      <c r="V60" s="318">
        <f t="shared" si="0"/>
        <v>110155750</v>
      </c>
      <c r="W60" s="318"/>
      <c r="Y60" s="379">
        <v>110155750</v>
      </c>
      <c r="Z60" s="601">
        <f t="shared" si="1"/>
        <v>0</v>
      </c>
    </row>
    <row r="61" spans="1:26">
      <c r="A61" s="143">
        <v>51</v>
      </c>
      <c r="B61" s="432" t="s">
        <v>69</v>
      </c>
      <c r="C61" s="316">
        <f>'Rekap SKPD'!E465</f>
        <v>742000000</v>
      </c>
      <c r="D61" s="316">
        <f>'Rekap SKPD'!G465</f>
        <v>0</v>
      </c>
      <c r="E61" s="316">
        <f>'Rekap SKPD'!H465</f>
        <v>0</v>
      </c>
      <c r="F61" s="316">
        <f>'Rekap SKPD'!I465</f>
        <v>0</v>
      </c>
      <c r="G61" s="316">
        <f>'Rekap SKPD'!J465</f>
        <v>0</v>
      </c>
      <c r="H61" s="316">
        <f>'Rekap SKPD'!K465</f>
        <v>0</v>
      </c>
      <c r="I61" s="316">
        <f>'Rekap SKPD'!L465</f>
        <v>0</v>
      </c>
      <c r="J61" s="316">
        <f>'Rekap SKPD'!M465</f>
        <v>0</v>
      </c>
      <c r="K61" s="316">
        <f>'Rekap SKPD'!N465</f>
        <v>0</v>
      </c>
      <c r="L61" s="316">
        <f>'Rekap SKPD'!O465</f>
        <v>0</v>
      </c>
      <c r="M61" s="316">
        <f>'Rekap SKPD'!P465</f>
        <v>0</v>
      </c>
      <c r="N61" s="316">
        <f>'Rekap SKPD'!Q465</f>
        <v>0</v>
      </c>
      <c r="O61" s="316">
        <f>'Rekap SKPD'!R465</f>
        <v>0</v>
      </c>
      <c r="P61" s="316">
        <f>'Rekap SKPD'!S465</f>
        <v>0</v>
      </c>
      <c r="Q61" s="316">
        <f>'Rekap SKPD'!T465</f>
        <v>0</v>
      </c>
      <c r="R61" s="316">
        <f>'Rekap SKPD'!U465</f>
        <v>0</v>
      </c>
      <c r="S61" s="316">
        <f>'Rekap SKPD'!V465</f>
        <v>0</v>
      </c>
      <c r="T61" s="316">
        <f>'Rekap SKPD'!W465</f>
        <v>0</v>
      </c>
      <c r="U61" s="316">
        <f>'Rekap SKPD'!X465</f>
        <v>0</v>
      </c>
      <c r="V61" s="318">
        <f t="shared" si="0"/>
        <v>742000000</v>
      </c>
      <c r="W61" s="318"/>
      <c r="Y61" s="379">
        <v>742000000</v>
      </c>
      <c r="Z61" s="601">
        <f t="shared" si="1"/>
        <v>0</v>
      </c>
    </row>
    <row r="62" spans="1:26">
      <c r="A62" s="143">
        <v>52</v>
      </c>
      <c r="B62" s="432" t="s">
        <v>70</v>
      </c>
      <c r="C62" s="316">
        <f>'Rekap SKPD'!E474</f>
        <v>0</v>
      </c>
      <c r="D62" s="316">
        <f>'Rekap SKPD'!G474</f>
        <v>0</v>
      </c>
      <c r="E62" s="316">
        <f>'Rekap SKPD'!H474</f>
        <v>0</v>
      </c>
      <c r="F62" s="316">
        <f>'Rekap SKPD'!I474</f>
        <v>0</v>
      </c>
      <c r="G62" s="316">
        <f>'Rekap SKPD'!J474</f>
        <v>0</v>
      </c>
      <c r="H62" s="316">
        <f>'Rekap SKPD'!K474</f>
        <v>0</v>
      </c>
      <c r="I62" s="316">
        <f>'Rekap SKPD'!L474</f>
        <v>0</v>
      </c>
      <c r="J62" s="316">
        <f>'Rekap SKPD'!M474</f>
        <v>0</v>
      </c>
      <c r="K62" s="316">
        <f>'Rekap SKPD'!N474</f>
        <v>0</v>
      </c>
      <c r="L62" s="316">
        <f>'Rekap SKPD'!O474</f>
        <v>0</v>
      </c>
      <c r="M62" s="316">
        <f>'Rekap SKPD'!P474</f>
        <v>0</v>
      </c>
      <c r="N62" s="316">
        <f>'Rekap SKPD'!Q474</f>
        <v>0</v>
      </c>
      <c r="O62" s="316">
        <f>'Rekap SKPD'!R474</f>
        <v>0</v>
      </c>
      <c r="P62" s="316">
        <f>'Rekap SKPD'!S474</f>
        <v>0</v>
      </c>
      <c r="Q62" s="316">
        <f>'Rekap SKPD'!T474</f>
        <v>0</v>
      </c>
      <c r="R62" s="316">
        <f>'Rekap SKPD'!U474</f>
        <v>0</v>
      </c>
      <c r="S62" s="316">
        <f>'Rekap SKPD'!V474</f>
        <v>0</v>
      </c>
      <c r="T62" s="316">
        <f>'Rekap SKPD'!W474</f>
        <v>0</v>
      </c>
      <c r="U62" s="316">
        <f>'Rekap SKPD'!X474</f>
        <v>0</v>
      </c>
      <c r="V62" s="318">
        <f t="shared" si="0"/>
        <v>0</v>
      </c>
      <c r="W62" s="318"/>
      <c r="Y62" s="379">
        <v>0</v>
      </c>
      <c r="Z62" s="601">
        <f t="shared" si="1"/>
        <v>0</v>
      </c>
    </row>
    <row r="63" spans="1:26">
      <c r="A63" s="143">
        <v>53</v>
      </c>
      <c r="B63" s="432" t="s">
        <v>71</v>
      </c>
      <c r="C63" s="316">
        <f>'Rekap SKPD'!E483</f>
        <v>25000000</v>
      </c>
      <c r="D63" s="316">
        <f>'Rekap SKPD'!G483</f>
        <v>0</v>
      </c>
      <c r="E63" s="316">
        <f>'Rekap SKPD'!H483</f>
        <v>0</v>
      </c>
      <c r="F63" s="316">
        <f>'Rekap SKPD'!I483</f>
        <v>0</v>
      </c>
      <c r="G63" s="316">
        <f>'Rekap SKPD'!J483</f>
        <v>0</v>
      </c>
      <c r="H63" s="316">
        <f>'Rekap SKPD'!K483</f>
        <v>110160000</v>
      </c>
      <c r="I63" s="316">
        <f>'Rekap SKPD'!L483</f>
        <v>0</v>
      </c>
      <c r="J63" s="316">
        <f>'Rekap SKPD'!M483</f>
        <v>0</v>
      </c>
      <c r="K63" s="316">
        <f>'Rekap SKPD'!N483</f>
        <v>0</v>
      </c>
      <c r="L63" s="316">
        <f>'Rekap SKPD'!O483</f>
        <v>110160000</v>
      </c>
      <c r="M63" s="316">
        <f>'Rekap SKPD'!P483</f>
        <v>0</v>
      </c>
      <c r="N63" s="316">
        <f>'Rekap SKPD'!Q483</f>
        <v>0</v>
      </c>
      <c r="O63" s="316">
        <f>'Rekap SKPD'!R483</f>
        <v>0</v>
      </c>
      <c r="P63" s="316">
        <f>'Rekap SKPD'!S483</f>
        <v>0</v>
      </c>
      <c r="Q63" s="316">
        <f>'Rekap SKPD'!T483</f>
        <v>0</v>
      </c>
      <c r="R63" s="316">
        <f>'Rekap SKPD'!U483</f>
        <v>0</v>
      </c>
      <c r="S63" s="316">
        <f>'Rekap SKPD'!V483</f>
        <v>0</v>
      </c>
      <c r="T63" s="316">
        <f>'Rekap SKPD'!W483</f>
        <v>0</v>
      </c>
      <c r="U63" s="316">
        <f>'Rekap SKPD'!X483</f>
        <v>0</v>
      </c>
      <c r="V63" s="318">
        <f t="shared" si="0"/>
        <v>135160000</v>
      </c>
      <c r="W63" s="318"/>
      <c r="Y63" s="379">
        <v>135160000</v>
      </c>
      <c r="Z63" s="601">
        <f t="shared" si="1"/>
        <v>0</v>
      </c>
    </row>
    <row r="64" spans="1:26">
      <c r="A64" s="143">
        <v>54</v>
      </c>
      <c r="B64" s="432" t="s">
        <v>72</v>
      </c>
      <c r="C64" s="316">
        <f>'Rekap SKPD'!E492</f>
        <v>125000000</v>
      </c>
      <c r="D64" s="316">
        <f>'Rekap SKPD'!G492</f>
        <v>0</v>
      </c>
      <c r="E64" s="316">
        <f>'Rekap SKPD'!H492</f>
        <v>0</v>
      </c>
      <c r="F64" s="316">
        <f>'Rekap SKPD'!I492</f>
        <v>9356000</v>
      </c>
      <c r="G64" s="316">
        <f>'Rekap SKPD'!J492</f>
        <v>0</v>
      </c>
      <c r="H64" s="316">
        <f>'Rekap SKPD'!K492</f>
        <v>44424000</v>
      </c>
      <c r="I64" s="316">
        <f>'Rekap SKPD'!L492</f>
        <v>0</v>
      </c>
      <c r="J64" s="316">
        <f>'Rekap SKPD'!M492</f>
        <v>0</v>
      </c>
      <c r="K64" s="316">
        <f>'Rekap SKPD'!N492</f>
        <v>0</v>
      </c>
      <c r="L64" s="316">
        <f>'Rekap SKPD'!O492</f>
        <v>53780000</v>
      </c>
      <c r="M64" s="316">
        <f>'Rekap SKPD'!P492</f>
        <v>0</v>
      </c>
      <c r="N64" s="316">
        <f>'Rekap SKPD'!Q492</f>
        <v>0</v>
      </c>
      <c r="O64" s="316">
        <f>'Rekap SKPD'!R492</f>
        <v>0</v>
      </c>
      <c r="P64" s="316">
        <f>'Rekap SKPD'!S492</f>
        <v>0</v>
      </c>
      <c r="Q64" s="316">
        <f>'Rekap SKPD'!T492</f>
        <v>0</v>
      </c>
      <c r="R64" s="316">
        <f>'Rekap SKPD'!U492</f>
        <v>0</v>
      </c>
      <c r="S64" s="316">
        <f>'Rekap SKPD'!V492</f>
        <v>0</v>
      </c>
      <c r="T64" s="316">
        <f>'Rekap SKPD'!W492</f>
        <v>0</v>
      </c>
      <c r="U64" s="316">
        <f>'Rekap SKPD'!X492</f>
        <v>0</v>
      </c>
      <c r="V64" s="318">
        <f t="shared" si="0"/>
        <v>178780000</v>
      </c>
      <c r="W64" s="318"/>
      <c r="X64" s="44"/>
      <c r="Y64" s="379">
        <v>178780000</v>
      </c>
      <c r="Z64" s="601">
        <f t="shared" si="1"/>
        <v>0</v>
      </c>
    </row>
    <row r="65" spans="1:26">
      <c r="A65" s="143">
        <v>55</v>
      </c>
      <c r="B65" s="432" t="s">
        <v>73</v>
      </c>
      <c r="C65" s="316">
        <f>'Rekap SKPD'!E501</f>
        <v>300500000</v>
      </c>
      <c r="D65" s="316">
        <f>'Rekap SKPD'!G501</f>
        <v>0</v>
      </c>
      <c r="E65" s="316">
        <f>'Rekap SKPD'!H501</f>
        <v>0</v>
      </c>
      <c r="F65" s="316">
        <f>'Rekap SKPD'!I501</f>
        <v>0</v>
      </c>
      <c r="G65" s="316">
        <f>'Rekap SKPD'!J501</f>
        <v>0</v>
      </c>
      <c r="H65" s="316">
        <f>'Rekap SKPD'!K501</f>
        <v>0</v>
      </c>
      <c r="I65" s="316">
        <f>'Rekap SKPD'!L501</f>
        <v>0</v>
      </c>
      <c r="J65" s="316">
        <f>'Rekap SKPD'!M501</f>
        <v>0</v>
      </c>
      <c r="K65" s="316">
        <f>'Rekap SKPD'!N501</f>
        <v>0</v>
      </c>
      <c r="L65" s="316">
        <f>'Rekap SKPD'!O501</f>
        <v>0</v>
      </c>
      <c r="M65" s="316">
        <f>'Rekap SKPD'!P501</f>
        <v>0</v>
      </c>
      <c r="N65" s="316">
        <f>'Rekap SKPD'!Q501</f>
        <v>0</v>
      </c>
      <c r="O65" s="316">
        <f>'Rekap SKPD'!R501</f>
        <v>0</v>
      </c>
      <c r="P65" s="316">
        <f>'Rekap SKPD'!S501</f>
        <v>0</v>
      </c>
      <c r="Q65" s="316">
        <f>'Rekap SKPD'!T501</f>
        <v>0</v>
      </c>
      <c r="R65" s="316">
        <f>'Rekap SKPD'!U501</f>
        <v>0</v>
      </c>
      <c r="S65" s="316">
        <f>'Rekap SKPD'!V501</f>
        <v>0</v>
      </c>
      <c r="T65" s="316">
        <f>'Rekap SKPD'!W501</f>
        <v>0</v>
      </c>
      <c r="U65" s="316">
        <f>'Rekap SKPD'!X501</f>
        <v>0</v>
      </c>
      <c r="V65" s="318">
        <f t="shared" si="0"/>
        <v>300500000</v>
      </c>
      <c r="W65" s="318"/>
      <c r="Y65" s="379">
        <v>300500000</v>
      </c>
      <c r="Z65" s="601">
        <f t="shared" si="1"/>
        <v>0</v>
      </c>
    </row>
    <row r="66" spans="1:26">
      <c r="A66" s="143">
        <v>56</v>
      </c>
      <c r="B66" s="432" t="s">
        <v>74</v>
      </c>
      <c r="C66" s="316">
        <f>'Rekap SKPD'!E510</f>
        <v>240000000</v>
      </c>
      <c r="D66" s="316">
        <f>'Rekap SKPD'!G510</f>
        <v>0</v>
      </c>
      <c r="E66" s="316">
        <f>'Rekap SKPD'!H510</f>
        <v>0</v>
      </c>
      <c r="F66" s="316">
        <f>'Rekap SKPD'!I510</f>
        <v>0</v>
      </c>
      <c r="G66" s="316">
        <f>'Rekap SKPD'!J510</f>
        <v>0</v>
      </c>
      <c r="H66" s="316">
        <f>'Rekap SKPD'!K510</f>
        <v>0</v>
      </c>
      <c r="I66" s="316">
        <f>'Rekap SKPD'!L510</f>
        <v>0</v>
      </c>
      <c r="J66" s="316">
        <f>'Rekap SKPD'!M510</f>
        <v>0</v>
      </c>
      <c r="K66" s="316">
        <f>'Rekap SKPD'!N510</f>
        <v>0</v>
      </c>
      <c r="L66" s="316">
        <f>'Rekap SKPD'!O510</f>
        <v>0</v>
      </c>
      <c r="M66" s="316">
        <f>'Rekap SKPD'!P510</f>
        <v>0</v>
      </c>
      <c r="N66" s="316">
        <f>'Rekap SKPD'!Q510</f>
        <v>0</v>
      </c>
      <c r="O66" s="316">
        <f>'Rekap SKPD'!R510</f>
        <v>0</v>
      </c>
      <c r="P66" s="316">
        <f>'Rekap SKPD'!S510</f>
        <v>0</v>
      </c>
      <c r="Q66" s="316">
        <f>'Rekap SKPD'!T510</f>
        <v>0</v>
      </c>
      <c r="R66" s="316">
        <f>'Rekap SKPD'!U510</f>
        <v>0</v>
      </c>
      <c r="S66" s="316">
        <f>'Rekap SKPD'!V510</f>
        <v>0</v>
      </c>
      <c r="T66" s="316">
        <f>'Rekap SKPD'!W510</f>
        <v>0</v>
      </c>
      <c r="U66" s="316">
        <f>'Rekap SKPD'!X510</f>
        <v>0</v>
      </c>
      <c r="V66" s="318">
        <f t="shared" si="0"/>
        <v>240000000</v>
      </c>
      <c r="W66" s="318"/>
      <c r="Y66" s="379">
        <v>240000000</v>
      </c>
      <c r="Z66" s="601">
        <f t="shared" si="1"/>
        <v>0</v>
      </c>
    </row>
    <row r="67" spans="1:26" s="128" customFormat="1">
      <c r="A67" s="143">
        <v>57</v>
      </c>
      <c r="B67" s="432" t="s">
        <v>75</v>
      </c>
      <c r="C67" s="316">
        <f>'Rekap SKPD'!E519</f>
        <v>502877850</v>
      </c>
      <c r="D67" s="316">
        <f>'Rekap SKPD'!G519</f>
        <v>0</v>
      </c>
      <c r="E67" s="316">
        <f>'Rekap SKPD'!H519</f>
        <v>0</v>
      </c>
      <c r="F67" s="316">
        <f>'Rekap SKPD'!I519</f>
        <v>0</v>
      </c>
      <c r="G67" s="316">
        <f>'Rekap SKPD'!J519</f>
        <v>0</v>
      </c>
      <c r="H67" s="316">
        <f>'Rekap SKPD'!K519</f>
        <v>0</v>
      </c>
      <c r="I67" s="316">
        <f>'Rekap SKPD'!L519</f>
        <v>0</v>
      </c>
      <c r="J67" s="316">
        <f>'Rekap SKPD'!M519</f>
        <v>0</v>
      </c>
      <c r="K67" s="316">
        <f>'Rekap SKPD'!N519</f>
        <v>0</v>
      </c>
      <c r="L67" s="316">
        <f>'Rekap SKPD'!O519</f>
        <v>0</v>
      </c>
      <c r="M67" s="316">
        <f>'Rekap SKPD'!P519</f>
        <v>0</v>
      </c>
      <c r="N67" s="316">
        <f>'Rekap SKPD'!Q519</f>
        <v>0</v>
      </c>
      <c r="O67" s="316">
        <f>'Rekap SKPD'!R519</f>
        <v>0</v>
      </c>
      <c r="P67" s="316">
        <f>'Rekap SKPD'!S519</f>
        <v>0</v>
      </c>
      <c r="Q67" s="316">
        <f>'Rekap SKPD'!T519</f>
        <v>0</v>
      </c>
      <c r="R67" s="316">
        <f>'Rekap SKPD'!U519</f>
        <v>0</v>
      </c>
      <c r="S67" s="316">
        <f>'Rekap SKPD'!V519</f>
        <v>0</v>
      </c>
      <c r="T67" s="316">
        <f>'Rekap SKPD'!W519</f>
        <v>0</v>
      </c>
      <c r="U67" s="316">
        <f>'Rekap SKPD'!X519</f>
        <v>0</v>
      </c>
      <c r="V67" s="318">
        <f t="shared" si="0"/>
        <v>502877850</v>
      </c>
      <c r="W67" s="331"/>
      <c r="X67" s="147"/>
      <c r="Y67" s="412">
        <v>502877850</v>
      </c>
      <c r="Z67" s="601">
        <f t="shared" si="1"/>
        <v>0</v>
      </c>
    </row>
    <row r="68" spans="1:26">
      <c r="A68" s="143">
        <v>58</v>
      </c>
      <c r="B68" s="432" t="s">
        <v>76</v>
      </c>
      <c r="C68" s="316">
        <f>'Rekap SKPD'!E528</f>
        <v>621804000</v>
      </c>
      <c r="D68" s="316">
        <f>'Rekap SKPD'!G528</f>
        <v>0</v>
      </c>
      <c r="E68" s="316">
        <f>'Rekap SKPD'!H528</f>
        <v>0</v>
      </c>
      <c r="F68" s="316">
        <f>'Rekap SKPD'!I528</f>
        <v>0</v>
      </c>
      <c r="G68" s="316">
        <f>'Rekap SKPD'!J528</f>
        <v>0</v>
      </c>
      <c r="H68" s="316">
        <f>'Rekap SKPD'!K528</f>
        <v>0</v>
      </c>
      <c r="I68" s="316">
        <f>'Rekap SKPD'!L528</f>
        <v>0</v>
      </c>
      <c r="J68" s="316">
        <f>'Rekap SKPD'!M528</f>
        <v>0</v>
      </c>
      <c r="K68" s="316">
        <f>'Rekap SKPD'!N528</f>
        <v>0</v>
      </c>
      <c r="L68" s="316">
        <f>'Rekap SKPD'!O528</f>
        <v>0</v>
      </c>
      <c r="M68" s="316">
        <f>'Rekap SKPD'!P528</f>
        <v>0</v>
      </c>
      <c r="N68" s="316">
        <f>'Rekap SKPD'!Q528</f>
        <v>0</v>
      </c>
      <c r="O68" s="316">
        <f>'Rekap SKPD'!R528</f>
        <v>0</v>
      </c>
      <c r="P68" s="316">
        <f>'Rekap SKPD'!S528</f>
        <v>0</v>
      </c>
      <c r="Q68" s="316">
        <f>'Rekap SKPD'!T528</f>
        <v>0</v>
      </c>
      <c r="R68" s="316">
        <f>'Rekap SKPD'!U528</f>
        <v>0</v>
      </c>
      <c r="S68" s="316">
        <f>'Rekap SKPD'!V528</f>
        <v>0</v>
      </c>
      <c r="T68" s="316">
        <f>'Rekap SKPD'!W528</f>
        <v>0</v>
      </c>
      <c r="U68" s="316">
        <f>'Rekap SKPD'!X528</f>
        <v>0</v>
      </c>
      <c r="V68" s="318">
        <f t="shared" si="0"/>
        <v>621804000</v>
      </c>
      <c r="W68" s="318"/>
      <c r="Y68" s="379">
        <v>621804000</v>
      </c>
      <c r="Z68" s="601">
        <f t="shared" si="1"/>
        <v>0</v>
      </c>
    </row>
    <row r="69" spans="1:26">
      <c r="A69" s="143">
        <v>59</v>
      </c>
      <c r="B69" s="432" t="s">
        <v>77</v>
      </c>
      <c r="C69" s="316">
        <f>'Rekap SKPD'!E537</f>
        <v>16500000</v>
      </c>
      <c r="D69" s="316">
        <f>'Rekap SKPD'!G537</f>
        <v>0</v>
      </c>
      <c r="E69" s="316">
        <f>'Rekap SKPD'!H537</f>
        <v>0</v>
      </c>
      <c r="F69" s="316">
        <f>'Rekap SKPD'!I537</f>
        <v>0</v>
      </c>
      <c r="G69" s="316">
        <f>'Rekap SKPD'!J537</f>
        <v>0</v>
      </c>
      <c r="H69" s="316">
        <f>'Rekap SKPD'!K537</f>
        <v>0</v>
      </c>
      <c r="I69" s="316">
        <f>'Rekap SKPD'!L537</f>
        <v>0</v>
      </c>
      <c r="J69" s="316">
        <f>'Rekap SKPD'!M537</f>
        <v>0</v>
      </c>
      <c r="K69" s="316">
        <f>'Rekap SKPD'!N537</f>
        <v>0</v>
      </c>
      <c r="L69" s="316">
        <f>'Rekap SKPD'!O537</f>
        <v>0</v>
      </c>
      <c r="M69" s="316">
        <f>'Rekap SKPD'!P537</f>
        <v>0</v>
      </c>
      <c r="N69" s="316">
        <f>'Rekap SKPD'!Q537</f>
        <v>0</v>
      </c>
      <c r="O69" s="316">
        <f>'Rekap SKPD'!R537</f>
        <v>0</v>
      </c>
      <c r="P69" s="316">
        <f>'Rekap SKPD'!S537</f>
        <v>0</v>
      </c>
      <c r="Q69" s="316">
        <f>'Rekap SKPD'!T537</f>
        <v>0</v>
      </c>
      <c r="R69" s="316">
        <f>'Rekap SKPD'!U537</f>
        <v>0</v>
      </c>
      <c r="S69" s="316">
        <f>'Rekap SKPD'!V537</f>
        <v>0</v>
      </c>
      <c r="T69" s="316">
        <f>'Rekap SKPD'!W537</f>
        <v>0</v>
      </c>
      <c r="U69" s="316">
        <f>'Rekap SKPD'!X537</f>
        <v>0</v>
      </c>
      <c r="V69" s="318">
        <f t="shared" si="0"/>
        <v>16500000</v>
      </c>
      <c r="W69" s="318"/>
      <c r="Y69" s="379">
        <v>16500000</v>
      </c>
      <c r="Z69" s="601">
        <f t="shared" si="1"/>
        <v>0</v>
      </c>
    </row>
    <row r="70" spans="1:26">
      <c r="A70" s="143">
        <v>60</v>
      </c>
      <c r="B70" s="432" t="s">
        <v>78</v>
      </c>
      <c r="C70" s="316">
        <f>'Rekap SKPD'!E546</f>
        <v>4250000000</v>
      </c>
      <c r="D70" s="316">
        <f>'Rekap SKPD'!G546</f>
        <v>0</v>
      </c>
      <c r="E70" s="316">
        <f>'Rekap SKPD'!H546</f>
        <v>0</v>
      </c>
      <c r="F70" s="316">
        <f>'Rekap SKPD'!I546</f>
        <v>0</v>
      </c>
      <c r="G70" s="316">
        <f>'Rekap SKPD'!J546</f>
        <v>0</v>
      </c>
      <c r="H70" s="316">
        <f>'Rekap SKPD'!K546</f>
        <v>0</v>
      </c>
      <c r="I70" s="316">
        <f>'Rekap SKPD'!L546</f>
        <v>0</v>
      </c>
      <c r="J70" s="316">
        <f>'Rekap SKPD'!M546</f>
        <v>0</v>
      </c>
      <c r="K70" s="316">
        <f>'Rekap SKPD'!N546</f>
        <v>0</v>
      </c>
      <c r="L70" s="316">
        <f>'Rekap SKPD'!O546</f>
        <v>0</v>
      </c>
      <c r="M70" s="316">
        <f>'Rekap SKPD'!P546</f>
        <v>0</v>
      </c>
      <c r="N70" s="316">
        <f>'Rekap SKPD'!Q546</f>
        <v>0</v>
      </c>
      <c r="O70" s="316">
        <f>'Rekap SKPD'!R546</f>
        <v>0</v>
      </c>
      <c r="P70" s="316">
        <f>'Rekap SKPD'!S546</f>
        <v>0</v>
      </c>
      <c r="Q70" s="316">
        <f>'Rekap SKPD'!T546</f>
        <v>0</v>
      </c>
      <c r="R70" s="316">
        <f>'Rekap SKPD'!U546</f>
        <v>0</v>
      </c>
      <c r="S70" s="316">
        <f>'Rekap SKPD'!V546</f>
        <v>0</v>
      </c>
      <c r="T70" s="316">
        <f>'Rekap SKPD'!W546</f>
        <v>0</v>
      </c>
      <c r="U70" s="316">
        <f>'Rekap SKPD'!X546</f>
        <v>0</v>
      </c>
      <c r="V70" s="318">
        <f t="shared" si="0"/>
        <v>4250000000</v>
      </c>
      <c r="W70" s="318"/>
      <c r="Y70" s="379">
        <v>4250000000</v>
      </c>
      <c r="Z70" s="601">
        <f t="shared" si="1"/>
        <v>0</v>
      </c>
    </row>
    <row r="71" spans="1:26">
      <c r="A71" s="143">
        <v>61</v>
      </c>
      <c r="B71" s="432" t="s">
        <v>79</v>
      </c>
      <c r="C71" s="316">
        <f>'Rekap SKPD'!E555</f>
        <v>625000000</v>
      </c>
      <c r="D71" s="316">
        <f>'Rekap SKPD'!G555</f>
        <v>0</v>
      </c>
      <c r="E71" s="316">
        <f>'Rekap SKPD'!H555</f>
        <v>0</v>
      </c>
      <c r="F71" s="316">
        <f>'Rekap SKPD'!I555</f>
        <v>0</v>
      </c>
      <c r="G71" s="316">
        <f>'Rekap SKPD'!J555</f>
        <v>0</v>
      </c>
      <c r="H71" s="316">
        <f>'Rekap SKPD'!K555</f>
        <v>0</v>
      </c>
      <c r="I71" s="316">
        <f>'Rekap SKPD'!L555</f>
        <v>0</v>
      </c>
      <c r="J71" s="316">
        <f>'Rekap SKPD'!M555</f>
        <v>0</v>
      </c>
      <c r="K71" s="316">
        <f>'Rekap SKPD'!N555</f>
        <v>0</v>
      </c>
      <c r="L71" s="316">
        <f>'Rekap SKPD'!O555</f>
        <v>0</v>
      </c>
      <c r="M71" s="316">
        <f>'Rekap SKPD'!P555</f>
        <v>0</v>
      </c>
      <c r="N71" s="316">
        <f>'Rekap SKPD'!Q555</f>
        <v>0</v>
      </c>
      <c r="O71" s="316">
        <f>'Rekap SKPD'!R555</f>
        <v>0</v>
      </c>
      <c r="P71" s="316">
        <f>'Rekap SKPD'!S555</f>
        <v>0</v>
      </c>
      <c r="Q71" s="316">
        <f>'Rekap SKPD'!T555</f>
        <v>0</v>
      </c>
      <c r="R71" s="316">
        <f>'Rekap SKPD'!U555</f>
        <v>0</v>
      </c>
      <c r="S71" s="316">
        <f>'Rekap SKPD'!V555</f>
        <v>0</v>
      </c>
      <c r="T71" s="316">
        <f>'Rekap SKPD'!W555</f>
        <v>0</v>
      </c>
      <c r="U71" s="316">
        <f>'Rekap SKPD'!X555</f>
        <v>0</v>
      </c>
      <c r="V71" s="318">
        <f t="shared" si="0"/>
        <v>625000000</v>
      </c>
      <c r="W71" s="318"/>
      <c r="Y71" s="379">
        <v>625000000</v>
      </c>
      <c r="Z71" s="601">
        <f t="shared" si="1"/>
        <v>0</v>
      </c>
    </row>
    <row r="72" spans="1:26">
      <c r="A72" s="143">
        <v>62</v>
      </c>
      <c r="B72" s="432" t="s">
        <v>80</v>
      </c>
      <c r="C72" s="316">
        <f>'Rekap SKPD'!E564</f>
        <v>81000000</v>
      </c>
      <c r="D72" s="316">
        <f>'Rekap SKPD'!G564</f>
        <v>0</v>
      </c>
      <c r="E72" s="316">
        <f>'Rekap SKPD'!H564</f>
        <v>0</v>
      </c>
      <c r="F72" s="316">
        <f>'Rekap SKPD'!I564</f>
        <v>0</v>
      </c>
      <c r="G72" s="316">
        <f>'Rekap SKPD'!J564</f>
        <v>0</v>
      </c>
      <c r="H72" s="316">
        <f>'Rekap SKPD'!K564</f>
        <v>0</v>
      </c>
      <c r="I72" s="316">
        <f>'Rekap SKPD'!L564</f>
        <v>0</v>
      </c>
      <c r="J72" s="316">
        <f>'Rekap SKPD'!M564</f>
        <v>0</v>
      </c>
      <c r="K72" s="316">
        <f>'Rekap SKPD'!N564</f>
        <v>0</v>
      </c>
      <c r="L72" s="316">
        <f>'Rekap SKPD'!O564</f>
        <v>0</v>
      </c>
      <c r="M72" s="316">
        <f>'Rekap SKPD'!P564</f>
        <v>0</v>
      </c>
      <c r="N72" s="316">
        <f>'Rekap SKPD'!Q564</f>
        <v>0</v>
      </c>
      <c r="O72" s="316">
        <f>'Rekap SKPD'!R564</f>
        <v>0</v>
      </c>
      <c r="P72" s="316">
        <f>'Rekap SKPD'!S564</f>
        <v>0</v>
      </c>
      <c r="Q72" s="316">
        <f>'Rekap SKPD'!T564</f>
        <v>0</v>
      </c>
      <c r="R72" s="316">
        <f>'Rekap SKPD'!U564</f>
        <v>0</v>
      </c>
      <c r="S72" s="316">
        <f>'Rekap SKPD'!V564</f>
        <v>0</v>
      </c>
      <c r="T72" s="316">
        <f>'Rekap SKPD'!W564</f>
        <v>0</v>
      </c>
      <c r="U72" s="316">
        <f>'Rekap SKPD'!X564</f>
        <v>0</v>
      </c>
      <c r="V72" s="318">
        <f t="shared" si="0"/>
        <v>81000000</v>
      </c>
      <c r="W72" s="318"/>
      <c r="Y72" s="379">
        <v>81000000</v>
      </c>
      <c r="Z72" s="601">
        <f t="shared" si="1"/>
        <v>0</v>
      </c>
    </row>
    <row r="73" spans="1:26">
      <c r="A73" s="143">
        <v>63</v>
      </c>
      <c r="B73" s="432" t="s">
        <v>81</v>
      </c>
      <c r="C73" s="316">
        <f>'Rekap SKPD'!E573</f>
        <v>2492500000</v>
      </c>
      <c r="D73" s="316">
        <f>'Rekap SKPD'!G573</f>
        <v>0</v>
      </c>
      <c r="E73" s="316">
        <f>'Rekap SKPD'!H573</f>
        <v>0</v>
      </c>
      <c r="F73" s="316">
        <f>'Rekap SKPD'!I573</f>
        <v>0</v>
      </c>
      <c r="G73" s="316">
        <f>'Rekap SKPD'!J573</f>
        <v>0</v>
      </c>
      <c r="H73" s="316">
        <f>'Rekap SKPD'!K573</f>
        <v>0</v>
      </c>
      <c r="I73" s="316">
        <f>'Rekap SKPD'!L573</f>
        <v>0</v>
      </c>
      <c r="J73" s="316">
        <f>'Rekap SKPD'!M573</f>
        <v>0</v>
      </c>
      <c r="K73" s="316">
        <f>'Rekap SKPD'!N573</f>
        <v>0</v>
      </c>
      <c r="L73" s="316">
        <f>'Rekap SKPD'!O573</f>
        <v>0</v>
      </c>
      <c r="M73" s="316">
        <f>'Rekap SKPD'!P573</f>
        <v>0</v>
      </c>
      <c r="N73" s="316">
        <f>'Rekap SKPD'!Q573</f>
        <v>0</v>
      </c>
      <c r="O73" s="316">
        <f>'Rekap SKPD'!R573</f>
        <v>0</v>
      </c>
      <c r="P73" s="316">
        <f>'Rekap SKPD'!S573</f>
        <v>0</v>
      </c>
      <c r="Q73" s="316">
        <f>'Rekap SKPD'!T573</f>
        <v>0</v>
      </c>
      <c r="R73" s="316">
        <f>'Rekap SKPD'!U573</f>
        <v>0</v>
      </c>
      <c r="S73" s="316">
        <f>'Rekap SKPD'!V573</f>
        <v>0</v>
      </c>
      <c r="T73" s="316">
        <f>'Rekap SKPD'!W573</f>
        <v>0</v>
      </c>
      <c r="U73" s="316">
        <f>'Rekap SKPD'!X573</f>
        <v>0</v>
      </c>
      <c r="V73" s="318">
        <f t="shared" si="0"/>
        <v>2492500000</v>
      </c>
      <c r="W73" s="318"/>
      <c r="Y73" s="379">
        <v>2492500000</v>
      </c>
      <c r="Z73" s="601">
        <f t="shared" si="1"/>
        <v>0</v>
      </c>
    </row>
    <row r="74" spans="1:26">
      <c r="A74" s="143">
        <v>64</v>
      </c>
      <c r="B74" s="432" t="s">
        <v>82</v>
      </c>
      <c r="C74" s="316">
        <f>'Rekap SKPD'!E582</f>
        <v>0</v>
      </c>
      <c r="D74" s="316">
        <f>'Rekap SKPD'!G582</f>
        <v>60012500</v>
      </c>
      <c r="E74" s="316">
        <f>'Rekap SKPD'!H582</f>
        <v>0</v>
      </c>
      <c r="F74" s="316">
        <f>'Rekap SKPD'!I582</f>
        <v>0</v>
      </c>
      <c r="G74" s="316">
        <f>'Rekap SKPD'!J582</f>
        <v>0</v>
      </c>
      <c r="H74" s="316">
        <f>'Rekap SKPD'!K582</f>
        <v>139440000</v>
      </c>
      <c r="I74" s="316">
        <f>'Rekap SKPD'!L582</f>
        <v>0</v>
      </c>
      <c r="J74" s="316">
        <f>'Rekap SKPD'!M582</f>
        <v>0</v>
      </c>
      <c r="K74" s="316">
        <f>'Rekap SKPD'!N582</f>
        <v>0</v>
      </c>
      <c r="L74" s="316">
        <f>'Rekap SKPD'!O582</f>
        <v>199452500</v>
      </c>
      <c r="M74" s="316">
        <f>'Rekap SKPD'!P582</f>
        <v>0</v>
      </c>
      <c r="N74" s="316">
        <f>'Rekap SKPD'!Q582</f>
        <v>0</v>
      </c>
      <c r="O74" s="316">
        <f>'Rekap SKPD'!R582</f>
        <v>0</v>
      </c>
      <c r="P74" s="316">
        <f>'Rekap SKPD'!S582</f>
        <v>0</v>
      </c>
      <c r="Q74" s="316">
        <f>'Rekap SKPD'!T582</f>
        <v>0</v>
      </c>
      <c r="R74" s="316">
        <f>'Rekap SKPD'!U582</f>
        <v>0</v>
      </c>
      <c r="S74" s="316">
        <f>'Rekap SKPD'!V582</f>
        <v>0</v>
      </c>
      <c r="T74" s="316">
        <f>'Rekap SKPD'!W582</f>
        <v>0</v>
      </c>
      <c r="U74" s="316">
        <f>'Rekap SKPD'!X582</f>
        <v>0</v>
      </c>
      <c r="V74" s="318">
        <f t="shared" si="0"/>
        <v>199452500</v>
      </c>
      <c r="W74" s="318"/>
      <c r="Y74" s="379">
        <v>199452500</v>
      </c>
      <c r="Z74" s="601">
        <f t="shared" si="1"/>
        <v>0</v>
      </c>
    </row>
    <row r="75" spans="1:26">
      <c r="A75" s="143">
        <v>65</v>
      </c>
      <c r="B75" s="432" t="s">
        <v>83</v>
      </c>
      <c r="C75" s="316">
        <f>'Rekap SKPD'!E591</f>
        <v>399041500</v>
      </c>
      <c r="D75" s="316">
        <f>'Rekap SKPD'!G591</f>
        <v>0</v>
      </c>
      <c r="E75" s="316">
        <f>'Rekap SKPD'!H591</f>
        <v>0</v>
      </c>
      <c r="F75" s="316">
        <f>'Rekap SKPD'!I591</f>
        <v>0</v>
      </c>
      <c r="G75" s="316">
        <f>'Rekap SKPD'!J591</f>
        <v>0</v>
      </c>
      <c r="H75" s="316">
        <f>'Rekap SKPD'!K591</f>
        <v>191362776</v>
      </c>
      <c r="I75" s="316">
        <f>'Rekap SKPD'!L591</f>
        <v>0</v>
      </c>
      <c r="J75" s="316">
        <f>'Rekap SKPD'!M591</f>
        <v>0</v>
      </c>
      <c r="K75" s="316">
        <f>'Rekap SKPD'!N591</f>
        <v>0</v>
      </c>
      <c r="L75" s="316">
        <f>'Rekap SKPD'!O591</f>
        <v>191362776</v>
      </c>
      <c r="M75" s="316">
        <f>'Rekap SKPD'!P591</f>
        <v>0</v>
      </c>
      <c r="N75" s="316">
        <f>'Rekap SKPD'!Q591</f>
        <v>0</v>
      </c>
      <c r="O75" s="316">
        <f>'Rekap SKPD'!R591</f>
        <v>0</v>
      </c>
      <c r="P75" s="316">
        <f>'Rekap SKPD'!S591</f>
        <v>0</v>
      </c>
      <c r="Q75" s="316">
        <f>'Rekap SKPD'!T591</f>
        <v>0</v>
      </c>
      <c r="R75" s="316">
        <f>'Rekap SKPD'!U591</f>
        <v>0</v>
      </c>
      <c r="S75" s="316">
        <f>'Rekap SKPD'!V591</f>
        <v>0</v>
      </c>
      <c r="T75" s="316">
        <f>'Rekap SKPD'!W591</f>
        <v>0</v>
      </c>
      <c r="U75" s="316">
        <f>'Rekap SKPD'!X591</f>
        <v>0</v>
      </c>
      <c r="V75" s="318">
        <f t="shared" si="0"/>
        <v>590404276</v>
      </c>
      <c r="W75" s="318"/>
      <c r="X75" s="145"/>
      <c r="Y75" s="379">
        <v>590404276</v>
      </c>
      <c r="Z75" s="601">
        <f t="shared" si="1"/>
        <v>0</v>
      </c>
    </row>
    <row r="76" spans="1:26">
      <c r="A76" s="143">
        <v>66</v>
      </c>
      <c r="B76" s="432" t="s">
        <v>84</v>
      </c>
      <c r="C76" s="316">
        <f>'Rekap SKPD'!E600</f>
        <v>430000000</v>
      </c>
      <c r="D76" s="316">
        <f>'Rekap SKPD'!G600</f>
        <v>14000000</v>
      </c>
      <c r="E76" s="316">
        <f>'Rekap SKPD'!H600</f>
        <v>0</v>
      </c>
      <c r="F76" s="316">
        <f>'Rekap SKPD'!I600</f>
        <v>0</v>
      </c>
      <c r="G76" s="316">
        <f>'Rekap SKPD'!J600</f>
        <v>0</v>
      </c>
      <c r="H76" s="316">
        <f>'Rekap SKPD'!K600</f>
        <v>0</v>
      </c>
      <c r="I76" s="316">
        <f>'Rekap SKPD'!L600</f>
        <v>0</v>
      </c>
      <c r="J76" s="316">
        <f>'Rekap SKPD'!M600</f>
        <v>0</v>
      </c>
      <c r="K76" s="316">
        <f>'Rekap SKPD'!N600</f>
        <v>0</v>
      </c>
      <c r="L76" s="316">
        <f>'Rekap SKPD'!O600</f>
        <v>14000000</v>
      </c>
      <c r="M76" s="316">
        <f>'Rekap SKPD'!P600</f>
        <v>0</v>
      </c>
      <c r="N76" s="316">
        <f>'Rekap SKPD'!Q600</f>
        <v>0</v>
      </c>
      <c r="O76" s="316">
        <f>'Rekap SKPD'!R600</f>
        <v>0</v>
      </c>
      <c r="P76" s="316">
        <f>'Rekap SKPD'!S600</f>
        <v>0</v>
      </c>
      <c r="Q76" s="316">
        <f>'Rekap SKPD'!T600</f>
        <v>0</v>
      </c>
      <c r="R76" s="316">
        <f>'Rekap SKPD'!U600</f>
        <v>0</v>
      </c>
      <c r="S76" s="316">
        <f>'Rekap SKPD'!V600</f>
        <v>0</v>
      </c>
      <c r="T76" s="316">
        <f>'Rekap SKPD'!W600</f>
        <v>0</v>
      </c>
      <c r="U76" s="316">
        <f>'Rekap SKPD'!X600</f>
        <v>0</v>
      </c>
      <c r="V76" s="318">
        <f t="shared" ref="V76:V82" si="2">C76+D76+E76+F76+G76+H76+I76+J76+K76-M76-N76-O76-P76-Q76-R76-S76-T76</f>
        <v>444000000</v>
      </c>
      <c r="W76" s="318"/>
      <c r="Y76" s="379">
        <v>444000000</v>
      </c>
      <c r="Z76" s="601">
        <f t="shared" ref="Z76:Z82" si="3">V76-Y76</f>
        <v>0</v>
      </c>
    </row>
    <row r="77" spans="1:26">
      <c r="A77" s="143">
        <v>67</v>
      </c>
      <c r="B77" s="432" t="s">
        <v>85</v>
      </c>
      <c r="C77" s="316">
        <f>'Rekap SKPD'!E609</f>
        <v>499000000</v>
      </c>
      <c r="D77" s="316">
        <f>'Rekap SKPD'!G609</f>
        <v>0</v>
      </c>
      <c r="E77" s="316">
        <f>'Rekap SKPD'!H609</f>
        <v>0</v>
      </c>
      <c r="F77" s="316">
        <f>'Rekap SKPD'!I609</f>
        <v>0</v>
      </c>
      <c r="G77" s="316">
        <f>'Rekap SKPD'!J609</f>
        <v>0</v>
      </c>
      <c r="H77" s="316">
        <f>'Rekap SKPD'!K609</f>
        <v>469249000</v>
      </c>
      <c r="I77" s="316">
        <f>'Rekap SKPD'!L609</f>
        <v>0</v>
      </c>
      <c r="J77" s="316">
        <f>'Rekap SKPD'!M609</f>
        <v>0</v>
      </c>
      <c r="K77" s="316">
        <f>'Rekap SKPD'!N609</f>
        <v>0</v>
      </c>
      <c r="L77" s="316">
        <f>'Rekap SKPD'!O609</f>
        <v>469249000</v>
      </c>
      <c r="M77" s="316">
        <f>'Rekap SKPD'!P609</f>
        <v>0</v>
      </c>
      <c r="N77" s="316">
        <f>'Rekap SKPD'!Q609</f>
        <v>0</v>
      </c>
      <c r="O77" s="316">
        <f>'Rekap SKPD'!R609</f>
        <v>0</v>
      </c>
      <c r="P77" s="316">
        <f>'Rekap SKPD'!S609</f>
        <v>0</v>
      </c>
      <c r="Q77" s="316">
        <f>'Rekap SKPD'!T609</f>
        <v>0</v>
      </c>
      <c r="R77" s="316">
        <f>'Rekap SKPD'!U609</f>
        <v>0</v>
      </c>
      <c r="S77" s="316">
        <f>'Rekap SKPD'!V609</f>
        <v>0</v>
      </c>
      <c r="T77" s="316">
        <f>'Rekap SKPD'!W609</f>
        <v>0</v>
      </c>
      <c r="U77" s="316">
        <f>'Rekap SKPD'!X609</f>
        <v>0</v>
      </c>
      <c r="V77" s="318">
        <f t="shared" si="2"/>
        <v>968249000</v>
      </c>
      <c r="W77" s="318"/>
      <c r="Y77" s="379">
        <v>968249000</v>
      </c>
      <c r="Z77" s="601">
        <f t="shared" si="3"/>
        <v>0</v>
      </c>
    </row>
    <row r="78" spans="1:26">
      <c r="A78" s="143">
        <v>68</v>
      </c>
      <c r="B78" s="432" t="s">
        <v>86</v>
      </c>
      <c r="C78" s="316">
        <f>'Rekap SKPD'!E618</f>
        <v>4664007177</v>
      </c>
      <c r="D78" s="316">
        <f>'Rekap SKPD'!G618</f>
        <v>1561742700</v>
      </c>
      <c r="E78" s="316">
        <f>'Rekap SKPD'!H618</f>
        <v>21207504</v>
      </c>
      <c r="F78" s="316">
        <f>'Rekap SKPD'!I618</f>
        <v>0</v>
      </c>
      <c r="G78" s="316">
        <f>'Rekap SKPD'!J618</f>
        <v>0</v>
      </c>
      <c r="H78" s="316">
        <f>'Rekap SKPD'!K618</f>
        <v>0</v>
      </c>
      <c r="I78" s="316">
        <f>'Rekap SKPD'!L618</f>
        <v>77119700</v>
      </c>
      <c r="J78" s="316">
        <f>'Rekap SKPD'!M618</f>
        <v>0</v>
      </c>
      <c r="K78" s="316">
        <f>'Rekap SKPD'!N618</f>
        <v>0</v>
      </c>
      <c r="L78" s="316">
        <f>'Rekap SKPD'!O618</f>
        <v>1660069904</v>
      </c>
      <c r="M78" s="316">
        <f>'Rekap SKPD'!P618</f>
        <v>0</v>
      </c>
      <c r="N78" s="316">
        <f>'Rekap SKPD'!Q618</f>
        <v>0</v>
      </c>
      <c r="O78" s="316">
        <f>'Rekap SKPD'!R618</f>
        <v>97324000</v>
      </c>
      <c r="P78" s="316">
        <f>'Rekap SKPD'!S618</f>
        <v>1343278010</v>
      </c>
      <c r="Q78" s="316">
        <f>'Rekap SKPD'!T618</f>
        <v>0</v>
      </c>
      <c r="R78" s="316">
        <f>'Rekap SKPD'!U618</f>
        <v>0</v>
      </c>
      <c r="S78" s="316">
        <f>'Rekap SKPD'!V618</f>
        <v>0</v>
      </c>
      <c r="T78" s="316">
        <f>'Rekap SKPD'!W618</f>
        <v>0</v>
      </c>
      <c r="U78" s="316">
        <f>'Rekap SKPD'!X618</f>
        <v>1440602010</v>
      </c>
      <c r="V78" s="318">
        <f t="shared" si="2"/>
        <v>4883475071</v>
      </c>
      <c r="W78" s="318"/>
      <c r="Y78" s="379">
        <v>4883475071</v>
      </c>
      <c r="Z78" s="601">
        <f t="shared" si="3"/>
        <v>0</v>
      </c>
    </row>
    <row r="79" spans="1:26">
      <c r="A79" s="143">
        <v>69</v>
      </c>
      <c r="B79" s="432" t="s">
        <v>87</v>
      </c>
      <c r="C79" s="316">
        <f>'Rekap SKPD'!E627</f>
        <v>9918518023</v>
      </c>
      <c r="D79" s="316">
        <f>'Rekap SKPD'!G627</f>
        <v>137534900</v>
      </c>
      <c r="E79" s="316">
        <f>'Rekap SKPD'!H627</f>
        <v>1830119</v>
      </c>
      <c r="F79" s="316">
        <f>'Rekap SKPD'!I627</f>
        <v>40245522.450000003</v>
      </c>
      <c r="G79" s="316">
        <f>'Rekap SKPD'!J627</f>
        <v>0</v>
      </c>
      <c r="H79" s="316">
        <f>'Rekap SKPD'!K627</f>
        <v>0</v>
      </c>
      <c r="I79" s="316">
        <f>'Rekap SKPD'!L627</f>
        <v>7107100</v>
      </c>
      <c r="J79" s="316">
        <f>'Rekap SKPD'!M627</f>
        <v>0</v>
      </c>
      <c r="K79" s="316">
        <f>'Rekap SKPD'!N627</f>
        <v>0</v>
      </c>
      <c r="L79" s="316">
        <f>'Rekap SKPD'!O627</f>
        <v>186717641.44999999</v>
      </c>
      <c r="M79" s="316">
        <f>'Rekap SKPD'!P627</f>
        <v>0</v>
      </c>
      <c r="N79" s="316">
        <f>'Rekap SKPD'!Q627</f>
        <v>0</v>
      </c>
      <c r="O79" s="316">
        <f>'Rekap SKPD'!R627</f>
        <v>0</v>
      </c>
      <c r="P79" s="316">
        <f>'Rekap SKPD'!S627</f>
        <v>0</v>
      </c>
      <c r="Q79" s="316">
        <f>'Rekap SKPD'!T627</f>
        <v>0</v>
      </c>
      <c r="R79" s="316">
        <f>'Rekap SKPD'!U627</f>
        <v>0</v>
      </c>
      <c r="S79" s="316">
        <f>'Rekap SKPD'!V627</f>
        <v>0</v>
      </c>
      <c r="T79" s="316">
        <f>'Rekap SKPD'!W627</f>
        <v>0</v>
      </c>
      <c r="U79" s="316">
        <f>'Rekap SKPD'!X627</f>
        <v>0</v>
      </c>
      <c r="V79" s="318">
        <f t="shared" si="2"/>
        <v>10105235664.450001</v>
      </c>
      <c r="W79" s="318"/>
      <c r="Y79" s="379">
        <v>10105235664.450001</v>
      </c>
      <c r="Z79" s="601">
        <f t="shared" si="3"/>
        <v>0</v>
      </c>
    </row>
    <row r="80" spans="1:26" s="118" customFormat="1">
      <c r="A80" s="143">
        <v>70</v>
      </c>
      <c r="B80" s="432" t="s">
        <v>88</v>
      </c>
      <c r="C80" s="316">
        <f>'Rekap SKPD'!E636</f>
        <v>3195870198</v>
      </c>
      <c r="D80" s="316">
        <f>'Rekap SKPD'!G636</f>
        <v>0</v>
      </c>
      <c r="E80" s="316">
        <f>'Rekap SKPD'!H636</f>
        <v>0</v>
      </c>
      <c r="F80" s="316">
        <f>'Rekap SKPD'!I636</f>
        <v>0</v>
      </c>
      <c r="G80" s="316">
        <f>'Rekap SKPD'!J636</f>
        <v>0</v>
      </c>
      <c r="H80" s="316">
        <f>'Rekap SKPD'!K636</f>
        <v>1151915234</v>
      </c>
      <c r="I80" s="316">
        <f>'Rekap SKPD'!L636</f>
        <v>0</v>
      </c>
      <c r="J80" s="316">
        <f>'Rekap SKPD'!M636</f>
        <v>0</v>
      </c>
      <c r="K80" s="316">
        <f>'Rekap SKPD'!N636</f>
        <v>0</v>
      </c>
      <c r="L80" s="316">
        <f>'Rekap SKPD'!O636</f>
        <v>1151915234</v>
      </c>
      <c r="M80" s="316">
        <f>'Rekap SKPD'!P636</f>
        <v>0</v>
      </c>
      <c r="N80" s="316">
        <f>'Rekap SKPD'!Q636</f>
        <v>0</v>
      </c>
      <c r="O80" s="316">
        <f>'Rekap SKPD'!R636</f>
        <v>0</v>
      </c>
      <c r="P80" s="316">
        <f>'Rekap SKPD'!S636</f>
        <v>0</v>
      </c>
      <c r="Q80" s="316">
        <f>'Rekap SKPD'!T636</f>
        <v>0</v>
      </c>
      <c r="R80" s="316">
        <f>'Rekap SKPD'!U636</f>
        <v>0</v>
      </c>
      <c r="S80" s="316">
        <f>'Rekap SKPD'!V636</f>
        <v>0</v>
      </c>
      <c r="T80" s="316">
        <f>'Rekap SKPD'!W636</f>
        <v>0</v>
      </c>
      <c r="U80" s="316">
        <f>'Rekap SKPD'!X636</f>
        <v>0</v>
      </c>
      <c r="V80" s="318">
        <f t="shared" si="2"/>
        <v>4347785432</v>
      </c>
      <c r="W80" s="304"/>
      <c r="Y80" s="306">
        <v>4347785432</v>
      </c>
      <c r="Z80" s="601">
        <f t="shared" si="3"/>
        <v>0</v>
      </c>
    </row>
    <row r="81" spans="1:26">
      <c r="A81" s="143">
        <v>71</v>
      </c>
      <c r="B81" s="432" t="s">
        <v>89</v>
      </c>
      <c r="C81" s="316">
        <f>'Rekap SKPD'!E645</f>
        <v>62483611755</v>
      </c>
      <c r="D81" s="316">
        <f>'Rekap SKPD'!G645</f>
        <v>4311864750</v>
      </c>
      <c r="E81" s="316">
        <f>'Rekap SKPD'!H645</f>
        <v>40581620</v>
      </c>
      <c r="F81" s="316">
        <f>'Rekap SKPD'!I645</f>
        <v>35007500</v>
      </c>
      <c r="G81" s="316">
        <f>'Rekap SKPD'!J645</f>
        <v>0</v>
      </c>
      <c r="H81" s="316">
        <f>'Rekap SKPD'!K645</f>
        <v>576979916</v>
      </c>
      <c r="I81" s="316">
        <f>'Rekap SKPD'!L645</f>
        <v>228782750</v>
      </c>
      <c r="J81" s="316">
        <f>'Rekap SKPD'!M645</f>
        <v>0</v>
      </c>
      <c r="K81" s="316">
        <f>'Rekap SKPD'!N645</f>
        <v>0</v>
      </c>
      <c r="L81" s="316">
        <f>'Rekap SKPD'!O645</f>
        <v>5193216536</v>
      </c>
      <c r="M81" s="316">
        <f>'Rekap SKPD'!P645</f>
        <v>0</v>
      </c>
      <c r="N81" s="316">
        <f>'Rekap SKPD'!Q645</f>
        <v>0</v>
      </c>
      <c r="O81" s="316">
        <f>'Rekap SKPD'!R645</f>
        <v>584018149</v>
      </c>
      <c r="P81" s="316">
        <f>'Rekap SKPD'!S645</f>
        <v>0</v>
      </c>
      <c r="Q81" s="316">
        <f>'Rekap SKPD'!T645</f>
        <v>0</v>
      </c>
      <c r="R81" s="316">
        <f>'Rekap SKPD'!U645</f>
        <v>0</v>
      </c>
      <c r="S81" s="316">
        <f>'Rekap SKPD'!V645</f>
        <v>0</v>
      </c>
      <c r="T81" s="316">
        <f>'Rekap SKPD'!W645</f>
        <v>0</v>
      </c>
      <c r="U81" s="316">
        <f>'Rekap SKPD'!X645</f>
        <v>584018149</v>
      </c>
      <c r="V81" s="318">
        <f t="shared" si="2"/>
        <v>67092810142</v>
      </c>
      <c r="W81" s="318"/>
      <c r="Y81" s="379">
        <v>67092810142</v>
      </c>
      <c r="Z81" s="601">
        <f t="shared" si="3"/>
        <v>0</v>
      </c>
    </row>
    <row r="82" spans="1:26">
      <c r="A82" s="143">
        <v>72</v>
      </c>
      <c r="B82" s="433" t="s">
        <v>2221</v>
      </c>
      <c r="C82" s="316">
        <f>'Rekap SKPD'!E654</f>
        <v>492220000</v>
      </c>
      <c r="D82" s="316">
        <f>'Rekap SKPD'!G654</f>
        <v>0</v>
      </c>
      <c r="E82" s="316">
        <f>'Rekap SKPD'!H654</f>
        <v>0</v>
      </c>
      <c r="F82" s="316">
        <f>'Rekap SKPD'!I654</f>
        <v>0</v>
      </c>
      <c r="G82" s="316">
        <f>'Rekap SKPD'!J654</f>
        <v>0</v>
      </c>
      <c r="H82" s="316">
        <f>'Rekap SKPD'!K654</f>
        <v>12154313902</v>
      </c>
      <c r="I82" s="316">
        <f>'Rekap SKPD'!L654</f>
        <v>0</v>
      </c>
      <c r="J82" s="316">
        <f>'Rekap SKPD'!M654</f>
        <v>0</v>
      </c>
      <c r="K82" s="316">
        <f>'Rekap SKPD'!N654</f>
        <v>0</v>
      </c>
      <c r="L82" s="316">
        <f>'Rekap SKPD'!O654</f>
        <v>12154313902</v>
      </c>
      <c r="M82" s="316">
        <f>'Rekap SKPD'!P654</f>
        <v>0</v>
      </c>
      <c r="N82" s="316">
        <f>'Rekap SKPD'!Q654</f>
        <v>0</v>
      </c>
      <c r="O82" s="316">
        <f>'Rekap SKPD'!R654</f>
        <v>0</v>
      </c>
      <c r="P82" s="316">
        <f>'Rekap SKPD'!S654</f>
        <v>0</v>
      </c>
      <c r="Q82" s="316">
        <f>'Rekap SKPD'!T654</f>
        <v>547538010</v>
      </c>
      <c r="R82" s="316">
        <f>'Rekap SKPD'!U654</f>
        <v>0</v>
      </c>
      <c r="S82" s="316">
        <f>'Rekap SKPD'!V654</f>
        <v>0</v>
      </c>
      <c r="T82" s="316">
        <f>'Rekap SKPD'!W654</f>
        <v>0</v>
      </c>
      <c r="U82" s="316">
        <f>'Rekap SKPD'!X654</f>
        <v>547538010</v>
      </c>
      <c r="V82" s="318">
        <f t="shared" si="2"/>
        <v>12098995892</v>
      </c>
      <c r="W82" s="318"/>
      <c r="Y82" s="379">
        <v>12098995892</v>
      </c>
      <c r="Z82" s="601">
        <f t="shared" si="3"/>
        <v>0</v>
      </c>
    </row>
    <row r="83" spans="1:26" s="135" customFormat="1" ht="24" customHeight="1">
      <c r="A83" s="132"/>
      <c r="B83" s="434" t="s">
        <v>4</v>
      </c>
      <c r="C83" s="420">
        <f>SUM(C11:C82)</f>
        <v>532693561571</v>
      </c>
      <c r="D83" s="420">
        <f t="shared" ref="D83:V83" si="4">SUM(D11:D82)</f>
        <v>85416345515</v>
      </c>
      <c r="E83" s="420">
        <f t="shared" si="4"/>
        <v>647182943.14999998</v>
      </c>
      <c r="F83" s="420">
        <f t="shared" si="4"/>
        <v>86338044722.449997</v>
      </c>
      <c r="G83" s="420">
        <f t="shared" si="4"/>
        <v>393789250</v>
      </c>
      <c r="H83" s="420">
        <f t="shared" si="4"/>
        <v>23672049978</v>
      </c>
      <c r="I83" s="420">
        <f t="shared" si="4"/>
        <v>2304993358.8499999</v>
      </c>
      <c r="J83" s="420">
        <f t="shared" si="4"/>
        <v>1493923600</v>
      </c>
      <c r="K83" s="420">
        <f t="shared" si="4"/>
        <v>5028438042</v>
      </c>
      <c r="L83" s="420">
        <f t="shared" si="4"/>
        <v>205294767409.45001</v>
      </c>
      <c r="M83" s="420">
        <f t="shared" si="4"/>
        <v>6982923056</v>
      </c>
      <c r="N83" s="420">
        <f t="shared" si="4"/>
        <v>0</v>
      </c>
      <c r="O83" s="420">
        <f t="shared" si="4"/>
        <v>15667002867</v>
      </c>
      <c r="P83" s="420">
        <f t="shared" si="4"/>
        <v>1546566459</v>
      </c>
      <c r="Q83" s="420">
        <f t="shared" si="4"/>
        <v>22255975991</v>
      </c>
      <c r="R83" s="420">
        <f t="shared" si="4"/>
        <v>0</v>
      </c>
      <c r="S83" s="420">
        <f t="shared" si="4"/>
        <v>0</v>
      </c>
      <c r="T83" s="420">
        <f t="shared" si="4"/>
        <v>0</v>
      </c>
      <c r="U83" s="420">
        <f t="shared" si="4"/>
        <v>46452468373</v>
      </c>
      <c r="V83" s="420">
        <f t="shared" si="4"/>
        <v>691535860607.44995</v>
      </c>
      <c r="W83" s="420"/>
      <c r="Y83" s="423">
        <f t="shared" ref="Y83:Z83" si="5">SUM(Y11:Y82)</f>
        <v>687373412462.44995</v>
      </c>
      <c r="Z83" s="421">
        <f t="shared" si="5"/>
        <v>4162448145</v>
      </c>
    </row>
    <row r="84" spans="1:26">
      <c r="A84" s="9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</row>
    <row r="85" spans="1:26" s="94" customFormat="1">
      <c r="B85" s="436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5"/>
      <c r="P85" s="425"/>
      <c r="Q85" s="425"/>
      <c r="R85" s="425"/>
      <c r="S85" s="425"/>
      <c r="T85" s="425"/>
      <c r="U85" s="425"/>
      <c r="V85" s="133">
        <f>C83+D83+E83+F83+G83+H83+I83+J83+K83-M83-N83-O83-P83-Q83-R83</f>
        <v>691535860607.44995</v>
      </c>
      <c r="W85" s="425"/>
    </row>
    <row r="86" spans="1:26" s="94" customFormat="1">
      <c r="A86" s="93"/>
      <c r="B86" s="92"/>
      <c r="C86" s="426"/>
      <c r="D86" s="426"/>
      <c r="E86" s="426"/>
      <c r="F86" s="426">
        <v>83894635647</v>
      </c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/>
      <c r="W86" s="425"/>
      <c r="X86" s="138"/>
    </row>
    <row r="87" spans="1:26" s="94" customFormat="1">
      <c r="A87" s="93"/>
      <c r="B87" s="92"/>
      <c r="C87" s="425"/>
      <c r="D87" s="425"/>
      <c r="E87" s="425"/>
      <c r="F87" s="425"/>
      <c r="G87" s="425"/>
      <c r="H87" s="425"/>
      <c r="I87" s="425"/>
      <c r="J87" s="426"/>
      <c r="K87" s="426"/>
      <c r="L87" s="426"/>
      <c r="M87" s="426"/>
      <c r="N87" s="426"/>
      <c r="O87" s="426"/>
      <c r="P87" s="426"/>
      <c r="Q87" s="426"/>
      <c r="R87" s="425" t="s">
        <v>2</v>
      </c>
      <c r="S87" s="425"/>
      <c r="T87" s="425"/>
      <c r="U87" s="426"/>
      <c r="V87" s="137">
        <f>V83-V85</f>
        <v>0</v>
      </c>
      <c r="W87" s="425"/>
      <c r="X87" s="139"/>
    </row>
    <row r="88" spans="1:26" s="94" customFormat="1">
      <c r="B88" s="92"/>
      <c r="C88" s="425"/>
      <c r="D88" s="425"/>
      <c r="E88" s="425"/>
      <c r="F88" s="425">
        <f>F83-F86</f>
        <v>2443409075.4499969</v>
      </c>
      <c r="G88" s="425"/>
      <c r="H88" s="425">
        <f>H83-O83</f>
        <v>8005047111</v>
      </c>
      <c r="I88" s="425"/>
      <c r="J88" s="425"/>
      <c r="K88" s="425"/>
      <c r="L88" s="425"/>
      <c r="M88" s="425"/>
      <c r="N88" s="425"/>
      <c r="O88" s="425"/>
      <c r="P88" s="425"/>
      <c r="Q88" s="425"/>
      <c r="R88" s="425" t="s">
        <v>90</v>
      </c>
      <c r="S88" s="425"/>
      <c r="T88" s="425"/>
      <c r="U88" s="425"/>
      <c r="V88" s="425"/>
      <c r="W88" s="425"/>
      <c r="X88" s="138"/>
    </row>
    <row r="89" spans="1:26" s="94" customFormat="1">
      <c r="B89" s="92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 t="s">
        <v>91</v>
      </c>
      <c r="S89" s="425"/>
      <c r="T89" s="425"/>
      <c r="U89" s="425"/>
      <c r="V89" s="425">
        <f>V83-C83</f>
        <v>158842299036.44995</v>
      </c>
      <c r="W89" s="425"/>
      <c r="X89" s="141"/>
    </row>
    <row r="90" spans="1:26" s="94" customFormat="1">
      <c r="B90" s="92"/>
      <c r="C90" s="425"/>
      <c r="D90" s="425"/>
      <c r="E90" s="425"/>
      <c r="F90" s="425"/>
      <c r="G90" s="425"/>
      <c r="H90" s="425"/>
      <c r="I90" s="425"/>
      <c r="J90" s="427"/>
      <c r="K90" s="427"/>
      <c r="L90" s="427"/>
      <c r="M90" s="427"/>
      <c r="N90" s="427"/>
      <c r="O90" s="427"/>
      <c r="P90" s="427"/>
      <c r="Q90" s="425"/>
      <c r="R90" s="425"/>
      <c r="S90" s="425"/>
      <c r="T90" s="425"/>
      <c r="U90" s="425"/>
      <c r="V90" s="425">
        <f>L83-U83</f>
        <v>158842299036.45001</v>
      </c>
      <c r="W90" s="425"/>
      <c r="X90" s="138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425"/>
      <c r="W91" s="425"/>
      <c r="X91" s="138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138"/>
    </row>
    <row r="93" spans="1:26" s="94" customFormat="1">
      <c r="B93" s="92"/>
      <c r="C93" s="425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8" t="s">
        <v>92</v>
      </c>
      <c r="S93" s="428"/>
      <c r="T93" s="428"/>
      <c r="U93" s="425"/>
      <c r="V93" s="425"/>
      <c r="W93" s="425"/>
      <c r="X93" s="138"/>
    </row>
    <row r="94" spans="1:26" s="94" customFormat="1">
      <c r="B94" s="92"/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 t="s">
        <v>93</v>
      </c>
      <c r="S94" s="425"/>
      <c r="T94" s="425"/>
      <c r="U94" s="425"/>
      <c r="V94" s="425"/>
      <c r="W94" s="425"/>
      <c r="X94" s="138"/>
    </row>
    <row r="95" spans="1:26">
      <c r="X95" s="122"/>
    </row>
    <row r="96" spans="1:26">
      <c r="X96" s="122"/>
    </row>
  </sheetData>
  <mergeCells count="27">
    <mergeCell ref="I8:I9"/>
    <mergeCell ref="J8:J9"/>
    <mergeCell ref="Q8:Q9"/>
    <mergeCell ref="U8:U9"/>
    <mergeCell ref="K8:K9"/>
    <mergeCell ref="L8:L9"/>
    <mergeCell ref="M8:M9"/>
    <mergeCell ref="N8:N9"/>
    <mergeCell ref="O8:O9"/>
    <mergeCell ref="P8:P9"/>
    <mergeCell ref="R8:T8"/>
    <mergeCell ref="Z6:Z10"/>
    <mergeCell ref="A6:A9"/>
    <mergeCell ref="B6:B9"/>
    <mergeCell ref="D6:U6"/>
    <mergeCell ref="A1:W1"/>
    <mergeCell ref="A2:W2"/>
    <mergeCell ref="A3:W3"/>
    <mergeCell ref="A5:B5"/>
    <mergeCell ref="W6:W9"/>
    <mergeCell ref="D7:L7"/>
    <mergeCell ref="M7:U7"/>
    <mergeCell ref="D8:D9"/>
    <mergeCell ref="E8:E9"/>
    <mergeCell ref="F8:F9"/>
    <mergeCell ref="G8:G9"/>
    <mergeCell ref="H8:H9"/>
  </mergeCells>
  <printOptions horizontalCentered="1"/>
  <pageMargins left="0" right="0" top="0.5" bottom="0.25" header="0.03" footer="0"/>
  <pageSetup paperSize="301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AA97"/>
  <sheetViews>
    <sheetView topLeftCell="O7" zoomScale="85" zoomScaleNormal="85" workbookViewId="0">
      <pane ySplit="4" topLeftCell="A11" activePane="bottomLeft" state="frozen"/>
      <selection activeCell="C7" sqref="C7"/>
      <selection pane="bottomLeft" activeCell="S16" sqref="S16"/>
    </sheetView>
  </sheetViews>
  <sheetFormatPr defaultColWidth="8.85546875" defaultRowHeight="12.75"/>
  <cols>
    <col min="1" max="1" width="3.85546875" style="151" customWidth="1"/>
    <col min="2" max="2" width="38.5703125" style="435" customWidth="1"/>
    <col min="3" max="3" width="20" style="379" bestFit="1" customWidth="1"/>
    <col min="4" max="4" width="17.5703125" style="379" bestFit="1" customWidth="1"/>
    <col min="5" max="5" width="15" style="379" bestFit="1" customWidth="1"/>
    <col min="6" max="6" width="18.28515625" style="379" bestFit="1" customWidth="1"/>
    <col min="7" max="7" width="13.85546875" style="379" bestFit="1" customWidth="1"/>
    <col min="8" max="8" width="16.42578125" style="379" bestFit="1" customWidth="1"/>
    <col min="9" max="9" width="13.85546875" style="379" bestFit="1" customWidth="1"/>
    <col min="10" max="10" width="15" style="379" bestFit="1" customWidth="1"/>
    <col min="11" max="11" width="16.42578125" style="379" bestFit="1" customWidth="1"/>
    <col min="12" max="12" width="17.5703125" style="379" bestFit="1" customWidth="1"/>
    <col min="13" max="13" width="7.85546875" style="379" bestFit="1" customWidth="1"/>
    <col min="14" max="14" width="15" style="379" bestFit="1" customWidth="1"/>
    <col min="15" max="15" width="16.42578125" style="379" bestFit="1" customWidth="1"/>
    <col min="16" max="17" width="15" style="379" bestFit="1" customWidth="1"/>
    <col min="18" max="19" width="15.42578125" style="379" customWidth="1"/>
    <col min="20" max="20" width="11.5703125" style="379" customWidth="1"/>
    <col min="21" max="21" width="16.42578125" style="379" bestFit="1" customWidth="1"/>
    <col min="22" max="22" width="20.7109375" style="379" bestFit="1" customWidth="1"/>
    <col min="23" max="23" width="4.7109375" style="379" bestFit="1" customWidth="1"/>
    <col min="24" max="24" width="20.140625" style="118" customWidth="1"/>
    <col min="25" max="25" width="20" style="379" bestFit="1" customWidth="1"/>
    <col min="26" max="26" width="19.140625" style="379" customWidth="1"/>
    <col min="27" max="27" width="13.85546875" style="151" bestFit="1" customWidth="1"/>
    <col min="28" max="28" width="13.140625" style="151" bestFit="1" customWidth="1"/>
    <col min="29" max="16384" width="8.85546875" style="151"/>
  </cols>
  <sheetData>
    <row r="1" spans="1:26" s="219" customFormat="1" ht="15.75">
      <c r="A1" s="690" t="s">
        <v>20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218"/>
      <c r="Y1" s="604"/>
      <c r="Z1" s="604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115"/>
      <c r="Y2" s="377"/>
      <c r="Z2" s="377"/>
    </row>
    <row r="3" spans="1:26" s="219" customFormat="1" ht="15.75">
      <c r="A3" s="690" t="s">
        <v>0</v>
      </c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90"/>
      <c r="U3" s="690"/>
      <c r="V3" s="690"/>
      <c r="W3" s="690"/>
      <c r="X3" s="218"/>
      <c r="Y3" s="604"/>
      <c r="Z3" s="604"/>
    </row>
    <row r="4" spans="1:26" s="222" customFormat="1" ht="15.75">
      <c r="A4" s="220"/>
      <c r="B4" s="431" t="s">
        <v>2000</v>
      </c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221"/>
      <c r="Y4" s="605"/>
      <c r="Z4" s="605"/>
    </row>
    <row r="5" spans="1:26">
      <c r="A5" s="688"/>
      <c r="B5" s="688"/>
      <c r="V5" s="378"/>
      <c r="W5" s="378"/>
    </row>
    <row r="6" spans="1:26" s="120" customFormat="1" ht="12.75" customHeight="1">
      <c r="A6" s="686" t="s">
        <v>7</v>
      </c>
      <c r="B6" s="686" t="s">
        <v>16</v>
      </c>
      <c r="C6" s="620" t="s">
        <v>109</v>
      </c>
      <c r="D6" s="659" t="s">
        <v>2227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381" t="s">
        <v>109</v>
      </c>
      <c r="W6" s="639" t="s">
        <v>6</v>
      </c>
      <c r="Y6" s="575" t="s">
        <v>109</v>
      </c>
      <c r="Z6" s="617" t="s">
        <v>2190</v>
      </c>
    </row>
    <row r="7" spans="1:26" s="120" customFormat="1" ht="24" customHeight="1">
      <c r="A7" s="686"/>
      <c r="B7" s="686"/>
      <c r="C7" s="621" t="s">
        <v>110</v>
      </c>
      <c r="D7" s="654" t="s">
        <v>2229</v>
      </c>
      <c r="E7" s="655"/>
      <c r="F7" s="655"/>
      <c r="G7" s="655"/>
      <c r="H7" s="655"/>
      <c r="I7" s="655"/>
      <c r="J7" s="655"/>
      <c r="K7" s="655"/>
      <c r="L7" s="656"/>
      <c r="M7" s="662" t="s">
        <v>2228</v>
      </c>
      <c r="N7" s="662"/>
      <c r="O7" s="662"/>
      <c r="P7" s="662"/>
      <c r="Q7" s="662"/>
      <c r="R7" s="662"/>
      <c r="S7" s="662"/>
      <c r="T7" s="662"/>
      <c r="U7" s="662"/>
      <c r="V7" s="385" t="s">
        <v>111</v>
      </c>
      <c r="W7" s="689"/>
      <c r="Y7" s="600"/>
      <c r="Z7" s="618"/>
    </row>
    <row r="8" spans="1:26" s="120" customFormat="1" ht="23.25" customHeight="1">
      <c r="A8" s="686"/>
      <c r="B8" s="686"/>
      <c r="C8" s="386" t="s">
        <v>106</v>
      </c>
      <c r="D8" s="657" t="s">
        <v>107</v>
      </c>
      <c r="E8" s="657" t="s">
        <v>102</v>
      </c>
      <c r="F8" s="657" t="s">
        <v>108</v>
      </c>
      <c r="G8" s="657" t="s">
        <v>113</v>
      </c>
      <c r="H8" s="657" t="s">
        <v>103</v>
      </c>
      <c r="I8" s="657" t="s">
        <v>114</v>
      </c>
      <c r="J8" s="657" t="s">
        <v>104</v>
      </c>
      <c r="K8" s="657" t="s">
        <v>116</v>
      </c>
      <c r="L8" s="657" t="s">
        <v>4</v>
      </c>
      <c r="M8" s="663" t="s">
        <v>116</v>
      </c>
      <c r="N8" s="663" t="s">
        <v>115</v>
      </c>
      <c r="O8" s="663" t="s">
        <v>103</v>
      </c>
      <c r="P8" s="663" t="s">
        <v>104</v>
      </c>
      <c r="Q8" s="663" t="s">
        <v>105</v>
      </c>
      <c r="R8" s="653" t="s">
        <v>2224</v>
      </c>
      <c r="S8" s="653"/>
      <c r="T8" s="653"/>
      <c r="U8" s="663" t="s">
        <v>4</v>
      </c>
      <c r="V8" s="387" t="s">
        <v>106</v>
      </c>
      <c r="W8" s="689"/>
      <c r="Y8" s="574" t="s">
        <v>2218</v>
      </c>
      <c r="Z8" s="618"/>
    </row>
    <row r="9" spans="1:26" s="120" customFormat="1" ht="25.5" customHeight="1">
      <c r="A9" s="686"/>
      <c r="B9" s="686"/>
      <c r="C9" s="388" t="s">
        <v>3</v>
      </c>
      <c r="D9" s="658"/>
      <c r="E9" s="658"/>
      <c r="F9" s="658"/>
      <c r="G9" s="658"/>
      <c r="H9" s="658"/>
      <c r="I9" s="658"/>
      <c r="J9" s="658"/>
      <c r="K9" s="658"/>
      <c r="L9" s="658"/>
      <c r="M9" s="664"/>
      <c r="N9" s="664"/>
      <c r="O9" s="664"/>
      <c r="P9" s="664"/>
      <c r="Q9" s="664"/>
      <c r="R9" s="624" t="s">
        <v>112</v>
      </c>
      <c r="S9" s="624" t="s">
        <v>2222</v>
      </c>
      <c r="T9" s="624" t="s">
        <v>2223</v>
      </c>
      <c r="U9" s="664"/>
      <c r="V9" s="388" t="s">
        <v>3</v>
      </c>
      <c r="W9" s="640"/>
      <c r="Y9" s="574"/>
      <c r="Z9" s="618"/>
    </row>
    <row r="10" spans="1:26" s="440" customFormat="1" ht="15">
      <c r="A10" s="438">
        <v>1</v>
      </c>
      <c r="B10" s="438">
        <v>2</v>
      </c>
      <c r="C10" s="439">
        <v>3</v>
      </c>
      <c r="D10" s="438">
        <v>4</v>
      </c>
      <c r="E10" s="439">
        <v>5</v>
      </c>
      <c r="F10" s="438">
        <v>6</v>
      </c>
      <c r="G10" s="439">
        <v>7</v>
      </c>
      <c r="H10" s="438">
        <v>8</v>
      </c>
      <c r="I10" s="439">
        <v>9</v>
      </c>
      <c r="J10" s="438">
        <v>10</v>
      </c>
      <c r="K10" s="439">
        <v>11</v>
      </c>
      <c r="L10" s="438">
        <v>12</v>
      </c>
      <c r="M10" s="439">
        <v>13</v>
      </c>
      <c r="N10" s="438">
        <v>14</v>
      </c>
      <c r="O10" s="439">
        <v>15</v>
      </c>
      <c r="P10" s="438">
        <v>16</v>
      </c>
      <c r="Q10" s="439">
        <v>17</v>
      </c>
      <c r="R10" s="438">
        <v>18</v>
      </c>
      <c r="S10" s="439">
        <v>19</v>
      </c>
      <c r="T10" s="438">
        <v>20</v>
      </c>
      <c r="U10" s="439">
        <v>21</v>
      </c>
      <c r="V10" s="438">
        <v>22</v>
      </c>
      <c r="W10" s="439">
        <v>23</v>
      </c>
      <c r="Y10" s="574" t="s">
        <v>2219</v>
      </c>
      <c r="Z10" s="619"/>
    </row>
    <row r="11" spans="1:26">
      <c r="A11" s="143">
        <v>1</v>
      </c>
      <c r="B11" s="432" t="s">
        <v>19</v>
      </c>
      <c r="C11" s="316">
        <f>'Rekap SKPD'!E14</f>
        <v>34901876557</v>
      </c>
      <c r="D11" s="316">
        <f>'Rekap SKPD'!G14</f>
        <v>19754319107</v>
      </c>
      <c r="E11" s="316">
        <f>'Rekap SKPD'!H14</f>
        <v>0</v>
      </c>
      <c r="F11" s="316">
        <f>'Rekap SKPD'!I14</f>
        <v>50485244002</v>
      </c>
      <c r="G11" s="316">
        <f>'Rekap SKPD'!J14</f>
        <v>0</v>
      </c>
      <c r="H11" s="316">
        <f>'Rekap SKPD'!K14</f>
        <v>0</v>
      </c>
      <c r="I11" s="316">
        <f>'Rekap SKPD'!L14</f>
        <v>0</v>
      </c>
      <c r="J11" s="316">
        <f>'Rekap SKPD'!M14</f>
        <v>0</v>
      </c>
      <c r="K11" s="316">
        <f>'Rekap SKPD'!N14</f>
        <v>0</v>
      </c>
      <c r="L11" s="316">
        <f>'Rekap SKPD'!O14</f>
        <v>70239563109</v>
      </c>
      <c r="M11" s="316">
        <f>'Rekap SKPD'!P14</f>
        <v>0</v>
      </c>
      <c r="N11" s="316">
        <f>'Rekap SKPD'!Q14</f>
        <v>0</v>
      </c>
      <c r="O11" s="316">
        <f>'Rekap SKPD'!R14</f>
        <v>0</v>
      </c>
      <c r="P11" s="316">
        <f>'Rekap SKPD'!S14</f>
        <v>0</v>
      </c>
      <c r="Q11" s="316">
        <f>'Rekap SKPD'!T14</f>
        <v>0</v>
      </c>
      <c r="R11" s="316">
        <f>'Rekap SKPD'!U14</f>
        <v>0</v>
      </c>
      <c r="S11" s="316">
        <f>'Rekap SKPD'!V14</f>
        <v>0</v>
      </c>
      <c r="T11" s="316">
        <f>'Rekap SKPD'!W14</f>
        <v>0</v>
      </c>
      <c r="U11" s="316">
        <f>'Rekap SKPD'!X14</f>
        <v>0</v>
      </c>
      <c r="V11" s="318">
        <f>C11+D11+E11+F11+G11+H11+I11+J11+K11-M11-N11-O11-P11-Q11-R11-S11-T11</f>
        <v>105141439666</v>
      </c>
      <c r="W11" s="318"/>
      <c r="Y11" s="379">
        <v>105141439666</v>
      </c>
      <c r="Z11" s="394">
        <f t="shared" ref="Z11:Z42" si="0">V11-Y11</f>
        <v>0</v>
      </c>
    </row>
    <row r="12" spans="1:26">
      <c r="A12" s="143">
        <v>2</v>
      </c>
      <c r="B12" s="432" t="s">
        <v>21</v>
      </c>
      <c r="C12" s="316">
        <f>'Rekap SKPD'!E23</f>
        <v>15526627978</v>
      </c>
      <c r="D12" s="316">
        <f>'Rekap SKPD'!G23</f>
        <v>2350781780</v>
      </c>
      <c r="E12" s="316">
        <f>'Rekap SKPD'!H23</f>
        <v>36545019</v>
      </c>
      <c r="F12" s="316">
        <f>'Rekap SKPD'!I23</f>
        <v>0</v>
      </c>
      <c r="G12" s="316">
        <f>'Rekap SKPD'!J23</f>
        <v>0</v>
      </c>
      <c r="H12" s="316">
        <f>'Rekap SKPD'!K23</f>
        <v>30058050</v>
      </c>
      <c r="I12" s="316">
        <f>'Rekap SKPD'!L23</f>
        <v>0</v>
      </c>
      <c r="J12" s="316">
        <f>'Rekap SKPD'!M23</f>
        <v>0</v>
      </c>
      <c r="K12" s="316">
        <f>'Rekap SKPD'!N23</f>
        <v>0</v>
      </c>
      <c r="L12" s="316">
        <f>'Rekap SKPD'!O23</f>
        <v>2417384849</v>
      </c>
      <c r="M12" s="316">
        <f>'Rekap SKPD'!P23</f>
        <v>0</v>
      </c>
      <c r="N12" s="316">
        <f>'Rekap SKPD'!Q23</f>
        <v>0</v>
      </c>
      <c r="O12" s="316">
        <f>'Rekap SKPD'!R23</f>
        <v>0</v>
      </c>
      <c r="P12" s="316">
        <f>'Rekap SKPD'!S23</f>
        <v>17120400</v>
      </c>
      <c r="Q12" s="316">
        <f>'Rekap SKPD'!T23</f>
        <v>97282000</v>
      </c>
      <c r="R12" s="316">
        <f>'Rekap SKPD'!U23</f>
        <v>9933771</v>
      </c>
      <c r="S12" s="316">
        <f>'Rekap SKPD'!V23</f>
        <v>0</v>
      </c>
      <c r="T12" s="316">
        <f>'Rekap SKPD'!W23</f>
        <v>0</v>
      </c>
      <c r="U12" s="316">
        <f>'Rekap SKPD'!X23</f>
        <v>124336171</v>
      </c>
      <c r="V12" s="318">
        <f t="shared" ref="V12:V75" si="1">C12+D12+E12+F12+G12+H12+I12+J12+K12-M12-N12-O12-P12-Q12-R12-S12-T12</f>
        <v>17819676656</v>
      </c>
      <c r="W12" s="318"/>
      <c r="Y12" s="379">
        <v>17819676656</v>
      </c>
      <c r="Z12" s="394">
        <f t="shared" si="0"/>
        <v>0</v>
      </c>
    </row>
    <row r="13" spans="1:26">
      <c r="A13" s="143">
        <v>3</v>
      </c>
      <c r="B13" s="432" t="s">
        <v>22</v>
      </c>
      <c r="C13" s="316">
        <f>'Rekap SKPD'!E32</f>
        <v>21852979434</v>
      </c>
      <c r="D13" s="316">
        <f>'Rekap SKPD'!G32</f>
        <v>2334153570</v>
      </c>
      <c r="E13" s="316">
        <f>'Rekap SKPD'!H32</f>
        <v>12772658</v>
      </c>
      <c r="F13" s="316">
        <f>'Rekap SKPD'!I32</f>
        <v>15285000</v>
      </c>
      <c r="G13" s="316">
        <f>'Rekap SKPD'!J32</f>
        <v>0</v>
      </c>
      <c r="H13" s="316">
        <f>'Rekap SKPD'!K32</f>
        <v>173982382</v>
      </c>
      <c r="I13" s="316">
        <f>'Rekap SKPD'!L32</f>
        <v>0</v>
      </c>
      <c r="J13" s="316">
        <f>'Rekap SKPD'!M32</f>
        <v>0</v>
      </c>
      <c r="K13" s="316">
        <f>'Rekap SKPD'!N32</f>
        <v>0</v>
      </c>
      <c r="L13" s="316">
        <f>'Rekap SKPD'!O32</f>
        <v>2536193610</v>
      </c>
      <c r="M13" s="316">
        <f>'Rekap SKPD'!P32</f>
        <v>0</v>
      </c>
      <c r="N13" s="316">
        <f>'Rekap SKPD'!Q32</f>
        <v>0</v>
      </c>
      <c r="O13" s="316">
        <f>'Rekap SKPD'!R32</f>
        <v>0</v>
      </c>
      <c r="P13" s="316">
        <f>'Rekap SKPD'!S32</f>
        <v>200033434</v>
      </c>
      <c r="Q13" s="316">
        <f>'Rekap SKPD'!T32</f>
        <v>0</v>
      </c>
      <c r="R13" s="316">
        <f>'Rekap SKPD'!U32</f>
        <v>7924535</v>
      </c>
      <c r="S13" s="316">
        <f>'Rekap SKPD'!V32</f>
        <v>0</v>
      </c>
      <c r="T13" s="316">
        <f>'Rekap SKPD'!W32</f>
        <v>0</v>
      </c>
      <c r="U13" s="316">
        <f>'Rekap SKPD'!X32</f>
        <v>207957969</v>
      </c>
      <c r="V13" s="318">
        <f t="shared" si="1"/>
        <v>24181215075</v>
      </c>
      <c r="W13" s="318"/>
      <c r="Y13" s="379">
        <v>24181215075</v>
      </c>
      <c r="Z13" s="394">
        <f t="shared" si="0"/>
        <v>0</v>
      </c>
    </row>
    <row r="14" spans="1:26">
      <c r="A14" s="143">
        <v>4</v>
      </c>
      <c r="B14" s="432" t="s">
        <v>23</v>
      </c>
      <c r="C14" s="316">
        <f>'Rekap SKPD'!E41</f>
        <v>10188538007</v>
      </c>
      <c r="D14" s="316">
        <f>'Rekap SKPD'!G41</f>
        <v>2393528807</v>
      </c>
      <c r="E14" s="316">
        <f>'Rekap SKPD'!H41</f>
        <v>50965777</v>
      </c>
      <c r="F14" s="316">
        <f>'Rekap SKPD'!I41</f>
        <v>438248965</v>
      </c>
      <c r="G14" s="316">
        <f>'Rekap SKPD'!J41</f>
        <v>0</v>
      </c>
      <c r="H14" s="316">
        <f>'Rekap SKPD'!K41</f>
        <v>163963032</v>
      </c>
      <c r="I14" s="316">
        <f>'Rekap SKPD'!L41</f>
        <v>23065735</v>
      </c>
      <c r="J14" s="316">
        <f>'Rekap SKPD'!M41</f>
        <v>0</v>
      </c>
      <c r="K14" s="316">
        <f>'Rekap SKPD'!N41</f>
        <v>0</v>
      </c>
      <c r="L14" s="316">
        <f>'Rekap SKPD'!O41</f>
        <v>3069772316</v>
      </c>
      <c r="M14" s="316">
        <f>'Rekap SKPD'!P41</f>
        <v>0</v>
      </c>
      <c r="N14" s="316">
        <f>'Rekap SKPD'!Q41</f>
        <v>0</v>
      </c>
      <c r="O14" s="316">
        <f>'Rekap SKPD'!R41</f>
        <v>418935000</v>
      </c>
      <c r="P14" s="316">
        <f>'Rekap SKPD'!S41</f>
        <v>0</v>
      </c>
      <c r="Q14" s="316">
        <f>'Rekap SKPD'!T41</f>
        <v>0</v>
      </c>
      <c r="R14" s="316">
        <f>'Rekap SKPD'!U41</f>
        <v>55820000</v>
      </c>
      <c r="S14" s="316">
        <f>'Rekap SKPD'!V41</f>
        <v>146520400</v>
      </c>
      <c r="T14" s="316">
        <f>'Rekap SKPD'!W41</f>
        <v>0</v>
      </c>
      <c r="U14" s="316">
        <f>'Rekap SKPD'!X41</f>
        <v>621275400</v>
      </c>
      <c r="V14" s="318">
        <f t="shared" si="1"/>
        <v>12637034923</v>
      </c>
      <c r="W14" s="318" t="s">
        <v>118</v>
      </c>
      <c r="Y14" s="379">
        <v>12213755841</v>
      </c>
      <c r="Z14" s="394">
        <f t="shared" si="0"/>
        <v>423279082</v>
      </c>
    </row>
    <row r="15" spans="1:26">
      <c r="A15" s="143">
        <v>5</v>
      </c>
      <c r="B15" s="432" t="s">
        <v>25</v>
      </c>
      <c r="C15" s="316">
        <f>'Rekap SKPD'!E50</f>
        <v>1516954911</v>
      </c>
      <c r="D15" s="316">
        <f>'Rekap SKPD'!G50</f>
        <v>69040000</v>
      </c>
      <c r="E15" s="316">
        <f>'Rekap SKPD'!H50</f>
        <v>0</v>
      </c>
      <c r="F15" s="316">
        <f>'Rekap SKPD'!I50</f>
        <v>0</v>
      </c>
      <c r="G15" s="316">
        <f>'Rekap SKPD'!J50</f>
        <v>0</v>
      </c>
      <c r="H15" s="316">
        <f>'Rekap SKPD'!K50</f>
        <v>0</v>
      </c>
      <c r="I15" s="316">
        <f>'Rekap SKPD'!L50</f>
        <v>0</v>
      </c>
      <c r="J15" s="316">
        <f>'Rekap SKPD'!M50</f>
        <v>0</v>
      </c>
      <c r="K15" s="316">
        <f>'Rekap SKPD'!N50</f>
        <v>0</v>
      </c>
      <c r="L15" s="316">
        <f>'Rekap SKPD'!O50</f>
        <v>69040000</v>
      </c>
      <c r="M15" s="316">
        <f>'Rekap SKPD'!P50</f>
        <v>0</v>
      </c>
      <c r="N15" s="316">
        <f>'Rekap SKPD'!Q50</f>
        <v>0</v>
      </c>
      <c r="O15" s="316">
        <f>'Rekap SKPD'!R50</f>
        <v>0</v>
      </c>
      <c r="P15" s="316">
        <f>'Rekap SKPD'!S50</f>
        <v>0</v>
      </c>
      <c r="Q15" s="316">
        <f>'Rekap SKPD'!T50</f>
        <v>0</v>
      </c>
      <c r="R15" s="316">
        <f>'Rekap SKPD'!U50</f>
        <v>0</v>
      </c>
      <c r="S15" s="316">
        <f>'Rekap SKPD'!V50</f>
        <v>0</v>
      </c>
      <c r="T15" s="316">
        <f>'Rekap SKPD'!W50</f>
        <v>0</v>
      </c>
      <c r="U15" s="316">
        <f>'Rekap SKPD'!X50</f>
        <v>0</v>
      </c>
      <c r="V15" s="318">
        <f t="shared" si="1"/>
        <v>1585994911</v>
      </c>
      <c r="W15" s="318"/>
      <c r="Y15" s="379">
        <v>1585994911</v>
      </c>
      <c r="Z15" s="394">
        <f t="shared" si="0"/>
        <v>0</v>
      </c>
    </row>
    <row r="16" spans="1:26">
      <c r="A16" s="143">
        <v>6</v>
      </c>
      <c r="B16" s="432" t="s">
        <v>26</v>
      </c>
      <c r="C16" s="316">
        <f>'Rekap SKPD'!E59</f>
        <v>4070529401</v>
      </c>
      <c r="D16" s="316">
        <f>'Rekap SKPD'!G59</f>
        <v>156908000</v>
      </c>
      <c r="E16" s="316">
        <f>'Rekap SKPD'!H59</f>
        <v>905000</v>
      </c>
      <c r="F16" s="316">
        <f>'Rekap SKPD'!I59</f>
        <v>2700000</v>
      </c>
      <c r="G16" s="316">
        <f>'Rekap SKPD'!J59</f>
        <v>0</v>
      </c>
      <c r="H16" s="316">
        <f>'Rekap SKPD'!K59</f>
        <v>166559999</v>
      </c>
      <c r="I16" s="316">
        <f>'Rekap SKPD'!L59</f>
        <v>0</v>
      </c>
      <c r="J16" s="316">
        <f>'Rekap SKPD'!M59</f>
        <v>0</v>
      </c>
      <c r="K16" s="316">
        <f>'Rekap SKPD'!N59</f>
        <v>0</v>
      </c>
      <c r="L16" s="316">
        <f>'Rekap SKPD'!O59</f>
        <v>327072999</v>
      </c>
      <c r="M16" s="316">
        <f>'Rekap SKPD'!P59</f>
        <v>0</v>
      </c>
      <c r="N16" s="316">
        <f>'Rekap SKPD'!Q59</f>
        <v>0</v>
      </c>
      <c r="O16" s="316">
        <f>'Rekap SKPD'!R59</f>
        <v>0</v>
      </c>
      <c r="P16" s="316">
        <f>'Rekap SKPD'!S59</f>
        <v>0</v>
      </c>
      <c r="Q16" s="316">
        <f>'Rekap SKPD'!T59</f>
        <v>0</v>
      </c>
      <c r="R16" s="316">
        <f>'Rekap SKPD'!U59</f>
        <v>200000</v>
      </c>
      <c r="S16" s="316">
        <f>'Rekap SKPD'!V59</f>
        <v>112251000</v>
      </c>
      <c r="T16" s="316">
        <f>'Rekap SKPD'!W59</f>
        <v>0</v>
      </c>
      <c r="U16" s="316">
        <f>'Rekap SKPD'!X59</f>
        <v>112451000</v>
      </c>
      <c r="V16" s="318">
        <f t="shared" si="1"/>
        <v>4285151400</v>
      </c>
      <c r="W16" s="318"/>
      <c r="Y16" s="379">
        <v>4285151400</v>
      </c>
      <c r="Z16" s="394">
        <f t="shared" si="0"/>
        <v>0</v>
      </c>
    </row>
    <row r="17" spans="1:27" s="95" customFormat="1">
      <c r="A17" s="143">
        <v>7</v>
      </c>
      <c r="B17" s="432" t="s">
        <v>27</v>
      </c>
      <c r="C17" s="316">
        <f>'Rekap SKPD'!E68</f>
        <v>2004971459</v>
      </c>
      <c r="D17" s="316">
        <f>'Rekap SKPD'!G68</f>
        <v>348066750</v>
      </c>
      <c r="E17" s="316">
        <f>'Rekap SKPD'!H68</f>
        <v>0</v>
      </c>
      <c r="F17" s="316">
        <f>'Rekap SKPD'!I68</f>
        <v>0</v>
      </c>
      <c r="G17" s="316">
        <f>'Rekap SKPD'!J68</f>
        <v>0</v>
      </c>
      <c r="H17" s="316">
        <f>'Rekap SKPD'!K68</f>
        <v>0</v>
      </c>
      <c r="I17" s="316">
        <f>'Rekap SKPD'!L68</f>
        <v>0</v>
      </c>
      <c r="J17" s="316">
        <f>'Rekap SKPD'!M68</f>
        <v>0</v>
      </c>
      <c r="K17" s="316">
        <f>'Rekap SKPD'!N68</f>
        <v>0</v>
      </c>
      <c r="L17" s="316">
        <f>'Rekap SKPD'!O68</f>
        <v>348066750</v>
      </c>
      <c r="M17" s="316">
        <f>'Rekap SKPD'!P68</f>
        <v>0</v>
      </c>
      <c r="N17" s="316">
        <f>'Rekap SKPD'!Q68</f>
        <v>0</v>
      </c>
      <c r="O17" s="316">
        <f>'Rekap SKPD'!R68</f>
        <v>0</v>
      </c>
      <c r="P17" s="316">
        <f>'Rekap SKPD'!S68</f>
        <v>26160000</v>
      </c>
      <c r="Q17" s="316">
        <f>'Rekap SKPD'!T68</f>
        <v>0</v>
      </c>
      <c r="R17" s="316">
        <f>'Rekap SKPD'!U68</f>
        <v>0</v>
      </c>
      <c r="S17" s="316">
        <f>'Rekap SKPD'!V68</f>
        <v>0</v>
      </c>
      <c r="T17" s="316">
        <f>'Rekap SKPD'!W68</f>
        <v>0</v>
      </c>
      <c r="U17" s="316">
        <f>'Rekap SKPD'!X68</f>
        <v>26160000</v>
      </c>
      <c r="V17" s="318">
        <f t="shared" si="1"/>
        <v>2326878209</v>
      </c>
      <c r="W17" s="330"/>
      <c r="X17" s="215"/>
      <c r="Y17" s="427">
        <v>2326878209</v>
      </c>
      <c r="Z17" s="394">
        <f t="shared" si="0"/>
        <v>0</v>
      </c>
    </row>
    <row r="18" spans="1:27">
      <c r="A18" s="143">
        <v>8</v>
      </c>
      <c r="B18" s="432" t="s">
        <v>28</v>
      </c>
      <c r="C18" s="316">
        <f>'Rekap SKPD'!E77</f>
        <v>1469329354</v>
      </c>
      <c r="D18" s="316">
        <f>'Rekap SKPD'!G77</f>
        <v>189929000</v>
      </c>
      <c r="E18" s="316">
        <f>'Rekap SKPD'!H77</f>
        <v>3520000</v>
      </c>
      <c r="F18" s="316">
        <f>'Rekap SKPD'!I77</f>
        <v>0</v>
      </c>
      <c r="G18" s="316">
        <f>'Rekap SKPD'!J77</f>
        <v>0</v>
      </c>
      <c r="H18" s="316">
        <f>'Rekap SKPD'!K77</f>
        <v>166559999</v>
      </c>
      <c r="I18" s="316">
        <f>'Rekap SKPD'!L77</f>
        <v>0</v>
      </c>
      <c r="J18" s="316">
        <f>'Rekap SKPD'!M77</f>
        <v>0</v>
      </c>
      <c r="K18" s="316">
        <f>'Rekap SKPD'!N77</f>
        <v>0</v>
      </c>
      <c r="L18" s="316">
        <f>'Rekap SKPD'!O77</f>
        <v>360008999</v>
      </c>
      <c r="M18" s="316">
        <f>'Rekap SKPD'!P77</f>
        <v>0</v>
      </c>
      <c r="N18" s="316">
        <f>'Rekap SKPD'!Q77</f>
        <v>0</v>
      </c>
      <c r="O18" s="316">
        <f>'Rekap SKPD'!R77</f>
        <v>0</v>
      </c>
      <c r="P18" s="316">
        <f>'Rekap SKPD'!S77</f>
        <v>0</v>
      </c>
      <c r="Q18" s="316">
        <f>'Rekap SKPD'!T77</f>
        <v>0</v>
      </c>
      <c r="R18" s="316">
        <f>'Rekap SKPD'!U77</f>
        <v>700000</v>
      </c>
      <c r="S18" s="316">
        <f>'Rekap SKPD'!V77</f>
        <v>0</v>
      </c>
      <c r="T18" s="316">
        <f>'Rekap SKPD'!W77</f>
        <v>0</v>
      </c>
      <c r="U18" s="316">
        <f>'Rekap SKPD'!X77</f>
        <v>700000</v>
      </c>
      <c r="V18" s="318">
        <f t="shared" si="1"/>
        <v>1828638353</v>
      </c>
      <c r="W18" s="318"/>
      <c r="Y18" s="379">
        <v>1828638353</v>
      </c>
      <c r="Z18" s="394">
        <f t="shared" si="0"/>
        <v>0</v>
      </c>
      <c r="AA18" s="151" t="e">
        <f>'per SKPD'!#REF!</f>
        <v>#REF!</v>
      </c>
    </row>
    <row r="19" spans="1:27">
      <c r="A19" s="143">
        <v>9</v>
      </c>
      <c r="B19" s="432" t="s">
        <v>29</v>
      </c>
      <c r="C19" s="316">
        <f>'Rekap SKPD'!E86</f>
        <v>3041695203</v>
      </c>
      <c r="D19" s="316">
        <f>'Rekap SKPD'!G86</f>
        <v>186325300</v>
      </c>
      <c r="E19" s="316">
        <f>'Rekap SKPD'!H86</f>
        <v>1654210</v>
      </c>
      <c r="F19" s="316">
        <f>'Rekap SKPD'!I86</f>
        <v>241002540</v>
      </c>
      <c r="G19" s="316">
        <f>'Rekap SKPD'!J86</f>
        <v>0</v>
      </c>
      <c r="H19" s="316">
        <f>'Rekap SKPD'!K86</f>
        <v>163963032</v>
      </c>
      <c r="I19" s="316">
        <f>'Rekap SKPD'!L86</f>
        <v>0</v>
      </c>
      <c r="J19" s="316">
        <f>'Rekap SKPD'!M86</f>
        <v>0</v>
      </c>
      <c r="K19" s="316">
        <f>'Rekap SKPD'!N86</f>
        <v>0</v>
      </c>
      <c r="L19" s="316">
        <f>'Rekap SKPD'!O86</f>
        <v>592945082</v>
      </c>
      <c r="M19" s="316">
        <f>'Rekap SKPD'!P86</f>
        <v>0</v>
      </c>
      <c r="N19" s="316">
        <f>'Rekap SKPD'!Q86</f>
        <v>0</v>
      </c>
      <c r="O19" s="316">
        <f>'Rekap SKPD'!R86</f>
        <v>40077400</v>
      </c>
      <c r="P19" s="316">
        <f>'Rekap SKPD'!S86</f>
        <v>0</v>
      </c>
      <c r="Q19" s="316">
        <f>'Rekap SKPD'!T86</f>
        <v>0</v>
      </c>
      <c r="R19" s="316">
        <f>'Rekap SKPD'!U86</f>
        <v>0</v>
      </c>
      <c r="S19" s="316">
        <f>'Rekap SKPD'!V86</f>
        <v>0</v>
      </c>
      <c r="T19" s="316">
        <f>'Rekap SKPD'!W86</f>
        <v>0</v>
      </c>
      <c r="U19" s="316">
        <f>'Rekap SKPD'!X86</f>
        <v>40077400</v>
      </c>
      <c r="V19" s="318">
        <f t="shared" si="1"/>
        <v>3594562885</v>
      </c>
      <c r="W19" s="318"/>
      <c r="Y19" s="379">
        <v>3594562885</v>
      </c>
      <c r="Z19" s="394">
        <f t="shared" si="0"/>
        <v>0</v>
      </c>
    </row>
    <row r="20" spans="1:27" s="127" customFormat="1">
      <c r="A20" s="143">
        <v>10</v>
      </c>
      <c r="B20" s="432" t="s">
        <v>30</v>
      </c>
      <c r="C20" s="316">
        <f>'Rekap SKPD'!E95</f>
        <v>509755494</v>
      </c>
      <c r="D20" s="316">
        <f>'Rekap SKPD'!G95</f>
        <v>56800000</v>
      </c>
      <c r="E20" s="316">
        <f>'Rekap SKPD'!H95</f>
        <v>0</v>
      </c>
      <c r="F20" s="316">
        <f>'Rekap SKPD'!I95</f>
        <v>0</v>
      </c>
      <c r="G20" s="316">
        <f>'Rekap SKPD'!J95</f>
        <v>0</v>
      </c>
      <c r="H20" s="316">
        <f>'Rekap SKPD'!K95</f>
        <v>100950000</v>
      </c>
      <c r="I20" s="316">
        <f>'Rekap SKPD'!L95</f>
        <v>0</v>
      </c>
      <c r="J20" s="316">
        <f>'Rekap SKPD'!M95</f>
        <v>0</v>
      </c>
      <c r="K20" s="316">
        <f>'Rekap SKPD'!N95</f>
        <v>0</v>
      </c>
      <c r="L20" s="316">
        <f>'Rekap SKPD'!O95</f>
        <v>157750000</v>
      </c>
      <c r="M20" s="316">
        <f>'Rekap SKPD'!P95</f>
        <v>0</v>
      </c>
      <c r="N20" s="316">
        <f>'Rekap SKPD'!Q95</f>
        <v>0</v>
      </c>
      <c r="O20" s="316">
        <f>'Rekap SKPD'!R95</f>
        <v>0</v>
      </c>
      <c r="P20" s="316">
        <f>'Rekap SKPD'!S95</f>
        <v>0</v>
      </c>
      <c r="Q20" s="316">
        <f>'Rekap SKPD'!T95</f>
        <v>0</v>
      </c>
      <c r="R20" s="316">
        <f>'Rekap SKPD'!U95</f>
        <v>790000</v>
      </c>
      <c r="S20" s="316">
        <f>'Rekap SKPD'!V95</f>
        <v>0</v>
      </c>
      <c r="T20" s="316">
        <f>'Rekap SKPD'!W95</f>
        <v>0</v>
      </c>
      <c r="U20" s="316">
        <f>'Rekap SKPD'!X95</f>
        <v>790000</v>
      </c>
      <c r="V20" s="318">
        <f t="shared" si="1"/>
        <v>666715494</v>
      </c>
      <c r="W20" s="330"/>
      <c r="X20" s="118"/>
      <c r="Y20" s="394">
        <v>666715494</v>
      </c>
      <c r="Z20" s="394">
        <f t="shared" si="0"/>
        <v>0</v>
      </c>
    </row>
    <row r="21" spans="1:27">
      <c r="A21" s="143">
        <v>11</v>
      </c>
      <c r="B21" s="432" t="s">
        <v>31</v>
      </c>
      <c r="C21" s="316">
        <f>'Rekap SKPD'!E104</f>
        <v>2697767950</v>
      </c>
      <c r="D21" s="316">
        <f>'Rekap SKPD'!G104</f>
        <v>946346000</v>
      </c>
      <c r="E21" s="316">
        <f>'Rekap SKPD'!H104</f>
        <v>7664000</v>
      </c>
      <c r="F21" s="316">
        <f>'Rekap SKPD'!I104</f>
        <v>0</v>
      </c>
      <c r="G21" s="316">
        <f>'Rekap SKPD'!J104</f>
        <v>0</v>
      </c>
      <c r="H21" s="316">
        <f>'Rekap SKPD'!K104</f>
        <v>163963032</v>
      </c>
      <c r="I21" s="316">
        <f>'Rekap SKPD'!L104</f>
        <v>0</v>
      </c>
      <c r="J21" s="316">
        <f>'Rekap SKPD'!M104</f>
        <v>0</v>
      </c>
      <c r="K21" s="316">
        <f>'Rekap SKPD'!N104</f>
        <v>0</v>
      </c>
      <c r="L21" s="316">
        <f>'Rekap SKPD'!O104</f>
        <v>1117973032</v>
      </c>
      <c r="M21" s="316">
        <f>'Rekap SKPD'!P104</f>
        <v>0</v>
      </c>
      <c r="N21" s="316">
        <f>'Rekap SKPD'!Q104</f>
        <v>0</v>
      </c>
      <c r="O21" s="316">
        <f>'Rekap SKPD'!R104</f>
        <v>0</v>
      </c>
      <c r="P21" s="316">
        <f>'Rekap SKPD'!S104</f>
        <v>19925000</v>
      </c>
      <c r="Q21" s="316">
        <f>'Rekap SKPD'!T104</f>
        <v>0</v>
      </c>
      <c r="R21" s="316">
        <f>'Rekap SKPD'!U104</f>
        <v>4353736</v>
      </c>
      <c r="S21" s="316">
        <f>'Rekap SKPD'!V104</f>
        <v>0</v>
      </c>
      <c r="T21" s="316">
        <f>'Rekap SKPD'!W104</f>
        <v>0</v>
      </c>
      <c r="U21" s="316">
        <f>'Rekap SKPD'!X104</f>
        <v>24278736</v>
      </c>
      <c r="V21" s="318">
        <f t="shared" si="1"/>
        <v>3791462246</v>
      </c>
      <c r="W21" s="318"/>
      <c r="Y21" s="379">
        <v>3791462246</v>
      </c>
      <c r="Z21" s="394">
        <f t="shared" si="0"/>
        <v>0</v>
      </c>
    </row>
    <row r="22" spans="1:27">
      <c r="A22" s="143">
        <v>12</v>
      </c>
      <c r="B22" s="432" t="s">
        <v>32</v>
      </c>
      <c r="C22" s="316">
        <f>'Rekap SKPD'!E113</f>
        <v>497613531</v>
      </c>
      <c r="D22" s="316">
        <f>'Rekap SKPD'!G113</f>
        <v>20716500</v>
      </c>
      <c r="E22" s="316">
        <f>'Rekap SKPD'!H113</f>
        <v>0</v>
      </c>
      <c r="F22" s="316">
        <f>'Rekap SKPD'!I113</f>
        <v>0</v>
      </c>
      <c r="G22" s="316">
        <f>'Rekap SKPD'!J113</f>
        <v>0</v>
      </c>
      <c r="H22" s="316">
        <f>'Rekap SKPD'!K113</f>
        <v>0</v>
      </c>
      <c r="I22" s="316">
        <f>'Rekap SKPD'!L113</f>
        <v>0</v>
      </c>
      <c r="J22" s="316">
        <f>'Rekap SKPD'!M113</f>
        <v>0</v>
      </c>
      <c r="K22" s="316">
        <f>'Rekap SKPD'!N113</f>
        <v>5778283</v>
      </c>
      <c r="L22" s="316">
        <f>'Rekap SKPD'!O113</f>
        <v>26494783</v>
      </c>
      <c r="M22" s="316">
        <f>'Rekap SKPD'!P113</f>
        <v>0</v>
      </c>
      <c r="N22" s="316">
        <f>'Rekap SKPD'!Q113</f>
        <v>0</v>
      </c>
      <c r="O22" s="316">
        <f>'Rekap SKPD'!R113</f>
        <v>0</v>
      </c>
      <c r="P22" s="316">
        <f>'Rekap SKPD'!S113</f>
        <v>8408900</v>
      </c>
      <c r="Q22" s="316">
        <f>'Rekap SKPD'!T113</f>
        <v>0</v>
      </c>
      <c r="R22" s="316">
        <f>'Rekap SKPD'!U113</f>
        <v>0</v>
      </c>
      <c r="S22" s="316">
        <f>'Rekap SKPD'!V113</f>
        <v>0</v>
      </c>
      <c r="T22" s="316">
        <f>'Rekap SKPD'!W113</f>
        <v>0</v>
      </c>
      <c r="U22" s="316">
        <f>'Rekap SKPD'!X113</f>
        <v>8408900</v>
      </c>
      <c r="V22" s="318">
        <f t="shared" si="1"/>
        <v>515699414</v>
      </c>
      <c r="W22" s="318"/>
      <c r="Y22" s="379">
        <v>515699414</v>
      </c>
      <c r="Z22" s="394">
        <f t="shared" si="0"/>
        <v>0</v>
      </c>
    </row>
    <row r="23" spans="1:27">
      <c r="A23" s="143">
        <v>13</v>
      </c>
      <c r="B23" s="432" t="s">
        <v>33</v>
      </c>
      <c r="C23" s="316">
        <f>'Rekap SKPD'!E122</f>
        <v>687608183</v>
      </c>
      <c r="D23" s="316">
        <f>'Rekap SKPD'!G122</f>
        <v>17140000</v>
      </c>
      <c r="E23" s="316">
        <f>'Rekap SKPD'!H122</f>
        <v>0</v>
      </c>
      <c r="F23" s="316">
        <f>'Rekap SKPD'!I122</f>
        <v>0</v>
      </c>
      <c r="G23" s="316">
        <f>'Rekap SKPD'!J122</f>
        <v>0</v>
      </c>
      <c r="H23" s="316">
        <f>'Rekap SKPD'!K122</f>
        <v>273614999</v>
      </c>
      <c r="I23" s="316">
        <f>'Rekap SKPD'!L122</f>
        <v>0</v>
      </c>
      <c r="J23" s="316">
        <f>'Rekap SKPD'!M122</f>
        <v>0</v>
      </c>
      <c r="K23" s="316">
        <f>'Rekap SKPD'!N122</f>
        <v>2064812200</v>
      </c>
      <c r="L23" s="316">
        <f>'Rekap SKPD'!O122</f>
        <v>2355567199</v>
      </c>
      <c r="M23" s="316">
        <f>'Rekap SKPD'!P122</f>
        <v>0</v>
      </c>
      <c r="N23" s="316">
        <f>'Rekap SKPD'!Q122</f>
        <v>0</v>
      </c>
      <c r="O23" s="316">
        <f>'Rekap SKPD'!R122</f>
        <v>2357318250</v>
      </c>
      <c r="P23" s="316">
        <f>'Rekap SKPD'!S122</f>
        <v>0</v>
      </c>
      <c r="Q23" s="316">
        <f>'Rekap SKPD'!T122</f>
        <v>0</v>
      </c>
      <c r="R23" s="316">
        <f>'Rekap SKPD'!U122</f>
        <v>0</v>
      </c>
      <c r="S23" s="316">
        <f>'Rekap SKPD'!V122</f>
        <v>0</v>
      </c>
      <c r="T23" s="316">
        <f>'Rekap SKPD'!W122</f>
        <v>0</v>
      </c>
      <c r="U23" s="316">
        <f>'Rekap SKPD'!X122</f>
        <v>2357318250</v>
      </c>
      <c r="V23" s="318">
        <f t="shared" si="1"/>
        <v>685857132</v>
      </c>
      <c r="W23" s="318"/>
      <c r="X23" s="144"/>
      <c r="Y23" s="379">
        <v>685857132</v>
      </c>
      <c r="Z23" s="394">
        <f t="shared" si="0"/>
        <v>0</v>
      </c>
    </row>
    <row r="24" spans="1:27">
      <c r="A24" s="143">
        <v>14</v>
      </c>
      <c r="B24" s="432" t="s">
        <v>34</v>
      </c>
      <c r="C24" s="316">
        <f>'Rekap SKPD'!E131</f>
        <v>599109953</v>
      </c>
      <c r="D24" s="316">
        <f>'Rekap SKPD'!G131</f>
        <v>33698500</v>
      </c>
      <c r="E24" s="316">
        <f>'Rekap SKPD'!H131</f>
        <v>680000</v>
      </c>
      <c r="F24" s="316">
        <f>'Rekap SKPD'!I131</f>
        <v>0</v>
      </c>
      <c r="G24" s="316">
        <f>'Rekap SKPD'!J131</f>
        <v>435000</v>
      </c>
      <c r="H24" s="316">
        <f>'Rekap SKPD'!K131</f>
        <v>217857784</v>
      </c>
      <c r="I24" s="316">
        <f>'Rekap SKPD'!L131</f>
        <v>0</v>
      </c>
      <c r="J24" s="316">
        <f>'Rekap SKPD'!M131</f>
        <v>0</v>
      </c>
      <c r="K24" s="316">
        <f>'Rekap SKPD'!N131</f>
        <v>0</v>
      </c>
      <c r="L24" s="316">
        <f>'Rekap SKPD'!O131</f>
        <v>252671284</v>
      </c>
      <c r="M24" s="316">
        <f>'Rekap SKPD'!P131</f>
        <v>0</v>
      </c>
      <c r="N24" s="316">
        <f>'Rekap SKPD'!Q131</f>
        <v>0</v>
      </c>
      <c r="O24" s="316">
        <f>'Rekap SKPD'!R131</f>
        <v>100950000</v>
      </c>
      <c r="P24" s="316">
        <f>'Rekap SKPD'!S131</f>
        <v>8663000</v>
      </c>
      <c r="Q24" s="316">
        <f>'Rekap SKPD'!T131</f>
        <v>0</v>
      </c>
      <c r="R24" s="316">
        <f>'Rekap SKPD'!U131</f>
        <v>0</v>
      </c>
      <c r="S24" s="316">
        <f>'Rekap SKPD'!V131</f>
        <v>0</v>
      </c>
      <c r="T24" s="316">
        <f>'Rekap SKPD'!W131</f>
        <v>0</v>
      </c>
      <c r="U24" s="316">
        <f>'Rekap SKPD'!X131</f>
        <v>109613000</v>
      </c>
      <c r="V24" s="318">
        <f t="shared" si="1"/>
        <v>742168237</v>
      </c>
      <c r="W24" s="318"/>
      <c r="Y24" s="379">
        <v>742168237</v>
      </c>
      <c r="Z24" s="394">
        <f t="shared" si="0"/>
        <v>0</v>
      </c>
    </row>
    <row r="25" spans="1:27">
      <c r="A25" s="143">
        <v>15</v>
      </c>
      <c r="B25" s="432" t="s">
        <v>35</v>
      </c>
      <c r="C25" s="316">
        <f>'Rekap SKPD'!E140</f>
        <v>625713500</v>
      </c>
      <c r="D25" s="316">
        <f>'Rekap SKPD'!G140</f>
        <v>21650000</v>
      </c>
      <c r="E25" s="316">
        <f>'Rekap SKPD'!H140</f>
        <v>0</v>
      </c>
      <c r="F25" s="316">
        <f>'Rekap SKPD'!I140</f>
        <v>0</v>
      </c>
      <c r="G25" s="316">
        <f>'Rekap SKPD'!J140</f>
        <v>0</v>
      </c>
      <c r="H25" s="316">
        <f>'Rekap SKPD'!K140</f>
        <v>89900000</v>
      </c>
      <c r="I25" s="316">
        <f>'Rekap SKPD'!L140</f>
        <v>0</v>
      </c>
      <c r="J25" s="316">
        <f>'Rekap SKPD'!M140</f>
        <v>0</v>
      </c>
      <c r="K25" s="316">
        <f>'Rekap SKPD'!N140</f>
        <v>0</v>
      </c>
      <c r="L25" s="316">
        <f>'Rekap SKPD'!O140</f>
        <v>111550000</v>
      </c>
      <c r="M25" s="316">
        <f>'Rekap SKPD'!P140</f>
        <v>0</v>
      </c>
      <c r="N25" s="316">
        <f>'Rekap SKPD'!Q140</f>
        <v>0</v>
      </c>
      <c r="O25" s="316">
        <f>'Rekap SKPD'!R140</f>
        <v>282906250</v>
      </c>
      <c r="P25" s="316">
        <f>'Rekap SKPD'!S140</f>
        <v>41927000</v>
      </c>
      <c r="Q25" s="316">
        <f>'Rekap SKPD'!T140</f>
        <v>0</v>
      </c>
      <c r="R25" s="316">
        <f>'Rekap SKPD'!U140</f>
        <v>0</v>
      </c>
      <c r="S25" s="316">
        <f>'Rekap SKPD'!V140</f>
        <v>0</v>
      </c>
      <c r="T25" s="316">
        <f>'Rekap SKPD'!W140</f>
        <v>0</v>
      </c>
      <c r="U25" s="316">
        <f>'Rekap SKPD'!X140</f>
        <v>324833250</v>
      </c>
      <c r="V25" s="318">
        <f t="shared" si="1"/>
        <v>412430250</v>
      </c>
      <c r="W25" s="318"/>
      <c r="Y25" s="379">
        <v>412430250</v>
      </c>
      <c r="Z25" s="394">
        <f t="shared" si="0"/>
        <v>0</v>
      </c>
    </row>
    <row r="26" spans="1:27">
      <c r="A26" s="143">
        <v>16</v>
      </c>
      <c r="B26" s="432" t="s">
        <v>36</v>
      </c>
      <c r="C26" s="316">
        <f>'Rekap SKPD'!E149</f>
        <v>16935089623</v>
      </c>
      <c r="D26" s="316">
        <f>'Rekap SKPD'!G149</f>
        <v>4217269955</v>
      </c>
      <c r="E26" s="316">
        <f>'Rekap SKPD'!H149</f>
        <v>24518325</v>
      </c>
      <c r="F26" s="316">
        <f>'Rekap SKPD'!I149</f>
        <v>590000</v>
      </c>
      <c r="G26" s="316">
        <f>'Rekap SKPD'!J149</f>
        <v>0</v>
      </c>
      <c r="H26" s="316">
        <f>'Rekap SKPD'!K149</f>
        <v>203000000</v>
      </c>
      <c r="I26" s="316">
        <f>'Rekap SKPD'!L149</f>
        <v>0</v>
      </c>
      <c r="J26" s="316">
        <f>'Rekap SKPD'!M149</f>
        <v>444707753</v>
      </c>
      <c r="K26" s="316">
        <f>'Rekap SKPD'!N149</f>
        <v>0</v>
      </c>
      <c r="L26" s="316">
        <f>'Rekap SKPD'!O149</f>
        <v>4890086033</v>
      </c>
      <c r="M26" s="316">
        <f>'Rekap SKPD'!P149</f>
        <v>0</v>
      </c>
      <c r="N26" s="316">
        <f>'Rekap SKPD'!Q149</f>
        <v>107500000</v>
      </c>
      <c r="O26" s="316">
        <f>'Rekap SKPD'!R149</f>
        <v>2964130645</v>
      </c>
      <c r="P26" s="316">
        <f>'Rekap SKPD'!S149</f>
        <v>129243448</v>
      </c>
      <c r="Q26" s="316">
        <f>'Rekap SKPD'!T149</f>
        <v>0</v>
      </c>
      <c r="R26" s="316">
        <f>'Rekap SKPD'!U149</f>
        <v>0</v>
      </c>
      <c r="S26" s="316">
        <f>'Rekap SKPD'!V149</f>
        <v>0</v>
      </c>
      <c r="T26" s="316">
        <f>'Rekap SKPD'!W149</f>
        <v>0</v>
      </c>
      <c r="U26" s="316">
        <f>'Rekap SKPD'!X149</f>
        <v>3200874093</v>
      </c>
      <c r="V26" s="318">
        <f t="shared" si="1"/>
        <v>18624301563</v>
      </c>
      <c r="W26" s="318"/>
      <c r="Y26" s="379">
        <v>18624301563</v>
      </c>
      <c r="Z26" s="394">
        <f t="shared" si="0"/>
        <v>0</v>
      </c>
    </row>
    <row r="27" spans="1:27">
      <c r="A27" s="143">
        <v>17</v>
      </c>
      <c r="B27" s="432" t="s">
        <v>37</v>
      </c>
      <c r="C27" s="316">
        <f>'Rekap SKPD'!E158</f>
        <v>4794172799</v>
      </c>
      <c r="D27" s="316">
        <f>'Rekap SKPD'!G158</f>
        <v>165950790</v>
      </c>
      <c r="E27" s="316">
        <f>'Rekap SKPD'!H158</f>
        <v>5456000</v>
      </c>
      <c r="F27" s="316">
        <f>'Rekap SKPD'!I158</f>
        <v>0</v>
      </c>
      <c r="G27" s="316">
        <f>'Rekap SKPD'!J158</f>
        <v>0</v>
      </c>
      <c r="H27" s="316">
        <f>'Rekap SKPD'!K158</f>
        <v>43534359</v>
      </c>
      <c r="I27" s="316">
        <f>'Rekap SKPD'!L158</f>
        <v>0</v>
      </c>
      <c r="J27" s="316">
        <f>'Rekap SKPD'!M158</f>
        <v>0</v>
      </c>
      <c r="K27" s="316">
        <f>'Rekap SKPD'!N158</f>
        <v>0</v>
      </c>
      <c r="L27" s="316">
        <f>'Rekap SKPD'!O158</f>
        <v>214941149</v>
      </c>
      <c r="M27" s="316">
        <f>'Rekap SKPD'!P158</f>
        <v>0</v>
      </c>
      <c r="N27" s="316">
        <f>'Rekap SKPD'!Q158</f>
        <v>0</v>
      </c>
      <c r="O27" s="316">
        <f>'Rekap SKPD'!R158</f>
        <v>0</v>
      </c>
      <c r="P27" s="316">
        <f>'Rekap SKPD'!S158</f>
        <v>0</v>
      </c>
      <c r="Q27" s="316">
        <f>'Rekap SKPD'!T158</f>
        <v>0</v>
      </c>
      <c r="R27" s="316">
        <f>'Rekap SKPD'!U158</f>
        <v>0</v>
      </c>
      <c r="S27" s="316">
        <f>'Rekap SKPD'!V158</f>
        <v>0</v>
      </c>
      <c r="T27" s="316">
        <f>'Rekap SKPD'!W158</f>
        <v>0</v>
      </c>
      <c r="U27" s="316">
        <f>'Rekap SKPD'!X158</f>
        <v>0</v>
      </c>
      <c r="V27" s="318">
        <f t="shared" si="1"/>
        <v>5009113948</v>
      </c>
      <c r="W27" s="318"/>
      <c r="Y27" s="379">
        <v>5009113948</v>
      </c>
      <c r="Z27" s="394">
        <f t="shared" si="0"/>
        <v>0</v>
      </c>
    </row>
    <row r="28" spans="1:27">
      <c r="A28" s="143">
        <v>18</v>
      </c>
      <c r="B28" s="432" t="s">
        <v>38</v>
      </c>
      <c r="C28" s="316">
        <f>'Rekap SKPD'!E167</f>
        <v>2692765313</v>
      </c>
      <c r="D28" s="316">
        <f>'Rekap SKPD'!G167</f>
        <v>667360789</v>
      </c>
      <c r="E28" s="316">
        <f>'Rekap SKPD'!H167</f>
        <v>59452110</v>
      </c>
      <c r="F28" s="316">
        <f>'Rekap SKPD'!I167</f>
        <v>0</v>
      </c>
      <c r="G28" s="316">
        <f>'Rekap SKPD'!J167</f>
        <v>0</v>
      </c>
      <c r="H28" s="316">
        <f>'Rekap SKPD'!K167</f>
        <v>163963032</v>
      </c>
      <c r="I28" s="316">
        <f>'Rekap SKPD'!L167</f>
        <v>0</v>
      </c>
      <c r="J28" s="316">
        <f>'Rekap SKPD'!M167</f>
        <v>0</v>
      </c>
      <c r="K28" s="316">
        <f>'Rekap SKPD'!N167</f>
        <v>0</v>
      </c>
      <c r="L28" s="316">
        <f>'Rekap SKPD'!O167</f>
        <v>890775931</v>
      </c>
      <c r="M28" s="316">
        <f>'Rekap SKPD'!P167</f>
        <v>0</v>
      </c>
      <c r="N28" s="316">
        <f>'Rekap SKPD'!Q167</f>
        <v>0</v>
      </c>
      <c r="O28" s="316">
        <f>'Rekap SKPD'!R167</f>
        <v>0</v>
      </c>
      <c r="P28" s="316">
        <f>'Rekap SKPD'!S167</f>
        <v>9110000</v>
      </c>
      <c r="Q28" s="316">
        <f>'Rekap SKPD'!T167</f>
        <v>3800000</v>
      </c>
      <c r="R28" s="316">
        <f>'Rekap SKPD'!U167</f>
        <v>140411</v>
      </c>
      <c r="S28" s="316">
        <f>'Rekap SKPD'!V167</f>
        <v>0</v>
      </c>
      <c r="T28" s="316">
        <f>'Rekap SKPD'!W167</f>
        <v>0</v>
      </c>
      <c r="U28" s="316">
        <f>'Rekap SKPD'!X167</f>
        <v>13050411</v>
      </c>
      <c r="V28" s="318">
        <f t="shared" si="1"/>
        <v>3570490833</v>
      </c>
      <c r="W28" s="318"/>
      <c r="Y28" s="379">
        <v>3570490833</v>
      </c>
      <c r="Z28" s="394">
        <f t="shared" si="0"/>
        <v>0</v>
      </c>
    </row>
    <row r="29" spans="1:27">
      <c r="A29" s="143">
        <v>19</v>
      </c>
      <c r="B29" s="432" t="s">
        <v>39</v>
      </c>
      <c r="C29" s="316">
        <f>'Rekap SKPD'!E176</f>
        <v>519998782</v>
      </c>
      <c r="D29" s="316">
        <f>'Rekap SKPD'!G176</f>
        <v>3270000</v>
      </c>
      <c r="E29" s="316">
        <f>'Rekap SKPD'!H176</f>
        <v>0</v>
      </c>
      <c r="F29" s="316">
        <f>'Rekap SKPD'!I176</f>
        <v>0</v>
      </c>
      <c r="G29" s="316">
        <f>'Rekap SKPD'!J176</f>
        <v>0</v>
      </c>
      <c r="H29" s="316">
        <f>'Rekap SKPD'!K176</f>
        <v>100950000</v>
      </c>
      <c r="I29" s="316">
        <f>'Rekap SKPD'!L176</f>
        <v>0</v>
      </c>
      <c r="J29" s="316">
        <f>'Rekap SKPD'!M176</f>
        <v>0</v>
      </c>
      <c r="K29" s="316">
        <f>'Rekap SKPD'!N176</f>
        <v>0</v>
      </c>
      <c r="L29" s="316">
        <f>'Rekap SKPD'!O176</f>
        <v>104220000</v>
      </c>
      <c r="M29" s="316">
        <f>'Rekap SKPD'!P176</f>
        <v>0</v>
      </c>
      <c r="N29" s="316">
        <f>'Rekap SKPD'!Q176</f>
        <v>0</v>
      </c>
      <c r="O29" s="316">
        <f>'Rekap SKPD'!R176</f>
        <v>15000000</v>
      </c>
      <c r="P29" s="316">
        <f>'Rekap SKPD'!S176</f>
        <v>0</v>
      </c>
      <c r="Q29" s="316">
        <f>'Rekap SKPD'!T176</f>
        <v>0</v>
      </c>
      <c r="R29" s="316">
        <f>'Rekap SKPD'!U176</f>
        <v>0</v>
      </c>
      <c r="S29" s="316">
        <f>'Rekap SKPD'!V176</f>
        <v>0</v>
      </c>
      <c r="T29" s="316">
        <f>'Rekap SKPD'!W176</f>
        <v>0</v>
      </c>
      <c r="U29" s="316">
        <f>'Rekap SKPD'!X176</f>
        <v>15000000</v>
      </c>
      <c r="V29" s="318">
        <f t="shared" si="1"/>
        <v>609218782</v>
      </c>
      <c r="W29" s="318"/>
      <c r="Y29" s="379">
        <v>609218782</v>
      </c>
      <c r="Z29" s="394">
        <f t="shared" si="0"/>
        <v>0</v>
      </c>
    </row>
    <row r="30" spans="1:27">
      <c r="A30" s="143">
        <v>20</v>
      </c>
      <c r="B30" s="432" t="s">
        <v>40</v>
      </c>
      <c r="C30" s="316">
        <f>'Rekap SKPD'!E185</f>
        <v>976547623</v>
      </c>
      <c r="D30" s="316">
        <f>'Rekap SKPD'!G185</f>
        <v>41154000</v>
      </c>
      <c r="E30" s="316">
        <f>'Rekap SKPD'!H185</f>
        <v>0</v>
      </c>
      <c r="F30" s="316">
        <f>'Rekap SKPD'!I185</f>
        <v>0</v>
      </c>
      <c r="G30" s="316">
        <f>'Rekap SKPD'!J185</f>
        <v>0</v>
      </c>
      <c r="H30" s="316">
        <f>'Rekap SKPD'!K185</f>
        <v>26250000</v>
      </c>
      <c r="I30" s="316">
        <f>'Rekap SKPD'!L185</f>
        <v>0</v>
      </c>
      <c r="J30" s="316">
        <f>'Rekap SKPD'!M185</f>
        <v>0</v>
      </c>
      <c r="K30" s="316">
        <f>'Rekap SKPD'!N185</f>
        <v>0</v>
      </c>
      <c r="L30" s="316">
        <f>'Rekap SKPD'!O185</f>
        <v>67404000</v>
      </c>
      <c r="M30" s="316">
        <f>'Rekap SKPD'!P185</f>
        <v>0</v>
      </c>
      <c r="N30" s="316">
        <f>'Rekap SKPD'!Q185</f>
        <v>0</v>
      </c>
      <c r="O30" s="316">
        <f>'Rekap SKPD'!R185</f>
        <v>0</v>
      </c>
      <c r="P30" s="316">
        <f>'Rekap SKPD'!S185</f>
        <v>0</v>
      </c>
      <c r="Q30" s="316">
        <f>'Rekap SKPD'!T185</f>
        <v>0</v>
      </c>
      <c r="R30" s="316">
        <f>'Rekap SKPD'!U185</f>
        <v>0</v>
      </c>
      <c r="S30" s="316">
        <f>'Rekap SKPD'!V185</f>
        <v>0</v>
      </c>
      <c r="T30" s="316">
        <f>'Rekap SKPD'!W185</f>
        <v>0</v>
      </c>
      <c r="U30" s="316">
        <f>'Rekap SKPD'!X185</f>
        <v>0</v>
      </c>
      <c r="V30" s="318">
        <f t="shared" si="1"/>
        <v>1043951623</v>
      </c>
      <c r="W30" s="318"/>
      <c r="Y30" s="379">
        <v>1043951623</v>
      </c>
      <c r="Z30" s="394">
        <f t="shared" si="0"/>
        <v>0</v>
      </c>
    </row>
    <row r="31" spans="1:27">
      <c r="A31" s="143">
        <v>21</v>
      </c>
      <c r="B31" s="432" t="s">
        <v>1</v>
      </c>
      <c r="C31" s="316">
        <f>'Rekap SKPD'!E194</f>
        <v>305695700</v>
      </c>
      <c r="D31" s="316">
        <f>'Rekap SKPD'!G194</f>
        <v>23400000</v>
      </c>
      <c r="E31" s="316">
        <f>'Rekap SKPD'!H194</f>
        <v>0</v>
      </c>
      <c r="F31" s="316">
        <f>'Rekap SKPD'!I194</f>
        <v>0</v>
      </c>
      <c r="G31" s="316">
        <f>'Rekap SKPD'!J194</f>
        <v>0</v>
      </c>
      <c r="H31" s="316">
        <f>'Rekap SKPD'!K194</f>
        <v>5000000</v>
      </c>
      <c r="I31" s="316">
        <f>'Rekap SKPD'!L194</f>
        <v>0</v>
      </c>
      <c r="J31" s="316">
        <f>'Rekap SKPD'!M194</f>
        <v>0</v>
      </c>
      <c r="K31" s="316">
        <f>'Rekap SKPD'!N194</f>
        <v>0</v>
      </c>
      <c r="L31" s="316">
        <f>'Rekap SKPD'!O194</f>
        <v>28400000</v>
      </c>
      <c r="M31" s="316">
        <f>'Rekap SKPD'!P194</f>
        <v>0</v>
      </c>
      <c r="N31" s="316">
        <f>'Rekap SKPD'!Q194</f>
        <v>0</v>
      </c>
      <c r="O31" s="316">
        <f>'Rekap SKPD'!R194</f>
        <v>0</v>
      </c>
      <c r="P31" s="316">
        <f>'Rekap SKPD'!S194</f>
        <v>0</v>
      </c>
      <c r="Q31" s="316">
        <f>'Rekap SKPD'!T194</f>
        <v>4000000</v>
      </c>
      <c r="R31" s="316">
        <f>'Rekap SKPD'!U194</f>
        <v>0</v>
      </c>
      <c r="S31" s="316">
        <f>'Rekap SKPD'!V194</f>
        <v>0</v>
      </c>
      <c r="T31" s="316">
        <f>'Rekap SKPD'!W194</f>
        <v>0</v>
      </c>
      <c r="U31" s="316">
        <f>'Rekap SKPD'!X194</f>
        <v>4000000</v>
      </c>
      <c r="V31" s="318">
        <f t="shared" si="1"/>
        <v>330095700</v>
      </c>
      <c r="W31" s="318"/>
      <c r="Y31" s="379">
        <v>330095700</v>
      </c>
      <c r="Z31" s="394">
        <f t="shared" si="0"/>
        <v>0</v>
      </c>
      <c r="AA31" s="119"/>
    </row>
    <row r="32" spans="1:27">
      <c r="A32" s="143">
        <v>22</v>
      </c>
      <c r="B32" s="432" t="s">
        <v>41</v>
      </c>
      <c r="C32" s="316">
        <f>'Rekap SKPD'!E203</f>
        <v>302262075</v>
      </c>
      <c r="D32" s="316">
        <f>'Rekap SKPD'!G203</f>
        <v>23800000</v>
      </c>
      <c r="E32" s="316">
        <f>'Rekap SKPD'!H203</f>
        <v>0</v>
      </c>
      <c r="F32" s="316">
        <f>'Rekap SKPD'!I203</f>
        <v>0</v>
      </c>
      <c r="G32" s="316">
        <f>'Rekap SKPD'!J203</f>
        <v>0</v>
      </c>
      <c r="H32" s="316">
        <f>'Rekap SKPD'!K203</f>
        <v>0</v>
      </c>
      <c r="I32" s="316">
        <f>'Rekap SKPD'!L203</f>
        <v>0</v>
      </c>
      <c r="J32" s="316">
        <f>'Rekap SKPD'!M203</f>
        <v>0</v>
      </c>
      <c r="K32" s="316">
        <f>'Rekap SKPD'!N203</f>
        <v>0</v>
      </c>
      <c r="L32" s="316">
        <f>'Rekap SKPD'!O203</f>
        <v>23800000</v>
      </c>
      <c r="M32" s="316">
        <f>'Rekap SKPD'!P203</f>
        <v>0</v>
      </c>
      <c r="N32" s="316">
        <f>'Rekap SKPD'!Q203</f>
        <v>0</v>
      </c>
      <c r="O32" s="316">
        <f>'Rekap SKPD'!R203</f>
        <v>0</v>
      </c>
      <c r="P32" s="316">
        <f>'Rekap SKPD'!S203</f>
        <v>0</v>
      </c>
      <c r="Q32" s="316">
        <f>'Rekap SKPD'!T203</f>
        <v>20271500</v>
      </c>
      <c r="R32" s="316">
        <f>'Rekap SKPD'!U203</f>
        <v>0</v>
      </c>
      <c r="S32" s="316">
        <f>'Rekap SKPD'!V203</f>
        <v>0</v>
      </c>
      <c r="T32" s="316">
        <f>'Rekap SKPD'!W203</f>
        <v>0</v>
      </c>
      <c r="U32" s="316">
        <f>'Rekap SKPD'!X203</f>
        <v>20271500</v>
      </c>
      <c r="V32" s="318">
        <f t="shared" si="1"/>
        <v>305790575</v>
      </c>
      <c r="W32" s="318"/>
      <c r="Y32" s="379">
        <v>305790575</v>
      </c>
      <c r="Z32" s="394">
        <f t="shared" si="0"/>
        <v>0</v>
      </c>
    </row>
    <row r="33" spans="1:27">
      <c r="A33" s="143">
        <v>23</v>
      </c>
      <c r="B33" s="432" t="s">
        <v>42</v>
      </c>
      <c r="C33" s="316">
        <f>'Rekap SKPD'!E212</f>
        <v>284220500</v>
      </c>
      <c r="D33" s="316">
        <f>'Rekap SKPD'!G212</f>
        <v>27750000</v>
      </c>
      <c r="E33" s="316">
        <f>'Rekap SKPD'!H212</f>
        <v>0</v>
      </c>
      <c r="F33" s="316">
        <f>'Rekap SKPD'!I212</f>
        <v>0</v>
      </c>
      <c r="G33" s="316">
        <f>'Rekap SKPD'!J212</f>
        <v>0</v>
      </c>
      <c r="H33" s="316">
        <f>'Rekap SKPD'!K212</f>
        <v>0</v>
      </c>
      <c r="I33" s="316">
        <f>'Rekap SKPD'!L212</f>
        <v>0</v>
      </c>
      <c r="J33" s="316">
        <f>'Rekap SKPD'!M212</f>
        <v>0</v>
      </c>
      <c r="K33" s="316">
        <f>'Rekap SKPD'!N212</f>
        <v>0</v>
      </c>
      <c r="L33" s="316">
        <f>'Rekap SKPD'!O212</f>
        <v>27750000</v>
      </c>
      <c r="M33" s="316">
        <f>'Rekap SKPD'!P212</f>
        <v>0</v>
      </c>
      <c r="N33" s="316">
        <f>'Rekap SKPD'!Q212</f>
        <v>0</v>
      </c>
      <c r="O33" s="316">
        <f>'Rekap SKPD'!R212</f>
        <v>0</v>
      </c>
      <c r="P33" s="316">
        <f>'Rekap SKPD'!S212</f>
        <v>0</v>
      </c>
      <c r="Q33" s="316">
        <f>'Rekap SKPD'!T212</f>
        <v>0</v>
      </c>
      <c r="R33" s="316">
        <f>'Rekap SKPD'!U212</f>
        <v>0</v>
      </c>
      <c r="S33" s="316">
        <f>'Rekap SKPD'!V212</f>
        <v>0</v>
      </c>
      <c r="T33" s="316">
        <f>'Rekap SKPD'!W212</f>
        <v>0</v>
      </c>
      <c r="U33" s="316">
        <f>'Rekap SKPD'!X212</f>
        <v>0</v>
      </c>
      <c r="V33" s="318">
        <f t="shared" si="1"/>
        <v>311970500</v>
      </c>
      <c r="W33" s="318"/>
      <c r="Y33" s="379">
        <v>311970500</v>
      </c>
      <c r="Z33" s="394">
        <f t="shared" si="0"/>
        <v>0</v>
      </c>
    </row>
    <row r="34" spans="1:27">
      <c r="A34" s="143">
        <v>24</v>
      </c>
      <c r="B34" s="432" t="s">
        <v>43</v>
      </c>
      <c r="C34" s="316">
        <f>'Rekap SKPD'!E221</f>
        <v>359891450</v>
      </c>
      <c r="D34" s="316">
        <f>'Rekap SKPD'!G221</f>
        <v>37740000</v>
      </c>
      <c r="E34" s="316">
        <f>'Rekap SKPD'!H221</f>
        <v>500000</v>
      </c>
      <c r="F34" s="316">
        <f>'Rekap SKPD'!I221</f>
        <v>0</v>
      </c>
      <c r="G34" s="316">
        <f>'Rekap SKPD'!J221</f>
        <v>0</v>
      </c>
      <c r="H34" s="316">
        <f>'Rekap SKPD'!K221</f>
        <v>0</v>
      </c>
      <c r="I34" s="316">
        <f>'Rekap SKPD'!L221</f>
        <v>0</v>
      </c>
      <c r="J34" s="316">
        <f>'Rekap SKPD'!M221</f>
        <v>0</v>
      </c>
      <c r="K34" s="316">
        <f>'Rekap SKPD'!N221</f>
        <v>0</v>
      </c>
      <c r="L34" s="316">
        <f>'Rekap SKPD'!O221</f>
        <v>38240000</v>
      </c>
      <c r="M34" s="316">
        <f>'Rekap SKPD'!P221</f>
        <v>0</v>
      </c>
      <c r="N34" s="316">
        <f>'Rekap SKPD'!Q221</f>
        <v>0</v>
      </c>
      <c r="O34" s="316">
        <f>'Rekap SKPD'!R221</f>
        <v>0</v>
      </c>
      <c r="P34" s="316">
        <f>'Rekap SKPD'!S221</f>
        <v>8000000</v>
      </c>
      <c r="Q34" s="316">
        <f>'Rekap SKPD'!T221</f>
        <v>0</v>
      </c>
      <c r="R34" s="316">
        <f>'Rekap SKPD'!U221</f>
        <v>0</v>
      </c>
      <c r="S34" s="316">
        <f>'Rekap SKPD'!V221</f>
        <v>0</v>
      </c>
      <c r="T34" s="316">
        <f>'Rekap SKPD'!W221</f>
        <v>0</v>
      </c>
      <c r="U34" s="316">
        <f>'Rekap SKPD'!X221</f>
        <v>8000000</v>
      </c>
      <c r="V34" s="318">
        <f t="shared" si="1"/>
        <v>390131450</v>
      </c>
      <c r="W34" s="318"/>
      <c r="Y34" s="379">
        <v>390131450</v>
      </c>
      <c r="Z34" s="394">
        <f t="shared" si="0"/>
        <v>0</v>
      </c>
    </row>
    <row r="35" spans="1:27">
      <c r="A35" s="143">
        <v>25</v>
      </c>
      <c r="B35" s="432" t="s">
        <v>44</v>
      </c>
      <c r="C35" s="316">
        <f>'Rekap SKPD'!E230</f>
        <v>293910500</v>
      </c>
      <c r="D35" s="316">
        <f>'Rekap SKPD'!G230</f>
        <v>32400000</v>
      </c>
      <c r="E35" s="316">
        <f>'Rekap SKPD'!H230</f>
        <v>0</v>
      </c>
      <c r="F35" s="316">
        <f>'Rekap SKPD'!I230</f>
        <v>0</v>
      </c>
      <c r="G35" s="316">
        <f>'Rekap SKPD'!J230</f>
        <v>0</v>
      </c>
      <c r="H35" s="316">
        <f>'Rekap SKPD'!K230</f>
        <v>0</v>
      </c>
      <c r="I35" s="316">
        <f>'Rekap SKPD'!L230</f>
        <v>0</v>
      </c>
      <c r="J35" s="316">
        <f>'Rekap SKPD'!M230</f>
        <v>0</v>
      </c>
      <c r="K35" s="316">
        <f>'Rekap SKPD'!N230</f>
        <v>0</v>
      </c>
      <c r="L35" s="316">
        <f>'Rekap SKPD'!O230</f>
        <v>32400000</v>
      </c>
      <c r="M35" s="316">
        <f>'Rekap SKPD'!P230</f>
        <v>0</v>
      </c>
      <c r="N35" s="316">
        <f>'Rekap SKPD'!Q230</f>
        <v>0</v>
      </c>
      <c r="O35" s="316">
        <f>'Rekap SKPD'!R230</f>
        <v>0</v>
      </c>
      <c r="P35" s="316">
        <f>'Rekap SKPD'!S230</f>
        <v>6050000</v>
      </c>
      <c r="Q35" s="316">
        <f>'Rekap SKPD'!T230</f>
        <v>0</v>
      </c>
      <c r="R35" s="316">
        <f>'Rekap SKPD'!U230</f>
        <v>4050000</v>
      </c>
      <c r="S35" s="316">
        <f>'Rekap SKPD'!V230</f>
        <v>0</v>
      </c>
      <c r="T35" s="316">
        <f>'Rekap SKPD'!W230</f>
        <v>0</v>
      </c>
      <c r="U35" s="316">
        <f>'Rekap SKPD'!X230</f>
        <v>10100000</v>
      </c>
      <c r="V35" s="318">
        <f t="shared" si="1"/>
        <v>316210500</v>
      </c>
      <c r="W35" s="318"/>
      <c r="Y35" s="379">
        <v>316210500</v>
      </c>
      <c r="Z35" s="394">
        <f t="shared" si="0"/>
        <v>0</v>
      </c>
    </row>
    <row r="36" spans="1:27">
      <c r="A36" s="143">
        <v>26</v>
      </c>
      <c r="B36" s="432" t="s">
        <v>45</v>
      </c>
      <c r="C36" s="316">
        <f>'Rekap SKPD'!E239</f>
        <v>349080950</v>
      </c>
      <c r="D36" s="316">
        <f>'Rekap SKPD'!G239</f>
        <v>21900000</v>
      </c>
      <c r="E36" s="316">
        <f>'Rekap SKPD'!H239</f>
        <v>0</v>
      </c>
      <c r="F36" s="316">
        <f>'Rekap SKPD'!I239</f>
        <v>0</v>
      </c>
      <c r="G36" s="316">
        <f>'Rekap SKPD'!J239</f>
        <v>0</v>
      </c>
      <c r="H36" s="316">
        <f>'Rekap SKPD'!K239</f>
        <v>0</v>
      </c>
      <c r="I36" s="316">
        <f>'Rekap SKPD'!L239</f>
        <v>0</v>
      </c>
      <c r="J36" s="316">
        <f>'Rekap SKPD'!M239</f>
        <v>0</v>
      </c>
      <c r="K36" s="316">
        <f>'Rekap SKPD'!N239</f>
        <v>0</v>
      </c>
      <c r="L36" s="316">
        <f>'Rekap SKPD'!O239</f>
        <v>21900000</v>
      </c>
      <c r="M36" s="316">
        <f>'Rekap SKPD'!P239</f>
        <v>0</v>
      </c>
      <c r="N36" s="316">
        <f>'Rekap SKPD'!Q239</f>
        <v>0</v>
      </c>
      <c r="O36" s="316">
        <f>'Rekap SKPD'!R239</f>
        <v>0</v>
      </c>
      <c r="P36" s="316">
        <f>'Rekap SKPD'!S239</f>
        <v>0</v>
      </c>
      <c r="Q36" s="316">
        <f>'Rekap SKPD'!T239</f>
        <v>0</v>
      </c>
      <c r="R36" s="316">
        <f>'Rekap SKPD'!U239</f>
        <v>2000000</v>
      </c>
      <c r="S36" s="316">
        <f>'Rekap SKPD'!V239</f>
        <v>0</v>
      </c>
      <c r="T36" s="316">
        <f>'Rekap SKPD'!W239</f>
        <v>0</v>
      </c>
      <c r="U36" s="316">
        <f>'Rekap SKPD'!X239</f>
        <v>2000000</v>
      </c>
      <c r="V36" s="318">
        <f t="shared" si="1"/>
        <v>368980950</v>
      </c>
      <c r="W36" s="318"/>
      <c r="Y36" s="379">
        <v>368980950</v>
      </c>
      <c r="Z36" s="394">
        <f t="shared" si="0"/>
        <v>0</v>
      </c>
      <c r="AA36" s="151" t="s">
        <v>1213</v>
      </c>
    </row>
    <row r="37" spans="1:27">
      <c r="A37" s="143">
        <v>27</v>
      </c>
      <c r="B37" s="432" t="s">
        <v>46</v>
      </c>
      <c r="C37" s="316">
        <f>'Rekap SKPD'!E248</f>
        <v>309864450</v>
      </c>
      <c r="D37" s="316">
        <f>'Rekap SKPD'!G248</f>
        <v>32150000</v>
      </c>
      <c r="E37" s="316">
        <f>'Rekap SKPD'!H248</f>
        <v>0</v>
      </c>
      <c r="F37" s="316">
        <f>'Rekap SKPD'!I248</f>
        <v>0</v>
      </c>
      <c r="G37" s="316">
        <f>'Rekap SKPD'!J248</f>
        <v>0</v>
      </c>
      <c r="H37" s="316">
        <f>'Rekap SKPD'!K248</f>
        <v>0</v>
      </c>
      <c r="I37" s="316">
        <f>'Rekap SKPD'!L248</f>
        <v>0</v>
      </c>
      <c r="J37" s="316">
        <f>'Rekap SKPD'!M248</f>
        <v>0</v>
      </c>
      <c r="K37" s="316">
        <f>'Rekap SKPD'!N248</f>
        <v>0</v>
      </c>
      <c r="L37" s="316">
        <f>'Rekap SKPD'!O248</f>
        <v>32150000</v>
      </c>
      <c r="M37" s="316">
        <f>'Rekap SKPD'!P248</f>
        <v>0</v>
      </c>
      <c r="N37" s="316">
        <f>'Rekap SKPD'!Q248</f>
        <v>0</v>
      </c>
      <c r="O37" s="316">
        <f>'Rekap SKPD'!R248</f>
        <v>0</v>
      </c>
      <c r="P37" s="316">
        <f>'Rekap SKPD'!S248</f>
        <v>0</v>
      </c>
      <c r="Q37" s="316">
        <f>'Rekap SKPD'!T248</f>
        <v>0</v>
      </c>
      <c r="R37" s="316">
        <f>'Rekap SKPD'!U248</f>
        <v>0</v>
      </c>
      <c r="S37" s="316">
        <f>'Rekap SKPD'!V248</f>
        <v>0</v>
      </c>
      <c r="T37" s="316">
        <f>'Rekap SKPD'!W248</f>
        <v>0</v>
      </c>
      <c r="U37" s="316">
        <f>'Rekap SKPD'!X248</f>
        <v>0</v>
      </c>
      <c r="V37" s="318">
        <f t="shared" si="1"/>
        <v>342014450</v>
      </c>
      <c r="W37" s="318"/>
      <c r="Y37" s="379">
        <v>342014450</v>
      </c>
      <c r="Z37" s="394">
        <f t="shared" si="0"/>
        <v>0</v>
      </c>
    </row>
    <row r="38" spans="1:27">
      <c r="A38" s="143">
        <v>28</v>
      </c>
      <c r="B38" s="432" t="s">
        <v>47</v>
      </c>
      <c r="C38" s="316">
        <f>'Rekap SKPD'!E257</f>
        <v>344838950</v>
      </c>
      <c r="D38" s="316">
        <f>'Rekap SKPD'!G257</f>
        <v>26500000</v>
      </c>
      <c r="E38" s="316">
        <f>'Rekap SKPD'!H257</f>
        <v>0</v>
      </c>
      <c r="F38" s="316">
        <f>'Rekap SKPD'!I257</f>
        <v>0</v>
      </c>
      <c r="G38" s="316">
        <f>'Rekap SKPD'!J257</f>
        <v>0</v>
      </c>
      <c r="H38" s="316">
        <f>'Rekap SKPD'!K257</f>
        <v>0</v>
      </c>
      <c r="I38" s="316">
        <f>'Rekap SKPD'!L257</f>
        <v>0</v>
      </c>
      <c r="J38" s="316">
        <f>'Rekap SKPD'!M257</f>
        <v>0</v>
      </c>
      <c r="K38" s="316">
        <f>'Rekap SKPD'!N257</f>
        <v>0</v>
      </c>
      <c r="L38" s="316">
        <f>'Rekap SKPD'!O257</f>
        <v>26500000</v>
      </c>
      <c r="M38" s="316">
        <f>'Rekap SKPD'!P257</f>
        <v>0</v>
      </c>
      <c r="N38" s="316">
        <f>'Rekap SKPD'!Q257</f>
        <v>0</v>
      </c>
      <c r="O38" s="316">
        <f>'Rekap SKPD'!R257</f>
        <v>0</v>
      </c>
      <c r="P38" s="316">
        <f>'Rekap SKPD'!S257</f>
        <v>18698500</v>
      </c>
      <c r="Q38" s="316">
        <f>'Rekap SKPD'!T257</f>
        <v>0</v>
      </c>
      <c r="R38" s="316">
        <f>'Rekap SKPD'!U257</f>
        <v>0</v>
      </c>
      <c r="S38" s="316">
        <f>'Rekap SKPD'!V257</f>
        <v>0</v>
      </c>
      <c r="T38" s="316">
        <f>'Rekap SKPD'!W257</f>
        <v>0</v>
      </c>
      <c r="U38" s="316">
        <f>'Rekap SKPD'!X257</f>
        <v>18698500</v>
      </c>
      <c r="V38" s="318">
        <f t="shared" si="1"/>
        <v>352640450</v>
      </c>
      <c r="W38" s="318"/>
      <c r="Y38" s="379">
        <v>352640450</v>
      </c>
      <c r="Z38" s="394">
        <f t="shared" si="0"/>
        <v>0</v>
      </c>
    </row>
    <row r="39" spans="1:27">
      <c r="A39" s="143">
        <v>29</v>
      </c>
      <c r="B39" s="432" t="s">
        <v>48</v>
      </c>
      <c r="C39" s="316">
        <f>'Rekap SKPD'!E266</f>
        <v>426863450</v>
      </c>
      <c r="D39" s="316">
        <f>'Rekap SKPD'!G266</f>
        <v>37500000</v>
      </c>
      <c r="E39" s="316">
        <f>'Rekap SKPD'!H266</f>
        <v>0</v>
      </c>
      <c r="F39" s="316">
        <f>'Rekap SKPD'!I266</f>
        <v>0</v>
      </c>
      <c r="G39" s="316">
        <f>'Rekap SKPD'!J266</f>
        <v>0</v>
      </c>
      <c r="H39" s="316">
        <f>'Rekap SKPD'!K266</f>
        <v>0</v>
      </c>
      <c r="I39" s="316">
        <f>'Rekap SKPD'!L266</f>
        <v>0</v>
      </c>
      <c r="J39" s="316">
        <f>'Rekap SKPD'!M266</f>
        <v>0</v>
      </c>
      <c r="K39" s="316">
        <f>'Rekap SKPD'!N266</f>
        <v>0</v>
      </c>
      <c r="L39" s="316">
        <f>'Rekap SKPD'!O266</f>
        <v>37500000</v>
      </c>
      <c r="M39" s="316">
        <f>'Rekap SKPD'!P266</f>
        <v>0</v>
      </c>
      <c r="N39" s="316">
        <f>'Rekap SKPD'!Q266</f>
        <v>0</v>
      </c>
      <c r="O39" s="316">
        <f>'Rekap SKPD'!R266</f>
        <v>0</v>
      </c>
      <c r="P39" s="316">
        <f>'Rekap SKPD'!S266</f>
        <v>600000</v>
      </c>
      <c r="Q39" s="316">
        <f>'Rekap SKPD'!T266</f>
        <v>0</v>
      </c>
      <c r="R39" s="316">
        <f>'Rekap SKPD'!U266</f>
        <v>0</v>
      </c>
      <c r="S39" s="316">
        <f>'Rekap SKPD'!V266</f>
        <v>0</v>
      </c>
      <c r="T39" s="316">
        <f>'Rekap SKPD'!W266</f>
        <v>0</v>
      </c>
      <c r="U39" s="316">
        <f>'Rekap SKPD'!X266</f>
        <v>600000</v>
      </c>
      <c r="V39" s="318">
        <f t="shared" si="1"/>
        <v>463763450</v>
      </c>
      <c r="W39" s="318"/>
      <c r="Y39" s="379">
        <v>463763450</v>
      </c>
      <c r="Z39" s="394">
        <f t="shared" si="0"/>
        <v>0</v>
      </c>
    </row>
    <row r="40" spans="1:27">
      <c r="A40" s="143">
        <v>30</v>
      </c>
      <c r="B40" s="432" t="s">
        <v>49</v>
      </c>
      <c r="C40" s="316">
        <f>'Rekap SKPD'!E275</f>
        <v>520832875</v>
      </c>
      <c r="D40" s="316">
        <f>'Rekap SKPD'!G275</f>
        <v>25400000</v>
      </c>
      <c r="E40" s="316">
        <f>'Rekap SKPD'!H275</f>
        <v>0</v>
      </c>
      <c r="F40" s="316">
        <f>'Rekap SKPD'!I275</f>
        <v>0</v>
      </c>
      <c r="G40" s="316">
        <f>'Rekap SKPD'!J275</f>
        <v>0</v>
      </c>
      <c r="H40" s="316">
        <f>'Rekap SKPD'!K275</f>
        <v>0</v>
      </c>
      <c r="I40" s="316">
        <f>'Rekap SKPD'!L275</f>
        <v>0</v>
      </c>
      <c r="J40" s="316">
        <f>'Rekap SKPD'!M275</f>
        <v>0</v>
      </c>
      <c r="K40" s="316">
        <f>'Rekap SKPD'!N275</f>
        <v>0</v>
      </c>
      <c r="L40" s="316">
        <f>'Rekap SKPD'!O275</f>
        <v>25400000</v>
      </c>
      <c r="M40" s="316">
        <f>'Rekap SKPD'!P275</f>
        <v>0</v>
      </c>
      <c r="N40" s="316">
        <f>'Rekap SKPD'!Q275</f>
        <v>0</v>
      </c>
      <c r="O40" s="316">
        <f>'Rekap SKPD'!R275</f>
        <v>0</v>
      </c>
      <c r="P40" s="316">
        <f>'Rekap SKPD'!S275</f>
        <v>19000000</v>
      </c>
      <c r="Q40" s="316">
        <f>'Rekap SKPD'!T275</f>
        <v>0</v>
      </c>
      <c r="R40" s="316">
        <f>'Rekap SKPD'!U275</f>
        <v>0</v>
      </c>
      <c r="S40" s="316">
        <f>'Rekap SKPD'!V275</f>
        <v>0</v>
      </c>
      <c r="T40" s="316">
        <f>'Rekap SKPD'!W275</f>
        <v>0</v>
      </c>
      <c r="U40" s="316">
        <f>'Rekap SKPD'!X275</f>
        <v>19000000</v>
      </c>
      <c r="V40" s="318">
        <f t="shared" si="1"/>
        <v>527232875</v>
      </c>
      <c r="W40" s="318"/>
      <c r="Y40" s="379">
        <v>527232875</v>
      </c>
      <c r="Z40" s="394">
        <f t="shared" si="0"/>
        <v>0</v>
      </c>
    </row>
    <row r="41" spans="1:27">
      <c r="A41" s="143">
        <v>31</v>
      </c>
      <c r="B41" s="432" t="s">
        <v>50</v>
      </c>
      <c r="C41" s="316">
        <f>'Rekap SKPD'!E284</f>
        <v>303003450</v>
      </c>
      <c r="D41" s="316">
        <f>'Rekap SKPD'!G284</f>
        <v>25900000</v>
      </c>
      <c r="E41" s="316">
        <f>'Rekap SKPD'!H284</f>
        <v>0</v>
      </c>
      <c r="F41" s="316">
        <f>'Rekap SKPD'!I284</f>
        <v>0</v>
      </c>
      <c r="G41" s="316">
        <f>'Rekap SKPD'!J284</f>
        <v>0</v>
      </c>
      <c r="H41" s="316">
        <f>'Rekap SKPD'!K284</f>
        <v>1450000</v>
      </c>
      <c r="I41" s="316">
        <f>'Rekap SKPD'!L284</f>
        <v>0</v>
      </c>
      <c r="J41" s="316">
        <f>'Rekap SKPD'!M284</f>
        <v>0</v>
      </c>
      <c r="K41" s="316">
        <f>'Rekap SKPD'!N284</f>
        <v>0</v>
      </c>
      <c r="L41" s="316">
        <f>'Rekap SKPD'!O284</f>
        <v>27350000</v>
      </c>
      <c r="M41" s="316">
        <f>'Rekap SKPD'!P284</f>
        <v>0</v>
      </c>
      <c r="N41" s="316">
        <f>'Rekap SKPD'!Q284</f>
        <v>0</v>
      </c>
      <c r="O41" s="316">
        <f>'Rekap SKPD'!R284</f>
        <v>0</v>
      </c>
      <c r="P41" s="316">
        <f>'Rekap SKPD'!S284</f>
        <v>0</v>
      </c>
      <c r="Q41" s="316">
        <f>'Rekap SKPD'!T284</f>
        <v>0</v>
      </c>
      <c r="R41" s="316">
        <f>'Rekap SKPD'!U284</f>
        <v>0</v>
      </c>
      <c r="S41" s="316">
        <f>'Rekap SKPD'!V284</f>
        <v>0</v>
      </c>
      <c r="T41" s="316">
        <f>'Rekap SKPD'!W284</f>
        <v>0</v>
      </c>
      <c r="U41" s="316">
        <f>'Rekap SKPD'!X284</f>
        <v>0</v>
      </c>
      <c r="V41" s="318">
        <f t="shared" si="1"/>
        <v>330353450</v>
      </c>
      <c r="W41" s="318"/>
      <c r="Y41" s="379">
        <v>330353450</v>
      </c>
      <c r="Z41" s="394">
        <f t="shared" si="0"/>
        <v>0</v>
      </c>
    </row>
    <row r="42" spans="1:27">
      <c r="A42" s="143">
        <v>32</v>
      </c>
      <c r="B42" s="432" t="s">
        <v>51</v>
      </c>
      <c r="C42" s="316">
        <f>'Rekap SKPD'!E293</f>
        <v>286616450</v>
      </c>
      <c r="D42" s="316">
        <f>'Rekap SKPD'!G293</f>
        <v>33867700</v>
      </c>
      <c r="E42" s="316">
        <f>'Rekap SKPD'!H293</f>
        <v>0</v>
      </c>
      <c r="F42" s="316">
        <f>'Rekap SKPD'!I293</f>
        <v>0</v>
      </c>
      <c r="G42" s="316">
        <f>'Rekap SKPD'!J293</f>
        <v>0</v>
      </c>
      <c r="H42" s="316">
        <f>'Rekap SKPD'!K293</f>
        <v>0</v>
      </c>
      <c r="I42" s="316">
        <f>'Rekap SKPD'!L293</f>
        <v>0</v>
      </c>
      <c r="J42" s="316">
        <f>'Rekap SKPD'!M293</f>
        <v>0</v>
      </c>
      <c r="K42" s="316">
        <f>'Rekap SKPD'!N293</f>
        <v>0</v>
      </c>
      <c r="L42" s="316">
        <f>'Rekap SKPD'!O293</f>
        <v>33867700</v>
      </c>
      <c r="M42" s="316">
        <f>'Rekap SKPD'!P293</f>
        <v>0</v>
      </c>
      <c r="N42" s="316">
        <f>'Rekap SKPD'!Q293</f>
        <v>0</v>
      </c>
      <c r="O42" s="316">
        <f>'Rekap SKPD'!R293</f>
        <v>0</v>
      </c>
      <c r="P42" s="316">
        <f>'Rekap SKPD'!S293</f>
        <v>10355000</v>
      </c>
      <c r="Q42" s="316">
        <f>'Rekap SKPD'!T293</f>
        <v>0</v>
      </c>
      <c r="R42" s="316">
        <f>'Rekap SKPD'!U293</f>
        <v>0</v>
      </c>
      <c r="S42" s="316">
        <f>'Rekap SKPD'!V293</f>
        <v>0</v>
      </c>
      <c r="T42" s="316">
        <f>'Rekap SKPD'!W293</f>
        <v>0</v>
      </c>
      <c r="U42" s="316">
        <f>'Rekap SKPD'!X293</f>
        <v>10355000</v>
      </c>
      <c r="V42" s="318">
        <f t="shared" si="1"/>
        <v>310129150</v>
      </c>
      <c r="W42" s="318"/>
      <c r="X42" s="145"/>
      <c r="Y42" s="379">
        <v>310129150</v>
      </c>
      <c r="Z42" s="394">
        <f t="shared" si="0"/>
        <v>0</v>
      </c>
    </row>
    <row r="43" spans="1:27">
      <c r="A43" s="143">
        <v>33</v>
      </c>
      <c r="B43" s="432" t="s">
        <v>52</v>
      </c>
      <c r="C43" s="316">
        <f>'Rekap SKPD'!E302</f>
        <v>345743575</v>
      </c>
      <c r="D43" s="316">
        <f>'Rekap SKPD'!G302</f>
        <v>31900000</v>
      </c>
      <c r="E43" s="316">
        <f>'Rekap SKPD'!H302</f>
        <v>0</v>
      </c>
      <c r="F43" s="316">
        <f>'Rekap SKPD'!I302</f>
        <v>0</v>
      </c>
      <c r="G43" s="316">
        <f>'Rekap SKPD'!J302</f>
        <v>0</v>
      </c>
      <c r="H43" s="316">
        <f>'Rekap SKPD'!K302</f>
        <v>60000000</v>
      </c>
      <c r="I43" s="316">
        <f>'Rekap SKPD'!L302</f>
        <v>0</v>
      </c>
      <c r="J43" s="316">
        <f>'Rekap SKPD'!M302</f>
        <v>0</v>
      </c>
      <c r="K43" s="316">
        <f>'Rekap SKPD'!N302</f>
        <v>0</v>
      </c>
      <c r="L43" s="316">
        <f>'Rekap SKPD'!O302</f>
        <v>91900000</v>
      </c>
      <c r="M43" s="316">
        <f>'Rekap SKPD'!P302</f>
        <v>0</v>
      </c>
      <c r="N43" s="316">
        <f>'Rekap SKPD'!Q302</f>
        <v>0</v>
      </c>
      <c r="O43" s="316">
        <f>'Rekap SKPD'!R302</f>
        <v>40000000</v>
      </c>
      <c r="P43" s="316">
        <f>'Rekap SKPD'!S302</f>
        <v>77673500</v>
      </c>
      <c r="Q43" s="316">
        <f>'Rekap SKPD'!T302</f>
        <v>0</v>
      </c>
      <c r="R43" s="316">
        <f>'Rekap SKPD'!U302</f>
        <v>0</v>
      </c>
      <c r="S43" s="316">
        <f>'Rekap SKPD'!V302</f>
        <v>0</v>
      </c>
      <c r="T43" s="316">
        <f>'Rekap SKPD'!W302</f>
        <v>0</v>
      </c>
      <c r="U43" s="316">
        <f>'Rekap SKPD'!X302</f>
        <v>117673500</v>
      </c>
      <c r="V43" s="318">
        <f t="shared" si="1"/>
        <v>319970075</v>
      </c>
      <c r="W43" s="318"/>
      <c r="X43" s="145"/>
      <c r="Y43" s="379">
        <v>319970075</v>
      </c>
      <c r="Z43" s="394">
        <f t="shared" ref="Z43:Z74" si="2">V43-Y43</f>
        <v>0</v>
      </c>
    </row>
    <row r="44" spans="1:27">
      <c r="A44" s="143">
        <v>34</v>
      </c>
      <c r="B44" s="432" t="s">
        <v>53</v>
      </c>
      <c r="C44" s="316">
        <f>'Rekap SKPD'!E311</f>
        <v>373848747</v>
      </c>
      <c r="D44" s="316">
        <f>'Rekap SKPD'!G311</f>
        <v>26900000</v>
      </c>
      <c r="E44" s="316">
        <f>'Rekap SKPD'!H311</f>
        <v>0</v>
      </c>
      <c r="F44" s="316">
        <f>'Rekap SKPD'!I311</f>
        <v>0</v>
      </c>
      <c r="G44" s="316">
        <f>'Rekap SKPD'!J311</f>
        <v>0</v>
      </c>
      <c r="H44" s="316">
        <f>'Rekap SKPD'!K311</f>
        <v>0</v>
      </c>
      <c r="I44" s="316">
        <f>'Rekap SKPD'!L311</f>
        <v>0</v>
      </c>
      <c r="J44" s="316">
        <f>'Rekap SKPD'!M311</f>
        <v>0</v>
      </c>
      <c r="K44" s="316">
        <f>'Rekap SKPD'!N311</f>
        <v>0</v>
      </c>
      <c r="L44" s="316">
        <f>'Rekap SKPD'!O311</f>
        <v>26900000</v>
      </c>
      <c r="M44" s="316">
        <f>'Rekap SKPD'!P311</f>
        <v>0</v>
      </c>
      <c r="N44" s="316">
        <f>'Rekap SKPD'!Q311</f>
        <v>0</v>
      </c>
      <c r="O44" s="316">
        <f>'Rekap SKPD'!R311</f>
        <v>0</v>
      </c>
      <c r="P44" s="316">
        <f>'Rekap SKPD'!S311</f>
        <v>21782297</v>
      </c>
      <c r="Q44" s="316">
        <f>'Rekap SKPD'!T311</f>
        <v>0</v>
      </c>
      <c r="R44" s="316">
        <f>'Rekap SKPD'!U311</f>
        <v>0</v>
      </c>
      <c r="S44" s="316">
        <f>'Rekap SKPD'!V311</f>
        <v>0</v>
      </c>
      <c r="T44" s="316">
        <f>'Rekap SKPD'!W311</f>
        <v>0</v>
      </c>
      <c r="U44" s="316">
        <f>'Rekap SKPD'!X311</f>
        <v>21782297</v>
      </c>
      <c r="V44" s="318">
        <f t="shared" si="1"/>
        <v>378966450</v>
      </c>
      <c r="W44" s="318"/>
      <c r="Y44" s="379">
        <v>378966450</v>
      </c>
      <c r="Z44" s="394">
        <f t="shared" si="2"/>
        <v>0</v>
      </c>
    </row>
    <row r="45" spans="1:27">
      <c r="A45" s="143">
        <v>35</v>
      </c>
      <c r="B45" s="432" t="s">
        <v>54</v>
      </c>
      <c r="C45" s="316">
        <f>'Rekap SKPD'!E320</f>
        <v>356506947</v>
      </c>
      <c r="D45" s="316">
        <f>'Rekap SKPD'!G320</f>
        <v>26400000</v>
      </c>
      <c r="E45" s="316">
        <f>'Rekap SKPD'!H320</f>
        <v>0</v>
      </c>
      <c r="F45" s="316">
        <f>'Rekap SKPD'!I320</f>
        <v>0</v>
      </c>
      <c r="G45" s="316">
        <f>'Rekap SKPD'!J320</f>
        <v>0</v>
      </c>
      <c r="H45" s="316">
        <f>'Rekap SKPD'!K320</f>
        <v>0</v>
      </c>
      <c r="I45" s="316">
        <f>'Rekap SKPD'!L320</f>
        <v>0</v>
      </c>
      <c r="J45" s="316">
        <f>'Rekap SKPD'!M320</f>
        <v>0</v>
      </c>
      <c r="K45" s="316">
        <f>'Rekap SKPD'!N320</f>
        <v>0</v>
      </c>
      <c r="L45" s="316">
        <f>'Rekap SKPD'!O320</f>
        <v>26400000</v>
      </c>
      <c r="M45" s="316">
        <f>'Rekap SKPD'!P320</f>
        <v>0</v>
      </c>
      <c r="N45" s="316">
        <f>'Rekap SKPD'!Q320</f>
        <v>0</v>
      </c>
      <c r="O45" s="316">
        <f>'Rekap SKPD'!R320</f>
        <v>0</v>
      </c>
      <c r="P45" s="316">
        <f>'Rekap SKPD'!S320</f>
        <v>0</v>
      </c>
      <c r="Q45" s="316">
        <f>'Rekap SKPD'!T320</f>
        <v>0</v>
      </c>
      <c r="R45" s="316">
        <f>'Rekap SKPD'!U320</f>
        <v>0</v>
      </c>
      <c r="S45" s="316">
        <f>'Rekap SKPD'!V320</f>
        <v>0</v>
      </c>
      <c r="T45" s="316">
        <f>'Rekap SKPD'!W320</f>
        <v>0</v>
      </c>
      <c r="U45" s="316">
        <f>'Rekap SKPD'!X320</f>
        <v>0</v>
      </c>
      <c r="V45" s="318">
        <f t="shared" si="1"/>
        <v>382906947</v>
      </c>
      <c r="W45" s="318"/>
      <c r="Y45" s="379">
        <v>382906947</v>
      </c>
      <c r="Z45" s="394">
        <f t="shared" si="2"/>
        <v>0</v>
      </c>
    </row>
    <row r="46" spans="1:27">
      <c r="A46" s="143">
        <v>36</v>
      </c>
      <c r="B46" s="432" t="s">
        <v>55</v>
      </c>
      <c r="C46" s="316">
        <f>'Rekap SKPD'!E329</f>
        <v>416010850</v>
      </c>
      <c r="D46" s="316">
        <f>'Rekap SKPD'!G329</f>
        <v>26467000</v>
      </c>
      <c r="E46" s="316">
        <f>'Rekap SKPD'!H329</f>
        <v>0</v>
      </c>
      <c r="F46" s="316">
        <f>'Rekap SKPD'!I329</f>
        <v>0</v>
      </c>
      <c r="G46" s="316">
        <f>'Rekap SKPD'!J329</f>
        <v>0</v>
      </c>
      <c r="H46" s="316">
        <f>'Rekap SKPD'!K329</f>
        <v>0</v>
      </c>
      <c r="I46" s="316">
        <f>'Rekap SKPD'!L329</f>
        <v>0</v>
      </c>
      <c r="J46" s="316">
        <f>'Rekap SKPD'!M329</f>
        <v>0</v>
      </c>
      <c r="K46" s="316">
        <f>'Rekap SKPD'!N329</f>
        <v>0</v>
      </c>
      <c r="L46" s="316">
        <f>'Rekap SKPD'!O329</f>
        <v>26467000</v>
      </c>
      <c r="M46" s="316">
        <f>'Rekap SKPD'!P329</f>
        <v>0</v>
      </c>
      <c r="N46" s="316">
        <f>'Rekap SKPD'!Q329</f>
        <v>0</v>
      </c>
      <c r="O46" s="316">
        <f>'Rekap SKPD'!R329</f>
        <v>0</v>
      </c>
      <c r="P46" s="316">
        <f>'Rekap SKPD'!S329</f>
        <v>6500000</v>
      </c>
      <c r="Q46" s="316">
        <f>'Rekap SKPD'!T329</f>
        <v>0</v>
      </c>
      <c r="R46" s="316">
        <f>'Rekap SKPD'!U329</f>
        <v>0</v>
      </c>
      <c r="S46" s="316">
        <f>'Rekap SKPD'!V329</f>
        <v>0</v>
      </c>
      <c r="T46" s="316">
        <f>'Rekap SKPD'!W329</f>
        <v>0</v>
      </c>
      <c r="U46" s="316">
        <f>'Rekap SKPD'!X329</f>
        <v>6500000</v>
      </c>
      <c r="V46" s="318">
        <f t="shared" si="1"/>
        <v>435977850</v>
      </c>
      <c r="W46" s="318"/>
      <c r="Y46" s="379">
        <v>435977850</v>
      </c>
      <c r="Z46" s="394">
        <f t="shared" si="2"/>
        <v>0</v>
      </c>
    </row>
    <row r="47" spans="1:27">
      <c r="A47" s="143">
        <v>37</v>
      </c>
      <c r="B47" s="432" t="s">
        <v>56</v>
      </c>
      <c r="C47" s="316">
        <f>'Rekap SKPD'!E338</f>
        <v>327393950</v>
      </c>
      <c r="D47" s="316">
        <f>'Rekap SKPD'!G338</f>
        <v>26900000</v>
      </c>
      <c r="E47" s="316">
        <f>'Rekap SKPD'!H338</f>
        <v>0</v>
      </c>
      <c r="F47" s="316">
        <f>'Rekap SKPD'!I338</f>
        <v>0</v>
      </c>
      <c r="G47" s="316">
        <f>'Rekap SKPD'!J338</f>
        <v>0</v>
      </c>
      <c r="H47" s="316">
        <f>'Rekap SKPD'!K338</f>
        <v>0</v>
      </c>
      <c r="I47" s="316">
        <f>'Rekap SKPD'!L338</f>
        <v>0</v>
      </c>
      <c r="J47" s="316">
        <f>'Rekap SKPD'!M338</f>
        <v>0</v>
      </c>
      <c r="K47" s="316">
        <f>'Rekap SKPD'!N338</f>
        <v>0</v>
      </c>
      <c r="L47" s="316">
        <f>'Rekap SKPD'!O338</f>
        <v>26900000</v>
      </c>
      <c r="M47" s="316">
        <f>'Rekap SKPD'!P338</f>
        <v>0</v>
      </c>
      <c r="N47" s="316">
        <f>'Rekap SKPD'!Q338</f>
        <v>0</v>
      </c>
      <c r="O47" s="316">
        <f>'Rekap SKPD'!R338</f>
        <v>0</v>
      </c>
      <c r="P47" s="316">
        <f>'Rekap SKPD'!S338</f>
        <v>625000</v>
      </c>
      <c r="Q47" s="316">
        <f>'Rekap SKPD'!T338</f>
        <v>0</v>
      </c>
      <c r="R47" s="316">
        <f>'Rekap SKPD'!U338</f>
        <v>0</v>
      </c>
      <c r="S47" s="316">
        <f>'Rekap SKPD'!V338</f>
        <v>0</v>
      </c>
      <c r="T47" s="316">
        <f>'Rekap SKPD'!W338</f>
        <v>0</v>
      </c>
      <c r="U47" s="316">
        <f>'Rekap SKPD'!X338</f>
        <v>625000</v>
      </c>
      <c r="V47" s="318">
        <f t="shared" si="1"/>
        <v>353668950</v>
      </c>
      <c r="W47" s="318"/>
      <c r="Y47" s="379">
        <v>353668950</v>
      </c>
      <c r="Z47" s="394">
        <f t="shared" si="2"/>
        <v>0</v>
      </c>
    </row>
    <row r="48" spans="1:27">
      <c r="A48" s="143">
        <v>38</v>
      </c>
      <c r="B48" s="432" t="s">
        <v>57</v>
      </c>
      <c r="C48" s="316">
        <f>'Rekap SKPD'!E347</f>
        <v>352008450</v>
      </c>
      <c r="D48" s="316">
        <f>'Rekap SKPD'!G347</f>
        <v>24400000</v>
      </c>
      <c r="E48" s="316">
        <f>'Rekap SKPD'!H347</f>
        <v>0</v>
      </c>
      <c r="F48" s="316">
        <f>'Rekap SKPD'!I347</f>
        <v>0</v>
      </c>
      <c r="G48" s="316">
        <f>'Rekap SKPD'!J347</f>
        <v>0</v>
      </c>
      <c r="H48" s="316">
        <f>'Rekap SKPD'!K347</f>
        <v>0</v>
      </c>
      <c r="I48" s="316">
        <f>'Rekap SKPD'!L347</f>
        <v>0</v>
      </c>
      <c r="J48" s="316">
        <f>'Rekap SKPD'!M347</f>
        <v>0</v>
      </c>
      <c r="K48" s="316">
        <f>'Rekap SKPD'!N347</f>
        <v>0</v>
      </c>
      <c r="L48" s="316">
        <f>'Rekap SKPD'!O347</f>
        <v>24400000</v>
      </c>
      <c r="M48" s="316">
        <f>'Rekap SKPD'!P347</f>
        <v>0</v>
      </c>
      <c r="N48" s="316">
        <f>'Rekap SKPD'!Q347</f>
        <v>0</v>
      </c>
      <c r="O48" s="316">
        <f>'Rekap SKPD'!R347</f>
        <v>0</v>
      </c>
      <c r="P48" s="316">
        <f>'Rekap SKPD'!S347</f>
        <v>0</v>
      </c>
      <c r="Q48" s="316">
        <f>'Rekap SKPD'!T347</f>
        <v>0</v>
      </c>
      <c r="R48" s="316">
        <f>'Rekap SKPD'!U347</f>
        <v>0</v>
      </c>
      <c r="S48" s="316">
        <f>'Rekap SKPD'!V347</f>
        <v>0</v>
      </c>
      <c r="T48" s="316">
        <f>'Rekap SKPD'!W347</f>
        <v>0</v>
      </c>
      <c r="U48" s="316">
        <f>'Rekap SKPD'!X347</f>
        <v>0</v>
      </c>
      <c r="V48" s="318">
        <f t="shared" si="1"/>
        <v>376408450</v>
      </c>
      <c r="W48" s="318"/>
      <c r="Y48" s="379">
        <v>376408450</v>
      </c>
      <c r="Z48" s="394">
        <f t="shared" si="2"/>
        <v>0</v>
      </c>
    </row>
    <row r="49" spans="1:26">
      <c r="A49" s="143">
        <v>39</v>
      </c>
      <c r="B49" s="432" t="s">
        <v>58</v>
      </c>
      <c r="C49" s="316">
        <f>'Rekap SKPD'!E356</f>
        <v>330762450</v>
      </c>
      <c r="D49" s="316">
        <f>'Rekap SKPD'!G356</f>
        <v>22900000</v>
      </c>
      <c r="E49" s="316">
        <f>'Rekap SKPD'!H356</f>
        <v>0</v>
      </c>
      <c r="F49" s="316">
        <f>'Rekap SKPD'!I356</f>
        <v>0</v>
      </c>
      <c r="G49" s="316">
        <f>'Rekap SKPD'!J356</f>
        <v>0</v>
      </c>
      <c r="H49" s="316">
        <f>'Rekap SKPD'!K356</f>
        <v>29425000</v>
      </c>
      <c r="I49" s="316">
        <f>'Rekap SKPD'!L356</f>
        <v>0</v>
      </c>
      <c r="J49" s="316">
        <f>'Rekap SKPD'!M356</f>
        <v>0</v>
      </c>
      <c r="K49" s="316">
        <f>'Rekap SKPD'!N356</f>
        <v>0</v>
      </c>
      <c r="L49" s="316">
        <f>'Rekap SKPD'!O356</f>
        <v>52325000</v>
      </c>
      <c r="M49" s="316">
        <f>'Rekap SKPD'!P356</f>
        <v>0</v>
      </c>
      <c r="N49" s="316">
        <f>'Rekap SKPD'!Q356</f>
        <v>0</v>
      </c>
      <c r="O49" s="316">
        <f>'Rekap SKPD'!R356</f>
        <v>0</v>
      </c>
      <c r="P49" s="316">
        <f>'Rekap SKPD'!S356</f>
        <v>46326000</v>
      </c>
      <c r="Q49" s="316">
        <f>'Rekap SKPD'!T356</f>
        <v>0</v>
      </c>
      <c r="R49" s="316">
        <f>'Rekap SKPD'!U356</f>
        <v>0</v>
      </c>
      <c r="S49" s="316">
        <f>'Rekap SKPD'!V356</f>
        <v>0</v>
      </c>
      <c r="T49" s="316">
        <f>'Rekap SKPD'!W356</f>
        <v>0</v>
      </c>
      <c r="U49" s="316">
        <f>'Rekap SKPD'!X356</f>
        <v>46326000</v>
      </c>
      <c r="V49" s="318">
        <f t="shared" si="1"/>
        <v>336761450</v>
      </c>
      <c r="W49" s="318"/>
      <c r="Y49" s="379">
        <v>336761450</v>
      </c>
      <c r="Z49" s="394">
        <f t="shared" si="2"/>
        <v>0</v>
      </c>
    </row>
    <row r="50" spans="1:26">
      <c r="A50" s="143">
        <v>40</v>
      </c>
      <c r="B50" s="432" t="s">
        <v>59</v>
      </c>
      <c r="C50" s="316">
        <f>'Rekap SKPD'!E365</f>
        <v>333478950</v>
      </c>
      <c r="D50" s="316">
        <f>'Rekap SKPD'!G365</f>
        <v>29100000</v>
      </c>
      <c r="E50" s="316">
        <f>'Rekap SKPD'!H365</f>
        <v>0</v>
      </c>
      <c r="F50" s="316">
        <f>'Rekap SKPD'!I365</f>
        <v>0</v>
      </c>
      <c r="G50" s="316">
        <f>'Rekap SKPD'!J365</f>
        <v>0</v>
      </c>
      <c r="H50" s="316">
        <f>'Rekap SKPD'!K365</f>
        <v>0</v>
      </c>
      <c r="I50" s="316">
        <f>'Rekap SKPD'!L365</f>
        <v>0</v>
      </c>
      <c r="J50" s="316">
        <f>'Rekap SKPD'!M365</f>
        <v>0</v>
      </c>
      <c r="K50" s="316">
        <f>'Rekap SKPD'!N365</f>
        <v>0</v>
      </c>
      <c r="L50" s="316">
        <f>'Rekap SKPD'!O365</f>
        <v>29100000</v>
      </c>
      <c r="M50" s="316">
        <f>'Rekap SKPD'!P365</f>
        <v>0</v>
      </c>
      <c r="N50" s="316">
        <f>'Rekap SKPD'!Q365</f>
        <v>0</v>
      </c>
      <c r="O50" s="316">
        <f>'Rekap SKPD'!R365</f>
        <v>0</v>
      </c>
      <c r="P50" s="316">
        <f>'Rekap SKPD'!S365</f>
        <v>5150900</v>
      </c>
      <c r="Q50" s="316">
        <f>'Rekap SKPD'!T365</f>
        <v>0</v>
      </c>
      <c r="R50" s="316">
        <f>'Rekap SKPD'!U365</f>
        <v>0</v>
      </c>
      <c r="S50" s="316">
        <f>'Rekap SKPD'!V365</f>
        <v>0</v>
      </c>
      <c r="T50" s="316">
        <f>'Rekap SKPD'!W365</f>
        <v>0</v>
      </c>
      <c r="U50" s="316">
        <f>'Rekap SKPD'!X365</f>
        <v>5150900</v>
      </c>
      <c r="V50" s="318">
        <f t="shared" si="1"/>
        <v>357428050</v>
      </c>
      <c r="W50" s="318"/>
      <c r="X50" s="146"/>
      <c r="Y50" s="379">
        <v>357428050</v>
      </c>
      <c r="Z50" s="394">
        <f t="shared" si="2"/>
        <v>0</v>
      </c>
    </row>
    <row r="51" spans="1:26">
      <c r="A51" s="143">
        <v>41</v>
      </c>
      <c r="B51" s="432" t="s">
        <v>60</v>
      </c>
      <c r="C51" s="316">
        <f>'Rekap SKPD'!E374</f>
        <v>46840500</v>
      </c>
      <c r="D51" s="316">
        <f>'Rekap SKPD'!G374</f>
        <v>4500000</v>
      </c>
      <c r="E51" s="316">
        <f>'Rekap SKPD'!H374</f>
        <v>0</v>
      </c>
      <c r="F51" s="316">
        <f>'Rekap SKPD'!I374</f>
        <v>0</v>
      </c>
      <c r="G51" s="316">
        <f>'Rekap SKPD'!J374</f>
        <v>0</v>
      </c>
      <c r="H51" s="316">
        <f>'Rekap SKPD'!K374</f>
        <v>0</v>
      </c>
      <c r="I51" s="316">
        <f>'Rekap SKPD'!L374</f>
        <v>0</v>
      </c>
      <c r="J51" s="316">
        <f>'Rekap SKPD'!M374</f>
        <v>0</v>
      </c>
      <c r="K51" s="316">
        <f>'Rekap SKPD'!N374</f>
        <v>0</v>
      </c>
      <c r="L51" s="316">
        <f>'Rekap SKPD'!O374</f>
        <v>4500000</v>
      </c>
      <c r="M51" s="316">
        <f>'Rekap SKPD'!P374</f>
        <v>0</v>
      </c>
      <c r="N51" s="316">
        <f>'Rekap SKPD'!Q374</f>
        <v>0</v>
      </c>
      <c r="O51" s="316">
        <f>'Rekap SKPD'!R374</f>
        <v>0</v>
      </c>
      <c r="P51" s="316">
        <f>'Rekap SKPD'!S374</f>
        <v>0</v>
      </c>
      <c r="Q51" s="316">
        <f>'Rekap SKPD'!T374</f>
        <v>0</v>
      </c>
      <c r="R51" s="316">
        <f>'Rekap SKPD'!U374</f>
        <v>2500000</v>
      </c>
      <c r="S51" s="316">
        <f>'Rekap SKPD'!V374</f>
        <v>0</v>
      </c>
      <c r="T51" s="316">
        <f>'Rekap SKPD'!W374</f>
        <v>0</v>
      </c>
      <c r="U51" s="316">
        <f>'Rekap SKPD'!X374</f>
        <v>2500000</v>
      </c>
      <c r="V51" s="318">
        <f t="shared" si="1"/>
        <v>48840500</v>
      </c>
      <c r="W51" s="318"/>
      <c r="Y51" s="379">
        <v>48840500</v>
      </c>
      <c r="Z51" s="394">
        <f t="shared" si="2"/>
        <v>0</v>
      </c>
    </row>
    <row r="52" spans="1:26">
      <c r="A52" s="143">
        <v>42</v>
      </c>
      <c r="B52" s="432" t="s">
        <v>18</v>
      </c>
      <c r="C52" s="316">
        <f>'Rekap SKPD'!E383</f>
        <v>52766000</v>
      </c>
      <c r="D52" s="316">
        <f>'Rekap SKPD'!G383</f>
        <v>8232500</v>
      </c>
      <c r="E52" s="316">
        <f>'Rekap SKPD'!H383</f>
        <v>0</v>
      </c>
      <c r="F52" s="316">
        <f>'Rekap SKPD'!I383</f>
        <v>0</v>
      </c>
      <c r="G52" s="316">
        <f>'Rekap SKPD'!J383</f>
        <v>0</v>
      </c>
      <c r="H52" s="316">
        <f>'Rekap SKPD'!K383</f>
        <v>0</v>
      </c>
      <c r="I52" s="316">
        <f>'Rekap SKPD'!L383</f>
        <v>0</v>
      </c>
      <c r="J52" s="316">
        <f>'Rekap SKPD'!M383</f>
        <v>0</v>
      </c>
      <c r="K52" s="316">
        <f>'Rekap SKPD'!N383</f>
        <v>0</v>
      </c>
      <c r="L52" s="316">
        <f>'Rekap SKPD'!O383</f>
        <v>8232500</v>
      </c>
      <c r="M52" s="316">
        <f>'Rekap SKPD'!P383</f>
        <v>0</v>
      </c>
      <c r="N52" s="316">
        <f>'Rekap SKPD'!Q383</f>
        <v>0</v>
      </c>
      <c r="O52" s="316">
        <f>'Rekap SKPD'!R383</f>
        <v>0</v>
      </c>
      <c r="P52" s="316">
        <f>'Rekap SKPD'!S383</f>
        <v>3625000</v>
      </c>
      <c r="Q52" s="316">
        <f>'Rekap SKPD'!T383</f>
        <v>0</v>
      </c>
      <c r="R52" s="316">
        <f>'Rekap SKPD'!U383</f>
        <v>0</v>
      </c>
      <c r="S52" s="316">
        <f>'Rekap SKPD'!V383</f>
        <v>0</v>
      </c>
      <c r="T52" s="316">
        <f>'Rekap SKPD'!W383</f>
        <v>0</v>
      </c>
      <c r="U52" s="316">
        <f>'Rekap SKPD'!X383</f>
        <v>3625000</v>
      </c>
      <c r="V52" s="318">
        <f t="shared" si="1"/>
        <v>57373500</v>
      </c>
      <c r="W52" s="318"/>
      <c r="Y52" s="379">
        <v>57373500</v>
      </c>
      <c r="Z52" s="394">
        <f t="shared" si="2"/>
        <v>0</v>
      </c>
    </row>
    <row r="53" spans="1:26">
      <c r="A53" s="143">
        <v>43</v>
      </c>
      <c r="B53" s="432" t="s">
        <v>61</v>
      </c>
      <c r="C53" s="316">
        <f>'Rekap SKPD'!E392</f>
        <v>55798000</v>
      </c>
      <c r="D53" s="316">
        <f>'Rekap SKPD'!G392</f>
        <v>8100000</v>
      </c>
      <c r="E53" s="316">
        <f>'Rekap SKPD'!H392</f>
        <v>0</v>
      </c>
      <c r="F53" s="316">
        <f>'Rekap SKPD'!I392</f>
        <v>0</v>
      </c>
      <c r="G53" s="316">
        <f>'Rekap SKPD'!J392</f>
        <v>0</v>
      </c>
      <c r="H53" s="316">
        <f>'Rekap SKPD'!K392</f>
        <v>0</v>
      </c>
      <c r="I53" s="316">
        <f>'Rekap SKPD'!L392</f>
        <v>0</v>
      </c>
      <c r="J53" s="316">
        <f>'Rekap SKPD'!M392</f>
        <v>0</v>
      </c>
      <c r="K53" s="316">
        <f>'Rekap SKPD'!N392</f>
        <v>0</v>
      </c>
      <c r="L53" s="316">
        <f>'Rekap SKPD'!O392</f>
        <v>8100000</v>
      </c>
      <c r="M53" s="316">
        <f>'Rekap SKPD'!P392</f>
        <v>0</v>
      </c>
      <c r="N53" s="316">
        <f>'Rekap SKPD'!Q392</f>
        <v>0</v>
      </c>
      <c r="O53" s="316">
        <f>'Rekap SKPD'!R392</f>
        <v>0</v>
      </c>
      <c r="P53" s="316">
        <f>'Rekap SKPD'!S392</f>
        <v>1800000</v>
      </c>
      <c r="Q53" s="316">
        <f>'Rekap SKPD'!T392</f>
        <v>0</v>
      </c>
      <c r="R53" s="316">
        <f>'Rekap SKPD'!U392</f>
        <v>0</v>
      </c>
      <c r="S53" s="316">
        <f>'Rekap SKPD'!V392</f>
        <v>0</v>
      </c>
      <c r="T53" s="316">
        <f>'Rekap SKPD'!W392</f>
        <v>0</v>
      </c>
      <c r="U53" s="316">
        <f>'Rekap SKPD'!X392</f>
        <v>1800000</v>
      </c>
      <c r="V53" s="318">
        <f t="shared" si="1"/>
        <v>62098000</v>
      </c>
      <c r="W53" s="318"/>
      <c r="X53" s="44"/>
      <c r="Y53" s="379">
        <v>62098000</v>
      </c>
      <c r="Z53" s="394">
        <f t="shared" si="2"/>
        <v>0</v>
      </c>
    </row>
    <row r="54" spans="1:26">
      <c r="A54" s="143">
        <v>44</v>
      </c>
      <c r="B54" s="432" t="s">
        <v>62</v>
      </c>
      <c r="C54" s="316">
        <f>'Rekap SKPD'!E401</f>
        <v>51546000</v>
      </c>
      <c r="D54" s="316">
        <f>'Rekap SKPD'!G401</f>
        <v>6000000</v>
      </c>
      <c r="E54" s="316">
        <f>'Rekap SKPD'!H401</f>
        <v>0</v>
      </c>
      <c r="F54" s="316">
        <f>'Rekap SKPD'!I401</f>
        <v>0</v>
      </c>
      <c r="G54" s="316">
        <f>'Rekap SKPD'!J401</f>
        <v>0</v>
      </c>
      <c r="H54" s="316">
        <f>'Rekap SKPD'!K401</f>
        <v>0</v>
      </c>
      <c r="I54" s="316">
        <f>'Rekap SKPD'!L401</f>
        <v>0</v>
      </c>
      <c r="J54" s="316">
        <f>'Rekap SKPD'!M401</f>
        <v>0</v>
      </c>
      <c r="K54" s="316">
        <f>'Rekap SKPD'!N401</f>
        <v>0</v>
      </c>
      <c r="L54" s="316">
        <f>'Rekap SKPD'!O401</f>
        <v>6000000</v>
      </c>
      <c r="M54" s="316">
        <f>'Rekap SKPD'!P401</f>
        <v>0</v>
      </c>
      <c r="N54" s="316">
        <f>'Rekap SKPD'!Q401</f>
        <v>0</v>
      </c>
      <c r="O54" s="316">
        <f>'Rekap SKPD'!R401</f>
        <v>0</v>
      </c>
      <c r="P54" s="316">
        <f>'Rekap SKPD'!S401</f>
        <v>0</v>
      </c>
      <c r="Q54" s="316">
        <f>'Rekap SKPD'!T401</f>
        <v>5125000</v>
      </c>
      <c r="R54" s="316">
        <f>'Rekap SKPD'!U401</f>
        <v>0</v>
      </c>
      <c r="S54" s="316">
        <f>'Rekap SKPD'!V401</f>
        <v>0</v>
      </c>
      <c r="T54" s="316">
        <f>'Rekap SKPD'!W401</f>
        <v>0</v>
      </c>
      <c r="U54" s="316">
        <f>'Rekap SKPD'!X401</f>
        <v>5125000</v>
      </c>
      <c r="V54" s="318">
        <f t="shared" si="1"/>
        <v>52421000</v>
      </c>
      <c r="W54" s="318"/>
      <c r="Y54" s="379">
        <v>52421000</v>
      </c>
      <c r="Z54" s="394">
        <f t="shared" si="2"/>
        <v>0</v>
      </c>
    </row>
    <row r="55" spans="1:26">
      <c r="A55" s="143">
        <v>45</v>
      </c>
      <c r="B55" s="432" t="s">
        <v>63</v>
      </c>
      <c r="C55" s="316">
        <f>'Rekap SKPD'!E410</f>
        <v>74082000</v>
      </c>
      <c r="D55" s="316">
        <f>'Rekap SKPD'!G410</f>
        <v>5000000</v>
      </c>
      <c r="E55" s="316">
        <f>'Rekap SKPD'!H410</f>
        <v>0</v>
      </c>
      <c r="F55" s="316">
        <f>'Rekap SKPD'!I410</f>
        <v>0</v>
      </c>
      <c r="G55" s="316">
        <f>'Rekap SKPD'!J410</f>
        <v>0</v>
      </c>
      <c r="H55" s="316">
        <f>'Rekap SKPD'!K410</f>
        <v>0</v>
      </c>
      <c r="I55" s="316">
        <f>'Rekap SKPD'!L410</f>
        <v>0</v>
      </c>
      <c r="J55" s="316">
        <f>'Rekap SKPD'!M410</f>
        <v>0</v>
      </c>
      <c r="K55" s="316">
        <f>'Rekap SKPD'!N410</f>
        <v>0</v>
      </c>
      <c r="L55" s="316">
        <f>'Rekap SKPD'!O410</f>
        <v>5000000</v>
      </c>
      <c r="M55" s="316">
        <f>'Rekap SKPD'!P410</f>
        <v>0</v>
      </c>
      <c r="N55" s="316">
        <f>'Rekap SKPD'!Q410</f>
        <v>0</v>
      </c>
      <c r="O55" s="316">
        <f>'Rekap SKPD'!R410</f>
        <v>0</v>
      </c>
      <c r="P55" s="316">
        <f>'Rekap SKPD'!S410</f>
        <v>0</v>
      </c>
      <c r="Q55" s="316">
        <f>'Rekap SKPD'!T410</f>
        <v>0</v>
      </c>
      <c r="R55" s="316">
        <f>'Rekap SKPD'!U410</f>
        <v>0</v>
      </c>
      <c r="S55" s="316">
        <f>'Rekap SKPD'!V410</f>
        <v>0</v>
      </c>
      <c r="T55" s="316">
        <f>'Rekap SKPD'!W410</f>
        <v>0</v>
      </c>
      <c r="U55" s="316">
        <f>'Rekap SKPD'!X410</f>
        <v>0</v>
      </c>
      <c r="V55" s="318">
        <f t="shared" si="1"/>
        <v>79082000</v>
      </c>
      <c r="W55" s="318"/>
      <c r="Y55" s="379">
        <v>79082000</v>
      </c>
      <c r="Z55" s="394">
        <f t="shared" si="2"/>
        <v>0</v>
      </c>
    </row>
    <row r="56" spans="1:26">
      <c r="A56" s="143">
        <v>46</v>
      </c>
      <c r="B56" s="432" t="s">
        <v>64</v>
      </c>
      <c r="C56" s="316">
        <f>'Rekap SKPD'!E419</f>
        <v>38671000</v>
      </c>
      <c r="D56" s="316">
        <f>'Rekap SKPD'!G419</f>
        <v>7000000</v>
      </c>
      <c r="E56" s="316">
        <f>'Rekap SKPD'!H419</f>
        <v>0</v>
      </c>
      <c r="F56" s="316">
        <f>'Rekap SKPD'!I419</f>
        <v>0</v>
      </c>
      <c r="G56" s="316">
        <f>'Rekap SKPD'!J419</f>
        <v>0</v>
      </c>
      <c r="H56" s="316">
        <f>'Rekap SKPD'!K419</f>
        <v>0</v>
      </c>
      <c r="I56" s="316">
        <f>'Rekap SKPD'!L419</f>
        <v>0</v>
      </c>
      <c r="J56" s="316">
        <f>'Rekap SKPD'!M419</f>
        <v>0</v>
      </c>
      <c r="K56" s="316">
        <f>'Rekap SKPD'!N419</f>
        <v>0</v>
      </c>
      <c r="L56" s="316">
        <f>'Rekap SKPD'!O419</f>
        <v>7000000</v>
      </c>
      <c r="M56" s="316">
        <f>'Rekap SKPD'!P419</f>
        <v>0</v>
      </c>
      <c r="N56" s="316">
        <f>'Rekap SKPD'!Q419</f>
        <v>0</v>
      </c>
      <c r="O56" s="316">
        <f>'Rekap SKPD'!R419</f>
        <v>0</v>
      </c>
      <c r="P56" s="316">
        <f>'Rekap SKPD'!S419</f>
        <v>0</v>
      </c>
      <c r="Q56" s="316">
        <f>'Rekap SKPD'!T419</f>
        <v>0</v>
      </c>
      <c r="R56" s="316">
        <f>'Rekap SKPD'!U419</f>
        <v>0</v>
      </c>
      <c r="S56" s="316">
        <f>'Rekap SKPD'!V419</f>
        <v>0</v>
      </c>
      <c r="T56" s="316">
        <f>'Rekap SKPD'!W419</f>
        <v>0</v>
      </c>
      <c r="U56" s="316">
        <f>'Rekap SKPD'!X419</f>
        <v>0</v>
      </c>
      <c r="V56" s="318">
        <f t="shared" si="1"/>
        <v>45671000</v>
      </c>
      <c r="W56" s="318"/>
      <c r="Y56" s="379">
        <v>45671000</v>
      </c>
      <c r="Z56" s="394">
        <f t="shared" si="2"/>
        <v>0</v>
      </c>
    </row>
    <row r="57" spans="1:26">
      <c r="A57" s="143">
        <v>47</v>
      </c>
      <c r="B57" s="432" t="s">
        <v>65</v>
      </c>
      <c r="C57" s="316">
        <f>'Rekap SKPD'!E428</f>
        <v>38601500</v>
      </c>
      <c r="D57" s="316">
        <f>'Rekap SKPD'!G428</f>
        <v>14000000</v>
      </c>
      <c r="E57" s="316">
        <f>'Rekap SKPD'!H428</f>
        <v>0</v>
      </c>
      <c r="F57" s="316">
        <f>'Rekap SKPD'!I428</f>
        <v>0</v>
      </c>
      <c r="G57" s="316">
        <f>'Rekap SKPD'!J428</f>
        <v>0</v>
      </c>
      <c r="H57" s="316">
        <f>'Rekap SKPD'!K428</f>
        <v>0</v>
      </c>
      <c r="I57" s="316">
        <f>'Rekap SKPD'!L428</f>
        <v>0</v>
      </c>
      <c r="J57" s="316">
        <f>'Rekap SKPD'!M428</f>
        <v>0</v>
      </c>
      <c r="K57" s="316">
        <f>'Rekap SKPD'!N428</f>
        <v>0</v>
      </c>
      <c r="L57" s="316">
        <f>'Rekap SKPD'!O428</f>
        <v>14000000</v>
      </c>
      <c r="M57" s="316">
        <f>'Rekap SKPD'!P428</f>
        <v>0</v>
      </c>
      <c r="N57" s="316">
        <f>'Rekap SKPD'!Q428</f>
        <v>0</v>
      </c>
      <c r="O57" s="316">
        <f>'Rekap SKPD'!R428</f>
        <v>0</v>
      </c>
      <c r="P57" s="316">
        <f>'Rekap SKPD'!S428</f>
        <v>750000</v>
      </c>
      <c r="Q57" s="316">
        <f>'Rekap SKPD'!T428</f>
        <v>0</v>
      </c>
      <c r="R57" s="316">
        <f>'Rekap SKPD'!U428</f>
        <v>0</v>
      </c>
      <c r="S57" s="316">
        <f>'Rekap SKPD'!V428</f>
        <v>0</v>
      </c>
      <c r="T57" s="316">
        <f>'Rekap SKPD'!W428</f>
        <v>0</v>
      </c>
      <c r="U57" s="316">
        <f>'Rekap SKPD'!X428</f>
        <v>750000</v>
      </c>
      <c r="V57" s="318">
        <f t="shared" si="1"/>
        <v>51851500</v>
      </c>
      <c r="W57" s="318"/>
      <c r="Y57" s="379">
        <v>51851500</v>
      </c>
      <c r="Z57" s="394">
        <f t="shared" si="2"/>
        <v>0</v>
      </c>
    </row>
    <row r="58" spans="1:26">
      <c r="A58" s="143">
        <v>48</v>
      </c>
      <c r="B58" s="432" t="s">
        <v>66</v>
      </c>
      <c r="C58" s="316">
        <f>'Rekap SKPD'!E437</f>
        <v>50550885</v>
      </c>
      <c r="D58" s="316">
        <f>'Rekap SKPD'!G437</f>
        <v>8000000</v>
      </c>
      <c r="E58" s="316">
        <f>'Rekap SKPD'!H437</f>
        <v>0</v>
      </c>
      <c r="F58" s="316">
        <f>'Rekap SKPD'!I437</f>
        <v>0</v>
      </c>
      <c r="G58" s="316">
        <f>'Rekap SKPD'!J437</f>
        <v>0</v>
      </c>
      <c r="H58" s="316">
        <f>'Rekap SKPD'!K437</f>
        <v>0</v>
      </c>
      <c r="I58" s="316">
        <f>'Rekap SKPD'!L437</f>
        <v>0</v>
      </c>
      <c r="J58" s="316">
        <f>'Rekap SKPD'!M437</f>
        <v>0</v>
      </c>
      <c r="K58" s="316">
        <f>'Rekap SKPD'!N437</f>
        <v>0</v>
      </c>
      <c r="L58" s="316">
        <f>'Rekap SKPD'!O437</f>
        <v>8000000</v>
      </c>
      <c r="M58" s="316">
        <f>'Rekap SKPD'!P437</f>
        <v>0</v>
      </c>
      <c r="N58" s="316">
        <f>'Rekap SKPD'!Q437</f>
        <v>0</v>
      </c>
      <c r="O58" s="316">
        <f>'Rekap SKPD'!R437</f>
        <v>0</v>
      </c>
      <c r="P58" s="316">
        <f>'Rekap SKPD'!S437</f>
        <v>900000</v>
      </c>
      <c r="Q58" s="316">
        <f>'Rekap SKPD'!T437</f>
        <v>0</v>
      </c>
      <c r="R58" s="316">
        <f>'Rekap SKPD'!U437</f>
        <v>0</v>
      </c>
      <c r="S58" s="316">
        <f>'Rekap SKPD'!V437</f>
        <v>0</v>
      </c>
      <c r="T58" s="316">
        <f>'Rekap SKPD'!W437</f>
        <v>0</v>
      </c>
      <c r="U58" s="316">
        <f>'Rekap SKPD'!X437</f>
        <v>900000</v>
      </c>
      <c r="V58" s="318">
        <f t="shared" si="1"/>
        <v>57650885</v>
      </c>
      <c r="W58" s="318"/>
      <c r="Y58" s="379">
        <v>57650885</v>
      </c>
      <c r="Z58" s="394">
        <f t="shared" si="2"/>
        <v>0</v>
      </c>
    </row>
    <row r="59" spans="1:26">
      <c r="A59" s="143">
        <v>49</v>
      </c>
      <c r="B59" s="432" t="s">
        <v>67</v>
      </c>
      <c r="C59" s="316">
        <f>'Rekap SKPD'!E446</f>
        <v>51021500</v>
      </c>
      <c r="D59" s="316">
        <f>'Rekap SKPD'!G446</f>
        <v>7500000</v>
      </c>
      <c r="E59" s="316">
        <f>'Rekap SKPD'!H446</f>
        <v>0</v>
      </c>
      <c r="F59" s="316">
        <f>'Rekap SKPD'!I446</f>
        <v>0</v>
      </c>
      <c r="G59" s="316">
        <f>'Rekap SKPD'!J446</f>
        <v>0</v>
      </c>
      <c r="H59" s="316">
        <f>'Rekap SKPD'!K446</f>
        <v>0</v>
      </c>
      <c r="I59" s="316">
        <f>'Rekap SKPD'!L446</f>
        <v>0</v>
      </c>
      <c r="J59" s="316">
        <f>'Rekap SKPD'!M446</f>
        <v>0</v>
      </c>
      <c r="K59" s="316">
        <f>'Rekap SKPD'!N446</f>
        <v>0</v>
      </c>
      <c r="L59" s="316">
        <f>'Rekap SKPD'!O446</f>
        <v>7500000</v>
      </c>
      <c r="M59" s="316">
        <f>'Rekap SKPD'!P446</f>
        <v>0</v>
      </c>
      <c r="N59" s="316">
        <f>'Rekap SKPD'!Q446</f>
        <v>0</v>
      </c>
      <c r="O59" s="316">
        <f>'Rekap SKPD'!R446</f>
        <v>0</v>
      </c>
      <c r="P59" s="316">
        <f>'Rekap SKPD'!S446</f>
        <v>0</v>
      </c>
      <c r="Q59" s="316">
        <f>'Rekap SKPD'!T446</f>
        <v>0</v>
      </c>
      <c r="R59" s="316">
        <f>'Rekap SKPD'!U446</f>
        <v>0</v>
      </c>
      <c r="S59" s="316">
        <f>'Rekap SKPD'!V446</f>
        <v>0</v>
      </c>
      <c r="T59" s="316">
        <f>'Rekap SKPD'!W446</f>
        <v>0</v>
      </c>
      <c r="U59" s="316">
        <f>'Rekap SKPD'!X446</f>
        <v>0</v>
      </c>
      <c r="V59" s="318">
        <f t="shared" si="1"/>
        <v>58521500</v>
      </c>
      <c r="W59" s="318"/>
      <c r="Y59" s="379">
        <v>58521500</v>
      </c>
      <c r="Z59" s="394">
        <f t="shared" si="2"/>
        <v>0</v>
      </c>
    </row>
    <row r="60" spans="1:26">
      <c r="A60" s="143">
        <v>50</v>
      </c>
      <c r="B60" s="432" t="s">
        <v>68</v>
      </c>
      <c r="C60" s="316">
        <f>'Rekap SKPD'!E455</f>
        <v>40101000</v>
      </c>
      <c r="D60" s="316">
        <f>'Rekap SKPD'!G455</f>
        <v>7000000</v>
      </c>
      <c r="E60" s="316">
        <f>'Rekap SKPD'!H455</f>
        <v>0</v>
      </c>
      <c r="F60" s="316">
        <f>'Rekap SKPD'!I455</f>
        <v>0</v>
      </c>
      <c r="G60" s="316">
        <f>'Rekap SKPD'!J455</f>
        <v>0</v>
      </c>
      <c r="H60" s="316">
        <f>'Rekap SKPD'!K455</f>
        <v>0</v>
      </c>
      <c r="I60" s="316">
        <f>'Rekap SKPD'!L455</f>
        <v>0</v>
      </c>
      <c r="J60" s="316">
        <f>'Rekap SKPD'!M455</f>
        <v>0</v>
      </c>
      <c r="K60" s="316">
        <f>'Rekap SKPD'!N455</f>
        <v>0</v>
      </c>
      <c r="L60" s="316">
        <f>'Rekap SKPD'!O455</f>
        <v>7000000</v>
      </c>
      <c r="M60" s="316">
        <f>'Rekap SKPD'!P455</f>
        <v>0</v>
      </c>
      <c r="N60" s="316">
        <f>'Rekap SKPD'!Q455</f>
        <v>0</v>
      </c>
      <c r="O60" s="316">
        <f>'Rekap SKPD'!R455</f>
        <v>2280000</v>
      </c>
      <c r="P60" s="316">
        <f>'Rekap SKPD'!S455</f>
        <v>0</v>
      </c>
      <c r="Q60" s="316">
        <f>'Rekap SKPD'!T455</f>
        <v>0</v>
      </c>
      <c r="R60" s="316">
        <f>'Rekap SKPD'!U455</f>
        <v>0</v>
      </c>
      <c r="S60" s="316">
        <f>'Rekap SKPD'!V455</f>
        <v>0</v>
      </c>
      <c r="T60" s="316">
        <f>'Rekap SKPD'!W455</f>
        <v>0</v>
      </c>
      <c r="U60" s="316">
        <f>'Rekap SKPD'!X455</f>
        <v>2280000</v>
      </c>
      <c r="V60" s="318">
        <f t="shared" si="1"/>
        <v>44821000</v>
      </c>
      <c r="W60" s="318"/>
      <c r="Y60" s="379">
        <v>44821000</v>
      </c>
      <c r="Z60" s="394">
        <f t="shared" si="2"/>
        <v>0</v>
      </c>
    </row>
    <row r="61" spans="1:26">
      <c r="A61" s="143">
        <v>51</v>
      </c>
      <c r="B61" s="432" t="s">
        <v>69</v>
      </c>
      <c r="C61" s="316">
        <f>'Rekap SKPD'!E464</f>
        <v>65371000</v>
      </c>
      <c r="D61" s="316">
        <f>'Rekap SKPD'!G464</f>
        <v>10950000</v>
      </c>
      <c r="E61" s="316">
        <f>'Rekap SKPD'!H464</f>
        <v>0</v>
      </c>
      <c r="F61" s="316">
        <f>'Rekap SKPD'!I464</f>
        <v>0</v>
      </c>
      <c r="G61" s="316">
        <f>'Rekap SKPD'!J464</f>
        <v>0</v>
      </c>
      <c r="H61" s="316">
        <f>'Rekap SKPD'!K464</f>
        <v>0</v>
      </c>
      <c r="I61" s="316">
        <f>'Rekap SKPD'!L464</f>
        <v>0</v>
      </c>
      <c r="J61" s="316">
        <f>'Rekap SKPD'!M464</f>
        <v>0</v>
      </c>
      <c r="K61" s="316">
        <f>'Rekap SKPD'!N464</f>
        <v>0</v>
      </c>
      <c r="L61" s="316">
        <f>'Rekap SKPD'!O464</f>
        <v>10950000</v>
      </c>
      <c r="M61" s="316">
        <f>'Rekap SKPD'!P464</f>
        <v>0</v>
      </c>
      <c r="N61" s="316">
        <f>'Rekap SKPD'!Q464</f>
        <v>0</v>
      </c>
      <c r="O61" s="316">
        <f>'Rekap SKPD'!R464</f>
        <v>0</v>
      </c>
      <c r="P61" s="316">
        <f>'Rekap SKPD'!S464</f>
        <v>3800000</v>
      </c>
      <c r="Q61" s="316">
        <f>'Rekap SKPD'!T464</f>
        <v>0</v>
      </c>
      <c r="R61" s="316">
        <f>'Rekap SKPD'!U464</f>
        <v>0</v>
      </c>
      <c r="S61" s="316">
        <f>'Rekap SKPD'!V464</f>
        <v>0</v>
      </c>
      <c r="T61" s="316">
        <f>'Rekap SKPD'!W464</f>
        <v>0</v>
      </c>
      <c r="U61" s="316">
        <f>'Rekap SKPD'!X464</f>
        <v>3800000</v>
      </c>
      <c r="V61" s="318">
        <f t="shared" si="1"/>
        <v>72521000</v>
      </c>
      <c r="W61" s="318"/>
      <c r="Y61" s="379">
        <v>72521000</v>
      </c>
      <c r="Z61" s="394">
        <f t="shared" si="2"/>
        <v>0</v>
      </c>
    </row>
    <row r="62" spans="1:26">
      <c r="A62" s="143">
        <v>52</v>
      </c>
      <c r="B62" s="432" t="s">
        <v>70</v>
      </c>
      <c r="C62" s="316">
        <f>'Rekap SKPD'!E473</f>
        <v>47043000</v>
      </c>
      <c r="D62" s="316">
        <f>'Rekap SKPD'!G473</f>
        <v>4000000</v>
      </c>
      <c r="E62" s="316">
        <f>'Rekap SKPD'!H473</f>
        <v>0</v>
      </c>
      <c r="F62" s="316">
        <f>'Rekap SKPD'!I473</f>
        <v>0</v>
      </c>
      <c r="G62" s="316">
        <f>'Rekap SKPD'!J473</f>
        <v>0</v>
      </c>
      <c r="H62" s="316">
        <f>'Rekap SKPD'!K473</f>
        <v>0</v>
      </c>
      <c r="I62" s="316">
        <f>'Rekap SKPD'!L473</f>
        <v>0</v>
      </c>
      <c r="J62" s="316">
        <f>'Rekap SKPD'!M473</f>
        <v>0</v>
      </c>
      <c r="K62" s="316">
        <f>'Rekap SKPD'!N473</f>
        <v>0</v>
      </c>
      <c r="L62" s="316">
        <f>'Rekap SKPD'!O473</f>
        <v>4000000</v>
      </c>
      <c r="M62" s="316">
        <f>'Rekap SKPD'!P473</f>
        <v>0</v>
      </c>
      <c r="N62" s="316">
        <f>'Rekap SKPD'!Q473</f>
        <v>0</v>
      </c>
      <c r="O62" s="316">
        <f>'Rekap SKPD'!R473</f>
        <v>0</v>
      </c>
      <c r="P62" s="316">
        <f>'Rekap SKPD'!S473</f>
        <v>660000</v>
      </c>
      <c r="Q62" s="316">
        <f>'Rekap SKPD'!T473</f>
        <v>0</v>
      </c>
      <c r="R62" s="316">
        <f>'Rekap SKPD'!U473</f>
        <v>0</v>
      </c>
      <c r="S62" s="316">
        <f>'Rekap SKPD'!V473</f>
        <v>0</v>
      </c>
      <c r="T62" s="316">
        <f>'Rekap SKPD'!W473</f>
        <v>0</v>
      </c>
      <c r="U62" s="316">
        <f>'Rekap SKPD'!X473</f>
        <v>660000</v>
      </c>
      <c r="V62" s="318">
        <f t="shared" si="1"/>
        <v>50383000</v>
      </c>
      <c r="W62" s="318"/>
      <c r="Y62" s="379">
        <v>50383000</v>
      </c>
      <c r="Z62" s="394">
        <f t="shared" si="2"/>
        <v>0</v>
      </c>
    </row>
    <row r="63" spans="1:26">
      <c r="A63" s="143">
        <v>53</v>
      </c>
      <c r="B63" s="432" t="s">
        <v>71</v>
      </c>
      <c r="C63" s="316">
        <f>'Rekap SKPD'!E482</f>
        <v>29636000</v>
      </c>
      <c r="D63" s="316">
        <f>'Rekap SKPD'!G482</f>
        <v>14450000</v>
      </c>
      <c r="E63" s="316">
        <f>'Rekap SKPD'!H482</f>
        <v>0</v>
      </c>
      <c r="F63" s="316">
        <f>'Rekap SKPD'!I482</f>
        <v>0</v>
      </c>
      <c r="G63" s="316">
        <f>'Rekap SKPD'!J482</f>
        <v>0</v>
      </c>
      <c r="H63" s="316">
        <f>'Rekap SKPD'!K482</f>
        <v>0</v>
      </c>
      <c r="I63" s="316">
        <f>'Rekap SKPD'!L482</f>
        <v>0</v>
      </c>
      <c r="J63" s="316">
        <f>'Rekap SKPD'!M482</f>
        <v>0</v>
      </c>
      <c r="K63" s="316">
        <f>'Rekap SKPD'!N482</f>
        <v>0</v>
      </c>
      <c r="L63" s="316">
        <f>'Rekap SKPD'!O482</f>
        <v>14450000</v>
      </c>
      <c r="M63" s="316">
        <f>'Rekap SKPD'!P482</f>
        <v>0</v>
      </c>
      <c r="N63" s="316">
        <f>'Rekap SKPD'!Q482</f>
        <v>0</v>
      </c>
      <c r="O63" s="316">
        <f>'Rekap SKPD'!R482</f>
        <v>0</v>
      </c>
      <c r="P63" s="316">
        <f>'Rekap SKPD'!S482</f>
        <v>0</v>
      </c>
      <c r="Q63" s="316">
        <f>'Rekap SKPD'!T482</f>
        <v>0</v>
      </c>
      <c r="R63" s="316">
        <f>'Rekap SKPD'!U482</f>
        <v>0</v>
      </c>
      <c r="S63" s="316">
        <f>'Rekap SKPD'!V482</f>
        <v>0</v>
      </c>
      <c r="T63" s="316">
        <f>'Rekap SKPD'!W482</f>
        <v>0</v>
      </c>
      <c r="U63" s="316">
        <f>'Rekap SKPD'!X482</f>
        <v>0</v>
      </c>
      <c r="V63" s="318">
        <f t="shared" si="1"/>
        <v>44086000</v>
      </c>
      <c r="W63" s="318"/>
      <c r="Y63" s="379">
        <v>44086000</v>
      </c>
      <c r="Z63" s="394">
        <f t="shared" si="2"/>
        <v>0</v>
      </c>
    </row>
    <row r="64" spans="1:26">
      <c r="A64" s="143">
        <v>54</v>
      </c>
      <c r="B64" s="432" t="s">
        <v>72</v>
      </c>
      <c r="C64" s="316">
        <f>'Rekap SKPD'!E491</f>
        <v>60575800</v>
      </c>
      <c r="D64" s="316">
        <f>'Rekap SKPD'!G491</f>
        <v>4500000</v>
      </c>
      <c r="E64" s="316">
        <f>'Rekap SKPD'!H491</f>
        <v>0</v>
      </c>
      <c r="F64" s="316">
        <f>'Rekap SKPD'!I491</f>
        <v>0</v>
      </c>
      <c r="G64" s="316">
        <f>'Rekap SKPD'!J491</f>
        <v>0</v>
      </c>
      <c r="H64" s="316">
        <f>'Rekap SKPD'!K491</f>
        <v>0</v>
      </c>
      <c r="I64" s="316">
        <f>'Rekap SKPD'!L491</f>
        <v>0</v>
      </c>
      <c r="J64" s="316">
        <f>'Rekap SKPD'!M491</f>
        <v>0</v>
      </c>
      <c r="K64" s="316">
        <f>'Rekap SKPD'!N491</f>
        <v>0</v>
      </c>
      <c r="L64" s="316">
        <f>'Rekap SKPD'!O491</f>
        <v>4500000</v>
      </c>
      <c r="M64" s="316">
        <f>'Rekap SKPD'!P491</f>
        <v>0</v>
      </c>
      <c r="N64" s="316">
        <f>'Rekap SKPD'!Q491</f>
        <v>0</v>
      </c>
      <c r="O64" s="316">
        <f>'Rekap SKPD'!R491</f>
        <v>0</v>
      </c>
      <c r="P64" s="316">
        <f>'Rekap SKPD'!S491</f>
        <v>6260900</v>
      </c>
      <c r="Q64" s="316">
        <f>'Rekap SKPD'!T491</f>
        <v>0</v>
      </c>
      <c r="R64" s="316">
        <f>'Rekap SKPD'!U491</f>
        <v>0</v>
      </c>
      <c r="S64" s="316">
        <f>'Rekap SKPD'!V491</f>
        <v>0</v>
      </c>
      <c r="T64" s="316">
        <f>'Rekap SKPD'!W491</f>
        <v>0</v>
      </c>
      <c r="U64" s="316">
        <f>'Rekap SKPD'!X491</f>
        <v>6260900</v>
      </c>
      <c r="V64" s="318">
        <f t="shared" si="1"/>
        <v>58814900</v>
      </c>
      <c r="W64" s="318"/>
      <c r="X64" s="44"/>
      <c r="Y64" s="379">
        <v>58814900</v>
      </c>
      <c r="Z64" s="394">
        <f t="shared" si="2"/>
        <v>0</v>
      </c>
    </row>
    <row r="65" spans="1:26">
      <c r="A65" s="143">
        <v>55</v>
      </c>
      <c r="B65" s="432" t="s">
        <v>73</v>
      </c>
      <c r="C65" s="316">
        <f>'Rekap SKPD'!E500</f>
        <v>33189000</v>
      </c>
      <c r="D65" s="316">
        <f>'Rekap SKPD'!G500</f>
        <v>6000000</v>
      </c>
      <c r="E65" s="316">
        <f>'Rekap SKPD'!H500</f>
        <v>0</v>
      </c>
      <c r="F65" s="316">
        <f>'Rekap SKPD'!I500</f>
        <v>0</v>
      </c>
      <c r="G65" s="316">
        <f>'Rekap SKPD'!J500</f>
        <v>0</v>
      </c>
      <c r="H65" s="316">
        <f>'Rekap SKPD'!K500</f>
        <v>0</v>
      </c>
      <c r="I65" s="316">
        <f>'Rekap SKPD'!L500</f>
        <v>0</v>
      </c>
      <c r="J65" s="316">
        <f>'Rekap SKPD'!M500</f>
        <v>0</v>
      </c>
      <c r="K65" s="316">
        <f>'Rekap SKPD'!N500</f>
        <v>0</v>
      </c>
      <c r="L65" s="316">
        <f>'Rekap SKPD'!O500</f>
        <v>6000000</v>
      </c>
      <c r="M65" s="316">
        <f>'Rekap SKPD'!P500</f>
        <v>0</v>
      </c>
      <c r="N65" s="316">
        <f>'Rekap SKPD'!Q500</f>
        <v>0</v>
      </c>
      <c r="O65" s="316">
        <f>'Rekap SKPD'!R500</f>
        <v>0</v>
      </c>
      <c r="P65" s="316">
        <f>'Rekap SKPD'!S500</f>
        <v>0</v>
      </c>
      <c r="Q65" s="316">
        <f>'Rekap SKPD'!T500</f>
        <v>0</v>
      </c>
      <c r="R65" s="316">
        <f>'Rekap SKPD'!U500</f>
        <v>0</v>
      </c>
      <c r="S65" s="316">
        <f>'Rekap SKPD'!V500</f>
        <v>0</v>
      </c>
      <c r="T65" s="316">
        <f>'Rekap SKPD'!W500</f>
        <v>0</v>
      </c>
      <c r="U65" s="316">
        <f>'Rekap SKPD'!X500</f>
        <v>0</v>
      </c>
      <c r="V65" s="318">
        <f t="shared" si="1"/>
        <v>39189000</v>
      </c>
      <c r="W65" s="318"/>
      <c r="Y65" s="379">
        <v>39189000</v>
      </c>
      <c r="Z65" s="394">
        <f t="shared" si="2"/>
        <v>0</v>
      </c>
    </row>
    <row r="66" spans="1:26">
      <c r="A66" s="143">
        <v>56</v>
      </c>
      <c r="B66" s="432" t="s">
        <v>74</v>
      </c>
      <c r="C66" s="316">
        <f>'Rekap SKPD'!E509</f>
        <v>51651000</v>
      </c>
      <c r="D66" s="316">
        <f>'Rekap SKPD'!G509</f>
        <v>4900000</v>
      </c>
      <c r="E66" s="316">
        <f>'Rekap SKPD'!H509</f>
        <v>0</v>
      </c>
      <c r="F66" s="316">
        <f>'Rekap SKPD'!I509</f>
        <v>0</v>
      </c>
      <c r="G66" s="316">
        <f>'Rekap SKPD'!J509</f>
        <v>0</v>
      </c>
      <c r="H66" s="316">
        <f>'Rekap SKPD'!K509</f>
        <v>0</v>
      </c>
      <c r="I66" s="316">
        <f>'Rekap SKPD'!L509</f>
        <v>0</v>
      </c>
      <c r="J66" s="316">
        <f>'Rekap SKPD'!M509</f>
        <v>0</v>
      </c>
      <c r="K66" s="316">
        <f>'Rekap SKPD'!N509</f>
        <v>0</v>
      </c>
      <c r="L66" s="316">
        <f>'Rekap SKPD'!O509</f>
        <v>4900000</v>
      </c>
      <c r="M66" s="316">
        <f>'Rekap SKPD'!P509</f>
        <v>0</v>
      </c>
      <c r="N66" s="316">
        <f>'Rekap SKPD'!Q509</f>
        <v>0</v>
      </c>
      <c r="O66" s="316">
        <f>'Rekap SKPD'!R509</f>
        <v>0</v>
      </c>
      <c r="P66" s="316">
        <f>'Rekap SKPD'!S509</f>
        <v>0</v>
      </c>
      <c r="Q66" s="316">
        <f>'Rekap SKPD'!T509</f>
        <v>0</v>
      </c>
      <c r="R66" s="316">
        <f>'Rekap SKPD'!U509</f>
        <v>4900000</v>
      </c>
      <c r="S66" s="316">
        <f>'Rekap SKPD'!V509</f>
        <v>0</v>
      </c>
      <c r="T66" s="316">
        <f>'Rekap SKPD'!W509</f>
        <v>0</v>
      </c>
      <c r="U66" s="316">
        <f>'Rekap SKPD'!X509</f>
        <v>4900000</v>
      </c>
      <c r="V66" s="318">
        <f t="shared" si="1"/>
        <v>51651000</v>
      </c>
      <c r="W66" s="318"/>
      <c r="Y66" s="379">
        <v>51651000</v>
      </c>
      <c r="Z66" s="394">
        <f t="shared" si="2"/>
        <v>0</v>
      </c>
    </row>
    <row r="67" spans="1:26" s="128" customFormat="1">
      <c r="A67" s="143">
        <v>57</v>
      </c>
      <c r="B67" s="432" t="s">
        <v>75</v>
      </c>
      <c r="C67" s="316">
        <f>'Rekap SKPD'!E518</f>
        <v>58427500</v>
      </c>
      <c r="D67" s="316">
        <f>'Rekap SKPD'!G518</f>
        <v>4000000</v>
      </c>
      <c r="E67" s="316">
        <f>'Rekap SKPD'!H518</f>
        <v>0</v>
      </c>
      <c r="F67" s="316">
        <f>'Rekap SKPD'!I518</f>
        <v>0</v>
      </c>
      <c r="G67" s="316">
        <f>'Rekap SKPD'!J518</f>
        <v>0</v>
      </c>
      <c r="H67" s="316">
        <f>'Rekap SKPD'!K518</f>
        <v>0</v>
      </c>
      <c r="I67" s="316">
        <f>'Rekap SKPD'!L518</f>
        <v>0</v>
      </c>
      <c r="J67" s="316">
        <f>'Rekap SKPD'!M518</f>
        <v>0</v>
      </c>
      <c r="K67" s="316">
        <f>'Rekap SKPD'!N518</f>
        <v>0</v>
      </c>
      <c r="L67" s="316">
        <f>'Rekap SKPD'!O518</f>
        <v>4000000</v>
      </c>
      <c r="M67" s="316">
        <f>'Rekap SKPD'!P518</f>
        <v>0</v>
      </c>
      <c r="N67" s="316">
        <f>'Rekap SKPD'!Q518</f>
        <v>0</v>
      </c>
      <c r="O67" s="316">
        <f>'Rekap SKPD'!R518</f>
        <v>0</v>
      </c>
      <c r="P67" s="316">
        <f>'Rekap SKPD'!S518</f>
        <v>1670000</v>
      </c>
      <c r="Q67" s="316">
        <f>'Rekap SKPD'!T518</f>
        <v>0</v>
      </c>
      <c r="R67" s="316">
        <f>'Rekap SKPD'!U518</f>
        <v>0</v>
      </c>
      <c r="S67" s="316">
        <f>'Rekap SKPD'!V518</f>
        <v>0</v>
      </c>
      <c r="T67" s="316">
        <f>'Rekap SKPD'!W518</f>
        <v>0</v>
      </c>
      <c r="U67" s="316">
        <f>'Rekap SKPD'!X518</f>
        <v>1670000</v>
      </c>
      <c r="V67" s="318">
        <f t="shared" si="1"/>
        <v>60757500</v>
      </c>
      <c r="W67" s="331"/>
      <c r="X67" s="147"/>
      <c r="Y67" s="412">
        <v>60757500</v>
      </c>
      <c r="Z67" s="394">
        <f t="shared" si="2"/>
        <v>0</v>
      </c>
    </row>
    <row r="68" spans="1:26">
      <c r="A68" s="143">
        <v>58</v>
      </c>
      <c r="B68" s="432" t="s">
        <v>76</v>
      </c>
      <c r="C68" s="316">
        <f>'Rekap SKPD'!E527</f>
        <v>80149000</v>
      </c>
      <c r="D68" s="316">
        <f>'Rekap SKPD'!G527</f>
        <v>9480000</v>
      </c>
      <c r="E68" s="316">
        <f>'Rekap SKPD'!H527</f>
        <v>0</v>
      </c>
      <c r="F68" s="316">
        <f>'Rekap SKPD'!I527</f>
        <v>0</v>
      </c>
      <c r="G68" s="316">
        <f>'Rekap SKPD'!J527</f>
        <v>0</v>
      </c>
      <c r="H68" s="316">
        <f>'Rekap SKPD'!K527</f>
        <v>0</v>
      </c>
      <c r="I68" s="316">
        <f>'Rekap SKPD'!L527</f>
        <v>0</v>
      </c>
      <c r="J68" s="316">
        <f>'Rekap SKPD'!M527</f>
        <v>0</v>
      </c>
      <c r="K68" s="316">
        <f>'Rekap SKPD'!N527</f>
        <v>0</v>
      </c>
      <c r="L68" s="316">
        <f>'Rekap SKPD'!O527</f>
        <v>9480000</v>
      </c>
      <c r="M68" s="316">
        <f>'Rekap SKPD'!P527</f>
        <v>0</v>
      </c>
      <c r="N68" s="316">
        <f>'Rekap SKPD'!Q527</f>
        <v>0</v>
      </c>
      <c r="O68" s="316">
        <f>'Rekap SKPD'!R527</f>
        <v>0</v>
      </c>
      <c r="P68" s="316">
        <f>'Rekap SKPD'!S527</f>
        <v>700000</v>
      </c>
      <c r="Q68" s="316">
        <f>'Rekap SKPD'!T527</f>
        <v>0</v>
      </c>
      <c r="R68" s="316">
        <f>'Rekap SKPD'!U527</f>
        <v>0</v>
      </c>
      <c r="S68" s="316">
        <f>'Rekap SKPD'!V527</f>
        <v>0</v>
      </c>
      <c r="T68" s="316">
        <f>'Rekap SKPD'!W527</f>
        <v>0</v>
      </c>
      <c r="U68" s="316">
        <f>'Rekap SKPD'!X527</f>
        <v>700000</v>
      </c>
      <c r="V68" s="318">
        <f t="shared" si="1"/>
        <v>88929000</v>
      </c>
      <c r="W68" s="318"/>
      <c r="Y68" s="379">
        <v>88929000</v>
      </c>
      <c r="Z68" s="394">
        <f t="shared" si="2"/>
        <v>0</v>
      </c>
    </row>
    <row r="69" spans="1:26">
      <c r="A69" s="143">
        <v>59</v>
      </c>
      <c r="B69" s="432" t="s">
        <v>77</v>
      </c>
      <c r="C69" s="316">
        <f>'Rekap SKPD'!E536</f>
        <v>72271000</v>
      </c>
      <c r="D69" s="316">
        <f>'Rekap SKPD'!G536</f>
        <v>3000000</v>
      </c>
      <c r="E69" s="316">
        <f>'Rekap SKPD'!H536</f>
        <v>0</v>
      </c>
      <c r="F69" s="316">
        <f>'Rekap SKPD'!I536</f>
        <v>0</v>
      </c>
      <c r="G69" s="316">
        <f>'Rekap SKPD'!J536</f>
        <v>0</v>
      </c>
      <c r="H69" s="316">
        <f>'Rekap SKPD'!K536</f>
        <v>0</v>
      </c>
      <c r="I69" s="316">
        <f>'Rekap SKPD'!L536</f>
        <v>0</v>
      </c>
      <c r="J69" s="316">
        <f>'Rekap SKPD'!M536</f>
        <v>0</v>
      </c>
      <c r="K69" s="316">
        <f>'Rekap SKPD'!N536</f>
        <v>0</v>
      </c>
      <c r="L69" s="316">
        <f>'Rekap SKPD'!O536</f>
        <v>3000000</v>
      </c>
      <c r="M69" s="316">
        <f>'Rekap SKPD'!P536</f>
        <v>0</v>
      </c>
      <c r="N69" s="316">
        <f>'Rekap SKPD'!Q536</f>
        <v>0</v>
      </c>
      <c r="O69" s="316">
        <f>'Rekap SKPD'!R536</f>
        <v>0</v>
      </c>
      <c r="P69" s="316">
        <f>'Rekap SKPD'!S536</f>
        <v>0</v>
      </c>
      <c r="Q69" s="316">
        <f>'Rekap SKPD'!T536</f>
        <v>0</v>
      </c>
      <c r="R69" s="316">
        <f>'Rekap SKPD'!U536</f>
        <v>0</v>
      </c>
      <c r="S69" s="316">
        <f>'Rekap SKPD'!V536</f>
        <v>0</v>
      </c>
      <c r="T69" s="316">
        <f>'Rekap SKPD'!W536</f>
        <v>0</v>
      </c>
      <c r="U69" s="316">
        <f>'Rekap SKPD'!X536</f>
        <v>0</v>
      </c>
      <c r="V69" s="318">
        <f t="shared" si="1"/>
        <v>75271000</v>
      </c>
      <c r="W69" s="318"/>
      <c r="Y69" s="379">
        <v>75271000</v>
      </c>
      <c r="Z69" s="394">
        <f t="shared" si="2"/>
        <v>0</v>
      </c>
    </row>
    <row r="70" spans="1:26">
      <c r="A70" s="143">
        <v>60</v>
      </c>
      <c r="B70" s="432" t="s">
        <v>78</v>
      </c>
      <c r="C70" s="316">
        <f>'Rekap SKPD'!E545</f>
        <v>48910000</v>
      </c>
      <c r="D70" s="316">
        <f>'Rekap SKPD'!G545</f>
        <v>7000000</v>
      </c>
      <c r="E70" s="316">
        <f>'Rekap SKPD'!H545</f>
        <v>0</v>
      </c>
      <c r="F70" s="316">
        <f>'Rekap SKPD'!I545</f>
        <v>0</v>
      </c>
      <c r="G70" s="316">
        <f>'Rekap SKPD'!J545</f>
        <v>0</v>
      </c>
      <c r="H70" s="316">
        <f>'Rekap SKPD'!K545</f>
        <v>0</v>
      </c>
      <c r="I70" s="316">
        <f>'Rekap SKPD'!L545</f>
        <v>0</v>
      </c>
      <c r="J70" s="316">
        <f>'Rekap SKPD'!M545</f>
        <v>0</v>
      </c>
      <c r="K70" s="316">
        <f>'Rekap SKPD'!N545</f>
        <v>0</v>
      </c>
      <c r="L70" s="316">
        <f>'Rekap SKPD'!O545</f>
        <v>7000000</v>
      </c>
      <c r="M70" s="316">
        <f>'Rekap SKPD'!P545</f>
        <v>0</v>
      </c>
      <c r="N70" s="316">
        <f>'Rekap SKPD'!Q545</f>
        <v>0</v>
      </c>
      <c r="O70" s="316">
        <f>'Rekap SKPD'!R545</f>
        <v>0</v>
      </c>
      <c r="P70" s="316">
        <f>'Rekap SKPD'!S545</f>
        <v>0</v>
      </c>
      <c r="Q70" s="316">
        <f>'Rekap SKPD'!T545</f>
        <v>0</v>
      </c>
      <c r="R70" s="316">
        <f>'Rekap SKPD'!U545</f>
        <v>0</v>
      </c>
      <c r="S70" s="316">
        <f>'Rekap SKPD'!V545</f>
        <v>0</v>
      </c>
      <c r="T70" s="316">
        <f>'Rekap SKPD'!W545</f>
        <v>0</v>
      </c>
      <c r="U70" s="316">
        <f>'Rekap SKPD'!X545</f>
        <v>0</v>
      </c>
      <c r="V70" s="318">
        <f t="shared" si="1"/>
        <v>55910000</v>
      </c>
      <c r="W70" s="318"/>
      <c r="Y70" s="379">
        <v>55910000</v>
      </c>
      <c r="Z70" s="394">
        <f t="shared" si="2"/>
        <v>0</v>
      </c>
    </row>
    <row r="71" spans="1:26">
      <c r="A71" s="143">
        <v>61</v>
      </c>
      <c r="B71" s="432" t="s">
        <v>79</v>
      </c>
      <c r="C71" s="316">
        <f>'Rekap SKPD'!E554</f>
        <v>45096500</v>
      </c>
      <c r="D71" s="316">
        <f>'Rekap SKPD'!G554</f>
        <v>7000000</v>
      </c>
      <c r="E71" s="316">
        <f>'Rekap SKPD'!H554</f>
        <v>0</v>
      </c>
      <c r="F71" s="316">
        <f>'Rekap SKPD'!I554</f>
        <v>0</v>
      </c>
      <c r="G71" s="316">
        <f>'Rekap SKPD'!J554</f>
        <v>0</v>
      </c>
      <c r="H71" s="316">
        <f>'Rekap SKPD'!K554</f>
        <v>0</v>
      </c>
      <c r="I71" s="316">
        <f>'Rekap SKPD'!L554</f>
        <v>0</v>
      </c>
      <c r="J71" s="316">
        <f>'Rekap SKPD'!M554</f>
        <v>0</v>
      </c>
      <c r="K71" s="316">
        <f>'Rekap SKPD'!N554</f>
        <v>0</v>
      </c>
      <c r="L71" s="316">
        <f>'Rekap SKPD'!O554</f>
        <v>7000000</v>
      </c>
      <c r="M71" s="316">
        <f>'Rekap SKPD'!P554</f>
        <v>0</v>
      </c>
      <c r="N71" s="316">
        <f>'Rekap SKPD'!Q554</f>
        <v>0</v>
      </c>
      <c r="O71" s="316">
        <f>'Rekap SKPD'!R554</f>
        <v>0</v>
      </c>
      <c r="P71" s="316">
        <f>'Rekap SKPD'!S554</f>
        <v>2586500</v>
      </c>
      <c r="Q71" s="316">
        <f>'Rekap SKPD'!T554</f>
        <v>0</v>
      </c>
      <c r="R71" s="316">
        <f>'Rekap SKPD'!U554</f>
        <v>0</v>
      </c>
      <c r="S71" s="316">
        <f>'Rekap SKPD'!V554</f>
        <v>0</v>
      </c>
      <c r="T71" s="316">
        <f>'Rekap SKPD'!W554</f>
        <v>0</v>
      </c>
      <c r="U71" s="316">
        <f>'Rekap SKPD'!X554</f>
        <v>2586500</v>
      </c>
      <c r="V71" s="318">
        <f t="shared" si="1"/>
        <v>49510000</v>
      </c>
      <c r="W71" s="318"/>
      <c r="Y71" s="379">
        <v>49510000</v>
      </c>
      <c r="Z71" s="394">
        <f t="shared" si="2"/>
        <v>0</v>
      </c>
    </row>
    <row r="72" spans="1:26">
      <c r="A72" s="143">
        <v>62</v>
      </c>
      <c r="B72" s="432" t="s">
        <v>80</v>
      </c>
      <c r="C72" s="316">
        <f>'Rekap SKPD'!E563</f>
        <v>49472000</v>
      </c>
      <c r="D72" s="316">
        <f>'Rekap SKPD'!G563</f>
        <v>8911000</v>
      </c>
      <c r="E72" s="316">
        <f>'Rekap SKPD'!H563</f>
        <v>0</v>
      </c>
      <c r="F72" s="316">
        <f>'Rekap SKPD'!I563</f>
        <v>0</v>
      </c>
      <c r="G72" s="316">
        <f>'Rekap SKPD'!J563</f>
        <v>0</v>
      </c>
      <c r="H72" s="316">
        <f>'Rekap SKPD'!K563</f>
        <v>0</v>
      </c>
      <c r="I72" s="316">
        <f>'Rekap SKPD'!L563</f>
        <v>0</v>
      </c>
      <c r="J72" s="316">
        <f>'Rekap SKPD'!M563</f>
        <v>0</v>
      </c>
      <c r="K72" s="316">
        <f>'Rekap SKPD'!N563</f>
        <v>0</v>
      </c>
      <c r="L72" s="316">
        <f>'Rekap SKPD'!O563</f>
        <v>8911000</v>
      </c>
      <c r="M72" s="316">
        <f>'Rekap SKPD'!P563</f>
        <v>0</v>
      </c>
      <c r="N72" s="316">
        <f>'Rekap SKPD'!Q563</f>
        <v>0</v>
      </c>
      <c r="O72" s="316">
        <f>'Rekap SKPD'!R563</f>
        <v>0</v>
      </c>
      <c r="P72" s="316">
        <f>'Rekap SKPD'!S563</f>
        <v>0</v>
      </c>
      <c r="Q72" s="316">
        <f>'Rekap SKPD'!T563</f>
        <v>0</v>
      </c>
      <c r="R72" s="316">
        <f>'Rekap SKPD'!U563</f>
        <v>0</v>
      </c>
      <c r="S72" s="316">
        <f>'Rekap SKPD'!V563</f>
        <v>0</v>
      </c>
      <c r="T72" s="316">
        <f>'Rekap SKPD'!W563</f>
        <v>0</v>
      </c>
      <c r="U72" s="316">
        <f>'Rekap SKPD'!X563</f>
        <v>0</v>
      </c>
      <c r="V72" s="318">
        <f t="shared" si="1"/>
        <v>58383000</v>
      </c>
      <c r="W72" s="318"/>
      <c r="Y72" s="379">
        <v>58383000</v>
      </c>
      <c r="Z72" s="394">
        <f t="shared" si="2"/>
        <v>0</v>
      </c>
    </row>
    <row r="73" spans="1:26">
      <c r="A73" s="143">
        <v>63</v>
      </c>
      <c r="B73" s="432" t="s">
        <v>81</v>
      </c>
      <c r="C73" s="316">
        <f>'Rekap SKPD'!E572</f>
        <v>43265000</v>
      </c>
      <c r="D73" s="316">
        <f>'Rekap SKPD'!G572</f>
        <v>3000000</v>
      </c>
      <c r="E73" s="316">
        <f>'Rekap SKPD'!H572</f>
        <v>0</v>
      </c>
      <c r="F73" s="316">
        <f>'Rekap SKPD'!I572</f>
        <v>0</v>
      </c>
      <c r="G73" s="316">
        <f>'Rekap SKPD'!J572</f>
        <v>0</v>
      </c>
      <c r="H73" s="316">
        <f>'Rekap SKPD'!K572</f>
        <v>0</v>
      </c>
      <c r="I73" s="316">
        <f>'Rekap SKPD'!L572</f>
        <v>0</v>
      </c>
      <c r="J73" s="316">
        <f>'Rekap SKPD'!M572</f>
        <v>0</v>
      </c>
      <c r="K73" s="316">
        <f>'Rekap SKPD'!N572</f>
        <v>0</v>
      </c>
      <c r="L73" s="316">
        <f>'Rekap SKPD'!O572</f>
        <v>3000000</v>
      </c>
      <c r="M73" s="316">
        <f>'Rekap SKPD'!P572</f>
        <v>0</v>
      </c>
      <c r="N73" s="316">
        <f>'Rekap SKPD'!Q572</f>
        <v>0</v>
      </c>
      <c r="O73" s="316">
        <f>'Rekap SKPD'!R572</f>
        <v>0</v>
      </c>
      <c r="P73" s="316">
        <f>'Rekap SKPD'!S572</f>
        <v>0</v>
      </c>
      <c r="Q73" s="316">
        <f>'Rekap SKPD'!T572</f>
        <v>0</v>
      </c>
      <c r="R73" s="316">
        <f>'Rekap SKPD'!U572</f>
        <v>0</v>
      </c>
      <c r="S73" s="316">
        <f>'Rekap SKPD'!V572</f>
        <v>0</v>
      </c>
      <c r="T73" s="316">
        <f>'Rekap SKPD'!W572</f>
        <v>0</v>
      </c>
      <c r="U73" s="316">
        <f>'Rekap SKPD'!X572</f>
        <v>0</v>
      </c>
      <c r="V73" s="318">
        <f t="shared" si="1"/>
        <v>46265000</v>
      </c>
      <c r="W73" s="318"/>
      <c r="Y73" s="379">
        <v>46265000</v>
      </c>
      <c r="Z73" s="394">
        <f t="shared" si="2"/>
        <v>0</v>
      </c>
    </row>
    <row r="74" spans="1:26">
      <c r="A74" s="143">
        <v>64</v>
      </c>
      <c r="B74" s="432" t="s">
        <v>82</v>
      </c>
      <c r="C74" s="316">
        <f>'Rekap SKPD'!E581</f>
        <v>0</v>
      </c>
      <c r="D74" s="316">
        <f>'Rekap SKPD'!G581</f>
        <v>373248500</v>
      </c>
      <c r="E74" s="316">
        <f>'Rekap SKPD'!H581</f>
        <v>3731500</v>
      </c>
      <c r="F74" s="316">
        <f>'Rekap SKPD'!I581</f>
        <v>45664000</v>
      </c>
      <c r="G74" s="316">
        <f>'Rekap SKPD'!J581</f>
        <v>0</v>
      </c>
      <c r="H74" s="316">
        <f>'Rekap SKPD'!K581</f>
        <v>181580750</v>
      </c>
      <c r="I74" s="316">
        <f>'Rekap SKPD'!L581</f>
        <v>0</v>
      </c>
      <c r="J74" s="316">
        <f>'Rekap SKPD'!M581</f>
        <v>0</v>
      </c>
      <c r="K74" s="316">
        <f>'Rekap SKPD'!N581</f>
        <v>0</v>
      </c>
      <c r="L74" s="316">
        <f>'Rekap SKPD'!O581</f>
        <v>604224750</v>
      </c>
      <c r="M74" s="316">
        <f>'Rekap SKPD'!P581</f>
        <v>0</v>
      </c>
      <c r="N74" s="316">
        <f>'Rekap SKPD'!Q581</f>
        <v>0</v>
      </c>
      <c r="O74" s="316">
        <f>'Rekap SKPD'!R581</f>
        <v>18468250</v>
      </c>
      <c r="P74" s="316">
        <f>'Rekap SKPD'!S581</f>
        <v>0</v>
      </c>
      <c r="Q74" s="316">
        <f>'Rekap SKPD'!T581</f>
        <v>0</v>
      </c>
      <c r="R74" s="316">
        <f>'Rekap SKPD'!U581</f>
        <v>0</v>
      </c>
      <c r="S74" s="316">
        <f>'Rekap SKPD'!V581</f>
        <v>0</v>
      </c>
      <c r="T74" s="316">
        <f>'Rekap SKPD'!W581</f>
        <v>0</v>
      </c>
      <c r="U74" s="316">
        <f>'Rekap SKPD'!X581</f>
        <v>18468250</v>
      </c>
      <c r="V74" s="318">
        <f t="shared" si="1"/>
        <v>585756500</v>
      </c>
      <c r="W74" s="318"/>
      <c r="Y74" s="379">
        <v>585756500</v>
      </c>
      <c r="Z74" s="394">
        <f t="shared" si="2"/>
        <v>0</v>
      </c>
    </row>
    <row r="75" spans="1:26">
      <c r="A75" s="143">
        <v>65</v>
      </c>
      <c r="B75" s="432" t="s">
        <v>83</v>
      </c>
      <c r="C75" s="316">
        <f>'Rekap SKPD'!E590</f>
        <v>151359000</v>
      </c>
      <c r="D75" s="316">
        <f>'Rekap SKPD'!G590</f>
        <v>10000000</v>
      </c>
      <c r="E75" s="316">
        <f>'Rekap SKPD'!H590</f>
        <v>0</v>
      </c>
      <c r="F75" s="316">
        <f>'Rekap SKPD'!I590</f>
        <v>0</v>
      </c>
      <c r="G75" s="316">
        <f>'Rekap SKPD'!J590</f>
        <v>0</v>
      </c>
      <c r="H75" s="316">
        <f>'Rekap SKPD'!K590</f>
        <v>163963032</v>
      </c>
      <c r="I75" s="316">
        <f>'Rekap SKPD'!L590</f>
        <v>0</v>
      </c>
      <c r="J75" s="316">
        <f>'Rekap SKPD'!M590</f>
        <v>0</v>
      </c>
      <c r="K75" s="316">
        <f>'Rekap SKPD'!N590</f>
        <v>0</v>
      </c>
      <c r="L75" s="316">
        <f>'Rekap SKPD'!O590</f>
        <v>173963032</v>
      </c>
      <c r="M75" s="316">
        <f>'Rekap SKPD'!P590</f>
        <v>0</v>
      </c>
      <c r="N75" s="316">
        <f>'Rekap SKPD'!Q590</f>
        <v>0</v>
      </c>
      <c r="O75" s="316">
        <f>'Rekap SKPD'!R590</f>
        <v>34500000</v>
      </c>
      <c r="P75" s="316">
        <f>'Rekap SKPD'!S590</f>
        <v>0</v>
      </c>
      <c r="Q75" s="316">
        <f>'Rekap SKPD'!T590</f>
        <v>0</v>
      </c>
      <c r="R75" s="316">
        <f>'Rekap SKPD'!U590</f>
        <v>0</v>
      </c>
      <c r="S75" s="316">
        <f>'Rekap SKPD'!V590</f>
        <v>0</v>
      </c>
      <c r="T75" s="316">
        <f>'Rekap SKPD'!W590</f>
        <v>0</v>
      </c>
      <c r="U75" s="316">
        <f>'Rekap SKPD'!X590</f>
        <v>34500000</v>
      </c>
      <c r="V75" s="318">
        <f t="shared" si="1"/>
        <v>290822032</v>
      </c>
      <c r="W75" s="318"/>
      <c r="X75" s="145"/>
      <c r="Y75" s="379">
        <v>290822032</v>
      </c>
      <c r="Z75" s="394">
        <f t="shared" ref="Z75:Z82" si="3">V75-Y75</f>
        <v>0</v>
      </c>
    </row>
    <row r="76" spans="1:26">
      <c r="A76" s="143">
        <v>66</v>
      </c>
      <c r="B76" s="432" t="s">
        <v>84</v>
      </c>
      <c r="C76" s="316">
        <f>'Rekap SKPD'!E599</f>
        <v>815543250</v>
      </c>
      <c r="D76" s="316">
        <f>'Rekap SKPD'!G599</f>
        <v>228154500</v>
      </c>
      <c r="E76" s="316">
        <f>'Rekap SKPD'!H599</f>
        <v>2550000</v>
      </c>
      <c r="F76" s="316">
        <f>'Rekap SKPD'!I599</f>
        <v>0</v>
      </c>
      <c r="G76" s="316">
        <f>'Rekap SKPD'!J599</f>
        <v>0</v>
      </c>
      <c r="H76" s="316">
        <f>'Rekap SKPD'!K599</f>
        <v>18375000</v>
      </c>
      <c r="I76" s="316">
        <f>'Rekap SKPD'!L599</f>
        <v>0</v>
      </c>
      <c r="J76" s="316">
        <f>'Rekap SKPD'!M599</f>
        <v>0</v>
      </c>
      <c r="K76" s="316">
        <f>'Rekap SKPD'!N599</f>
        <v>0</v>
      </c>
      <c r="L76" s="316">
        <f>'Rekap SKPD'!O599</f>
        <v>249079500</v>
      </c>
      <c r="M76" s="316">
        <f>'Rekap SKPD'!P599</f>
        <v>0</v>
      </c>
      <c r="N76" s="316">
        <f>'Rekap SKPD'!Q599</f>
        <v>0</v>
      </c>
      <c r="O76" s="316">
        <f>'Rekap SKPD'!R599</f>
        <v>0</v>
      </c>
      <c r="P76" s="316">
        <f>'Rekap SKPD'!S599</f>
        <v>0</v>
      </c>
      <c r="Q76" s="316">
        <f>'Rekap SKPD'!T599</f>
        <v>0</v>
      </c>
      <c r="R76" s="316">
        <f>'Rekap SKPD'!U599</f>
        <v>0</v>
      </c>
      <c r="S76" s="316">
        <f>'Rekap SKPD'!V599</f>
        <v>0</v>
      </c>
      <c r="T76" s="316">
        <f>'Rekap SKPD'!W599</f>
        <v>0</v>
      </c>
      <c r="U76" s="316">
        <f>'Rekap SKPD'!X599</f>
        <v>0</v>
      </c>
      <c r="V76" s="318">
        <f t="shared" ref="V76:V82" si="4">C76+D76+E76+F76+G76+H76+I76+J76+K76-M76-N76-O76-P76-Q76-R76-S76-T76</f>
        <v>1064622750</v>
      </c>
      <c r="W76" s="318"/>
      <c r="Y76" s="379">
        <v>1064622750</v>
      </c>
      <c r="Z76" s="394">
        <f t="shared" si="3"/>
        <v>0</v>
      </c>
    </row>
    <row r="77" spans="1:26">
      <c r="A77" s="143">
        <v>67</v>
      </c>
      <c r="B77" s="432" t="s">
        <v>85</v>
      </c>
      <c r="C77" s="316">
        <f>'Rekap SKPD'!E608</f>
        <v>1746452605</v>
      </c>
      <c r="D77" s="316">
        <f>'Rekap SKPD'!G608</f>
        <v>32610000</v>
      </c>
      <c r="E77" s="316">
        <f>'Rekap SKPD'!H608</f>
        <v>0</v>
      </c>
      <c r="F77" s="316">
        <f>'Rekap SKPD'!I608</f>
        <v>0</v>
      </c>
      <c r="G77" s="316">
        <f>'Rekap SKPD'!J608</f>
        <v>0</v>
      </c>
      <c r="H77" s="316">
        <f>'Rekap SKPD'!K608</f>
        <v>0</v>
      </c>
      <c r="I77" s="316">
        <f>'Rekap SKPD'!L608</f>
        <v>0</v>
      </c>
      <c r="J77" s="316">
        <f>'Rekap SKPD'!M608</f>
        <v>0</v>
      </c>
      <c r="K77" s="316">
        <f>'Rekap SKPD'!N608</f>
        <v>0</v>
      </c>
      <c r="L77" s="316">
        <f>'Rekap SKPD'!O608</f>
        <v>32610000</v>
      </c>
      <c r="M77" s="316">
        <f>'Rekap SKPD'!P608</f>
        <v>0</v>
      </c>
      <c r="N77" s="316">
        <f>'Rekap SKPD'!Q608</f>
        <v>0</v>
      </c>
      <c r="O77" s="316">
        <f>'Rekap SKPD'!R608</f>
        <v>0</v>
      </c>
      <c r="P77" s="316">
        <f>'Rekap SKPD'!S608</f>
        <v>0</v>
      </c>
      <c r="Q77" s="316">
        <f>'Rekap SKPD'!T608</f>
        <v>0</v>
      </c>
      <c r="R77" s="316">
        <f>'Rekap SKPD'!U608</f>
        <v>0</v>
      </c>
      <c r="S77" s="316">
        <f>'Rekap SKPD'!V608</f>
        <v>0</v>
      </c>
      <c r="T77" s="316">
        <f>'Rekap SKPD'!W608</f>
        <v>0</v>
      </c>
      <c r="U77" s="316">
        <f>'Rekap SKPD'!X608</f>
        <v>0</v>
      </c>
      <c r="V77" s="318">
        <f t="shared" si="4"/>
        <v>1779062605</v>
      </c>
      <c r="W77" s="318"/>
      <c r="Y77" s="379">
        <v>1779062605</v>
      </c>
      <c r="Z77" s="394">
        <f t="shared" si="3"/>
        <v>0</v>
      </c>
    </row>
    <row r="78" spans="1:26">
      <c r="A78" s="143">
        <v>68</v>
      </c>
      <c r="B78" s="432" t="s">
        <v>86</v>
      </c>
      <c r="C78" s="316">
        <f>'Rekap SKPD'!E617</f>
        <v>2958778690</v>
      </c>
      <c r="D78" s="316">
        <f>'Rekap SKPD'!G617</f>
        <v>484346000</v>
      </c>
      <c r="E78" s="316">
        <f>'Rekap SKPD'!H617</f>
        <v>2700000</v>
      </c>
      <c r="F78" s="316">
        <f>'Rekap SKPD'!I617</f>
        <v>1450000</v>
      </c>
      <c r="G78" s="316">
        <f>'Rekap SKPD'!J617</f>
        <v>0</v>
      </c>
      <c r="H78" s="316">
        <f>'Rekap SKPD'!K617</f>
        <v>96000000</v>
      </c>
      <c r="I78" s="316">
        <f>'Rekap SKPD'!L617</f>
        <v>0</v>
      </c>
      <c r="J78" s="316">
        <f>'Rekap SKPD'!M617</f>
        <v>0</v>
      </c>
      <c r="K78" s="316">
        <f>'Rekap SKPD'!N617</f>
        <v>0</v>
      </c>
      <c r="L78" s="316">
        <f>'Rekap SKPD'!O617</f>
        <v>584496000</v>
      </c>
      <c r="M78" s="316">
        <f>'Rekap SKPD'!P617</f>
        <v>0</v>
      </c>
      <c r="N78" s="316">
        <f>'Rekap SKPD'!Q617</f>
        <v>0</v>
      </c>
      <c r="O78" s="316">
        <f>'Rekap SKPD'!R617</f>
        <v>0</v>
      </c>
      <c r="P78" s="316">
        <f>'Rekap SKPD'!S617</f>
        <v>3936900</v>
      </c>
      <c r="Q78" s="316">
        <f>'Rekap SKPD'!T617</f>
        <v>0</v>
      </c>
      <c r="R78" s="316">
        <f>'Rekap SKPD'!U617</f>
        <v>905000</v>
      </c>
      <c r="S78" s="316">
        <f>'Rekap SKPD'!V617</f>
        <v>0</v>
      </c>
      <c r="T78" s="316">
        <f>'Rekap SKPD'!W617</f>
        <v>0</v>
      </c>
      <c r="U78" s="316">
        <f>'Rekap SKPD'!X617</f>
        <v>4841900</v>
      </c>
      <c r="V78" s="318">
        <f t="shared" si="4"/>
        <v>3538432790</v>
      </c>
      <c r="W78" s="318"/>
      <c r="Y78" s="379">
        <v>3538432790</v>
      </c>
      <c r="Z78" s="394">
        <f t="shared" si="3"/>
        <v>0</v>
      </c>
    </row>
    <row r="79" spans="1:26">
      <c r="A79" s="143">
        <v>69</v>
      </c>
      <c r="B79" s="432" t="s">
        <v>87</v>
      </c>
      <c r="C79" s="316">
        <f>'Rekap SKPD'!E626</f>
        <v>2570547648</v>
      </c>
      <c r="D79" s="316">
        <f>'Rekap SKPD'!G626</f>
        <v>56155000</v>
      </c>
      <c r="E79" s="316">
        <f>'Rekap SKPD'!H626</f>
        <v>38196</v>
      </c>
      <c r="F79" s="316">
        <f>'Rekap SKPD'!I626</f>
        <v>0</v>
      </c>
      <c r="G79" s="316">
        <f>'Rekap SKPD'!J626</f>
        <v>46133600</v>
      </c>
      <c r="H79" s="316">
        <f>'Rekap SKPD'!K626</f>
        <v>18375000</v>
      </c>
      <c r="I79" s="316">
        <f>'Rekap SKPD'!L626</f>
        <v>0</v>
      </c>
      <c r="J79" s="316">
        <f>'Rekap SKPD'!M626</f>
        <v>50000</v>
      </c>
      <c r="K79" s="316">
        <f>'Rekap SKPD'!N626</f>
        <v>0</v>
      </c>
      <c r="L79" s="316">
        <f>'Rekap SKPD'!O626</f>
        <v>120751796</v>
      </c>
      <c r="M79" s="316">
        <f>'Rekap SKPD'!P626</f>
        <v>0</v>
      </c>
      <c r="N79" s="316">
        <f>'Rekap SKPD'!Q626</f>
        <v>0</v>
      </c>
      <c r="O79" s="316">
        <f>'Rekap SKPD'!R626</f>
        <v>0</v>
      </c>
      <c r="P79" s="316">
        <f>'Rekap SKPD'!S626</f>
        <v>50031850</v>
      </c>
      <c r="Q79" s="316">
        <f>'Rekap SKPD'!T626</f>
        <v>0</v>
      </c>
      <c r="R79" s="316">
        <f>'Rekap SKPD'!U626</f>
        <v>0</v>
      </c>
      <c r="S79" s="316">
        <f>'Rekap SKPD'!V626</f>
        <v>0</v>
      </c>
      <c r="T79" s="316">
        <f>'Rekap SKPD'!W626</f>
        <v>0</v>
      </c>
      <c r="U79" s="316">
        <f>'Rekap SKPD'!X626</f>
        <v>50031850</v>
      </c>
      <c r="V79" s="318">
        <f t="shared" si="4"/>
        <v>2641267594</v>
      </c>
      <c r="W79" s="318"/>
      <c r="Y79" s="379">
        <v>2641267594</v>
      </c>
      <c r="Z79" s="394">
        <f t="shared" si="3"/>
        <v>0</v>
      </c>
    </row>
    <row r="80" spans="1:26" s="118" customFormat="1">
      <c r="A80" s="143">
        <v>70</v>
      </c>
      <c r="B80" s="432" t="s">
        <v>88</v>
      </c>
      <c r="C80" s="316">
        <f>'Rekap SKPD'!E635</f>
        <v>1085830750</v>
      </c>
      <c r="D80" s="316">
        <f>'Rekap SKPD'!G635</f>
        <v>79105000</v>
      </c>
      <c r="E80" s="316">
        <f>'Rekap SKPD'!H635</f>
        <v>1500000</v>
      </c>
      <c r="F80" s="316">
        <f>'Rekap SKPD'!I635</f>
        <v>0</v>
      </c>
      <c r="G80" s="316">
        <f>'Rekap SKPD'!J635</f>
        <v>0</v>
      </c>
      <c r="H80" s="316">
        <f>'Rekap SKPD'!K635</f>
        <v>0</v>
      </c>
      <c r="I80" s="316">
        <f>'Rekap SKPD'!L635</f>
        <v>0</v>
      </c>
      <c r="J80" s="316">
        <f>'Rekap SKPD'!M635</f>
        <v>0</v>
      </c>
      <c r="K80" s="316">
        <f>'Rekap SKPD'!N635</f>
        <v>0</v>
      </c>
      <c r="L80" s="316">
        <f>'Rekap SKPD'!O635</f>
        <v>80605000</v>
      </c>
      <c r="M80" s="316">
        <f>'Rekap SKPD'!P635</f>
        <v>0</v>
      </c>
      <c r="N80" s="316">
        <f>'Rekap SKPD'!Q635</f>
        <v>0</v>
      </c>
      <c r="O80" s="316">
        <f>'Rekap SKPD'!R635</f>
        <v>0</v>
      </c>
      <c r="P80" s="316">
        <f>'Rekap SKPD'!S635</f>
        <v>8551983</v>
      </c>
      <c r="Q80" s="316">
        <f>'Rekap SKPD'!T635</f>
        <v>0</v>
      </c>
      <c r="R80" s="316">
        <f>'Rekap SKPD'!U635</f>
        <v>0</v>
      </c>
      <c r="S80" s="316">
        <f>'Rekap SKPD'!V635</f>
        <v>0</v>
      </c>
      <c r="T80" s="316">
        <f>'Rekap SKPD'!W635</f>
        <v>0</v>
      </c>
      <c r="U80" s="316">
        <f>'Rekap SKPD'!X635</f>
        <v>8551983</v>
      </c>
      <c r="V80" s="318">
        <f t="shared" si="4"/>
        <v>1157883767</v>
      </c>
      <c r="W80" s="304"/>
      <c r="Y80" s="306">
        <v>1157883767</v>
      </c>
      <c r="Z80" s="394">
        <f t="shared" si="3"/>
        <v>0</v>
      </c>
    </row>
    <row r="81" spans="1:26">
      <c r="A81" s="143">
        <v>71</v>
      </c>
      <c r="B81" s="432" t="s">
        <v>89</v>
      </c>
      <c r="C81" s="316">
        <f>'Rekap SKPD'!E644</f>
        <v>905794429</v>
      </c>
      <c r="D81" s="316">
        <f>'Rekap SKPD'!G644</f>
        <v>66803000</v>
      </c>
      <c r="E81" s="316">
        <f>'Rekap SKPD'!H644</f>
        <v>500000</v>
      </c>
      <c r="F81" s="316">
        <f>'Rekap SKPD'!I644</f>
        <v>4000000</v>
      </c>
      <c r="G81" s="316">
        <f>'Rekap SKPD'!J644</f>
        <v>0</v>
      </c>
      <c r="H81" s="316">
        <f>'Rekap SKPD'!K644</f>
        <v>631199932</v>
      </c>
      <c r="I81" s="316">
        <f>'Rekap SKPD'!L644</f>
        <v>0</v>
      </c>
      <c r="J81" s="316">
        <f>'Rekap SKPD'!M644</f>
        <v>0</v>
      </c>
      <c r="K81" s="316">
        <f>'Rekap SKPD'!N644</f>
        <v>0</v>
      </c>
      <c r="L81" s="316">
        <f>'Rekap SKPD'!O644</f>
        <v>702502932</v>
      </c>
      <c r="M81" s="316">
        <f>'Rekap SKPD'!P644</f>
        <v>0</v>
      </c>
      <c r="N81" s="316">
        <f>'Rekap SKPD'!Q644</f>
        <v>0</v>
      </c>
      <c r="O81" s="316">
        <f>'Rekap SKPD'!R644</f>
        <v>2970000</v>
      </c>
      <c r="P81" s="316">
        <f>'Rekap SKPD'!S644</f>
        <v>0</v>
      </c>
      <c r="Q81" s="316">
        <f>'Rekap SKPD'!T644</f>
        <v>0</v>
      </c>
      <c r="R81" s="316">
        <f>'Rekap SKPD'!U644</f>
        <v>9270000</v>
      </c>
      <c r="S81" s="316">
        <f>'Rekap SKPD'!V644</f>
        <v>0</v>
      </c>
      <c r="T81" s="316">
        <f>'Rekap SKPD'!W644</f>
        <v>0</v>
      </c>
      <c r="U81" s="316">
        <f>'Rekap SKPD'!X644</f>
        <v>12240000</v>
      </c>
      <c r="V81" s="318">
        <f t="shared" si="4"/>
        <v>1596057361</v>
      </c>
      <c r="W81" s="318"/>
      <c r="Y81" s="379">
        <v>1596057361</v>
      </c>
      <c r="Z81" s="394">
        <f t="shared" si="3"/>
        <v>0</v>
      </c>
    </row>
    <row r="82" spans="1:26">
      <c r="A82" s="143">
        <v>72</v>
      </c>
      <c r="B82" s="433" t="s">
        <v>2221</v>
      </c>
      <c r="C82" s="316">
        <f>'Rekap SKPD'!E653</f>
        <v>164540000</v>
      </c>
      <c r="D82" s="316">
        <f>'Rekap SKPD'!G653</f>
        <v>0</v>
      </c>
      <c r="E82" s="316">
        <f>'Rekap SKPD'!H653</f>
        <v>0</v>
      </c>
      <c r="F82" s="316">
        <f>'Rekap SKPD'!I653</f>
        <v>0</v>
      </c>
      <c r="G82" s="316">
        <f>'Rekap SKPD'!J653</f>
        <v>0</v>
      </c>
      <c r="H82" s="316">
        <f>'Rekap SKPD'!K653</f>
        <v>2320288250</v>
      </c>
      <c r="I82" s="316">
        <f>'Rekap SKPD'!L653</f>
        <v>0</v>
      </c>
      <c r="J82" s="316">
        <f>'Rekap SKPD'!M653</f>
        <v>0</v>
      </c>
      <c r="K82" s="316">
        <f>'Rekap SKPD'!N653</f>
        <v>0</v>
      </c>
      <c r="L82" s="316">
        <f>'Rekap SKPD'!O653</f>
        <v>2320288250</v>
      </c>
      <c r="M82" s="316">
        <f>'Rekap SKPD'!P653</f>
        <v>0</v>
      </c>
      <c r="N82" s="316">
        <f>'Rekap SKPD'!Q653</f>
        <v>0</v>
      </c>
      <c r="O82" s="316">
        <f>'Rekap SKPD'!R653</f>
        <v>0</v>
      </c>
      <c r="P82" s="316">
        <f>'Rekap SKPD'!S653</f>
        <v>0</v>
      </c>
      <c r="Q82" s="316">
        <f>'Rekap SKPD'!T653</f>
        <v>0</v>
      </c>
      <c r="R82" s="316">
        <f>'Rekap SKPD'!U653</f>
        <v>0</v>
      </c>
      <c r="S82" s="316">
        <f>'Rekap SKPD'!V653</f>
        <v>0</v>
      </c>
      <c r="T82" s="316">
        <f>'Rekap SKPD'!W653</f>
        <v>0</v>
      </c>
      <c r="U82" s="316">
        <f>'Rekap SKPD'!X653</f>
        <v>0</v>
      </c>
      <c r="V82" s="318">
        <f t="shared" si="4"/>
        <v>2484828250</v>
      </c>
      <c r="W82" s="318"/>
      <c r="Y82" s="379">
        <v>2484828250</v>
      </c>
      <c r="Z82" s="394">
        <f t="shared" si="3"/>
        <v>0</v>
      </c>
    </row>
    <row r="83" spans="1:26" s="217" customFormat="1" ht="24" customHeight="1">
      <c r="A83" s="216"/>
      <c r="B83" s="443" t="s">
        <v>4</v>
      </c>
      <c r="C83" s="442">
        <f>SUM(C11:C82)</f>
        <v>144616361331</v>
      </c>
      <c r="D83" s="442">
        <f t="shared" ref="D83:V83" si="5">SUM(D11:D82)</f>
        <v>36030629048</v>
      </c>
      <c r="E83" s="442">
        <f t="shared" si="5"/>
        <v>215652795</v>
      </c>
      <c r="F83" s="442">
        <f t="shared" si="5"/>
        <v>51234184507</v>
      </c>
      <c r="G83" s="442">
        <f t="shared" si="5"/>
        <v>46568600</v>
      </c>
      <c r="H83" s="442">
        <f t="shared" si="5"/>
        <v>5774726664</v>
      </c>
      <c r="I83" s="442">
        <f t="shared" si="5"/>
        <v>23065735</v>
      </c>
      <c r="J83" s="442">
        <f t="shared" si="5"/>
        <v>444757753</v>
      </c>
      <c r="K83" s="442">
        <f t="shared" si="5"/>
        <v>2070590483</v>
      </c>
      <c r="L83" s="442">
        <f t="shared" si="5"/>
        <v>95840175585</v>
      </c>
      <c r="M83" s="442">
        <f t="shared" si="5"/>
        <v>0</v>
      </c>
      <c r="N83" s="442">
        <f t="shared" si="5"/>
        <v>107500000</v>
      </c>
      <c r="O83" s="442">
        <f t="shared" si="5"/>
        <v>6277535795</v>
      </c>
      <c r="P83" s="442">
        <f t="shared" si="5"/>
        <v>766625512</v>
      </c>
      <c r="Q83" s="442">
        <f t="shared" si="5"/>
        <v>130478500</v>
      </c>
      <c r="R83" s="442">
        <f t="shared" si="5"/>
        <v>103487453</v>
      </c>
      <c r="S83" s="442">
        <f t="shared" si="5"/>
        <v>258771400</v>
      </c>
      <c r="T83" s="442">
        <f t="shared" si="5"/>
        <v>0</v>
      </c>
      <c r="U83" s="442">
        <f t="shared" si="5"/>
        <v>7644398660</v>
      </c>
      <c r="V83" s="442">
        <f t="shared" si="5"/>
        <v>232812138256</v>
      </c>
      <c r="W83" s="442"/>
      <c r="Y83" s="602">
        <f t="shared" ref="Y83:Z83" si="6">SUM(Y11:Y82)</f>
        <v>232388859174</v>
      </c>
      <c r="Z83" s="603">
        <f t="shared" si="6"/>
        <v>423279082</v>
      </c>
    </row>
    <row r="84" spans="1:26">
      <c r="A84" s="9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</row>
    <row r="85" spans="1:26" s="94" customFormat="1">
      <c r="B85" s="436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5"/>
      <c r="P85" s="425"/>
      <c r="Q85" s="425"/>
      <c r="R85" s="425"/>
      <c r="S85" s="425"/>
      <c r="T85" s="425"/>
      <c r="U85" s="425"/>
      <c r="V85" s="425"/>
      <c r="W85" s="425"/>
      <c r="Y85" s="425"/>
      <c r="Z85" s="425"/>
    </row>
    <row r="86" spans="1:26" s="94" customFormat="1">
      <c r="A86" s="93"/>
      <c r="B86" s="92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>
        <f>C83+L83-U83</f>
        <v>232812138256</v>
      </c>
      <c r="W86" s="425"/>
      <c r="X86" s="138"/>
      <c r="Y86" s="425"/>
      <c r="Z86" s="425"/>
    </row>
    <row r="87" spans="1:26" s="94" customFormat="1">
      <c r="A87" s="93"/>
      <c r="B87" s="92"/>
      <c r="C87" s="425"/>
      <c r="D87" s="425"/>
      <c r="E87" s="425"/>
      <c r="F87" s="425"/>
      <c r="G87" s="425"/>
      <c r="H87" s="425"/>
      <c r="I87" s="425"/>
      <c r="J87" s="426"/>
      <c r="K87" s="426"/>
      <c r="L87" s="426"/>
      <c r="M87" s="426"/>
      <c r="N87" s="426"/>
      <c r="O87" s="426"/>
      <c r="P87" s="426"/>
      <c r="Q87" s="426"/>
      <c r="R87" s="425" t="s">
        <v>2</v>
      </c>
      <c r="S87" s="425"/>
      <c r="T87" s="425"/>
      <c r="U87" s="426"/>
      <c r="V87" s="426"/>
      <c r="W87" s="425"/>
      <c r="X87" s="139"/>
      <c r="Y87" s="425"/>
      <c r="Z87" s="425"/>
    </row>
    <row r="88" spans="1:26" s="94" customFormat="1">
      <c r="B88" s="92"/>
      <c r="C88" s="425"/>
      <c r="D88" s="425"/>
      <c r="E88" s="425"/>
      <c r="F88" s="425"/>
      <c r="G88" s="425"/>
      <c r="H88" s="425">
        <f>H83-O83</f>
        <v>-502809131</v>
      </c>
      <c r="I88" s="425"/>
      <c r="J88" s="425"/>
      <c r="K88" s="425"/>
      <c r="L88" s="425"/>
      <c r="M88" s="425"/>
      <c r="N88" s="425"/>
      <c r="O88" s="425"/>
      <c r="P88" s="425"/>
      <c r="Q88" s="425"/>
      <c r="R88" s="425" t="s">
        <v>90</v>
      </c>
      <c r="S88" s="425"/>
      <c r="T88" s="425"/>
      <c r="U88" s="425"/>
      <c r="V88" s="425">
        <f>V83-V86</f>
        <v>0</v>
      </c>
      <c r="W88" s="425"/>
      <c r="X88" s="94" t="s">
        <v>94</v>
      </c>
      <c r="Y88" s="425"/>
      <c r="Z88" s="425"/>
    </row>
    <row r="89" spans="1:26" s="94" customFormat="1">
      <c r="B89" s="92"/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 t="s">
        <v>91</v>
      </c>
      <c r="S89" s="425"/>
      <c r="T89" s="425"/>
      <c r="U89" s="425"/>
      <c r="V89" s="133">
        <f>C83+D83+E83+F83+G83+H83+I83+J83+K83-M83-N83-O83-P83-Q83-R83</f>
        <v>233070909656</v>
      </c>
      <c r="W89" s="425"/>
      <c r="X89" s="141"/>
      <c r="Y89" s="425"/>
      <c r="Z89" s="425"/>
    </row>
    <row r="90" spans="1:26" s="94" customFormat="1">
      <c r="B90" s="92"/>
      <c r="C90" s="425"/>
      <c r="D90" s="425"/>
      <c r="E90" s="425"/>
      <c r="F90" s="425"/>
      <c r="G90" s="425"/>
      <c r="H90" s="425"/>
      <c r="I90" s="425"/>
      <c r="J90" s="427"/>
      <c r="K90" s="427"/>
      <c r="L90" s="427"/>
      <c r="M90" s="427"/>
      <c r="N90" s="427"/>
      <c r="O90" s="427"/>
      <c r="P90" s="427"/>
      <c r="Q90" s="425"/>
      <c r="R90" s="425"/>
      <c r="S90" s="425"/>
      <c r="T90" s="425"/>
      <c r="U90" s="425"/>
      <c r="V90" s="425"/>
      <c r="W90" s="425"/>
      <c r="X90" s="138"/>
      <c r="Y90" s="425"/>
      <c r="Z90" s="425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137">
        <f>V83-V89</f>
        <v>-258771400</v>
      </c>
      <c r="W91" s="425"/>
      <c r="X91" s="138"/>
      <c r="Y91" s="425"/>
      <c r="Z91" s="425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  <c r="X92" s="138"/>
      <c r="Y92" s="425"/>
      <c r="Z92" s="425"/>
    </row>
    <row r="93" spans="1:26" s="94" customFormat="1">
      <c r="B93" s="92"/>
      <c r="C93" s="425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8" t="s">
        <v>92</v>
      </c>
      <c r="S93" s="428"/>
      <c r="T93" s="428"/>
      <c r="U93" s="425"/>
      <c r="V93" s="425"/>
      <c r="W93" s="425"/>
      <c r="X93" s="138"/>
      <c r="Y93" s="425"/>
      <c r="Z93" s="425"/>
    </row>
    <row r="94" spans="1:26" s="94" customFormat="1">
      <c r="B94" s="92"/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 t="s">
        <v>93</v>
      </c>
      <c r="S94" s="425"/>
      <c r="T94" s="425"/>
      <c r="U94" s="425"/>
      <c r="V94" s="425"/>
      <c r="W94" s="425"/>
      <c r="X94" s="138"/>
      <c r="Y94" s="425"/>
      <c r="Z94" s="425"/>
    </row>
    <row r="95" spans="1:26">
      <c r="X95" s="122"/>
    </row>
    <row r="96" spans="1:26">
      <c r="X96" s="122"/>
    </row>
    <row r="97" spans="24:24">
      <c r="X97" s="122"/>
    </row>
  </sheetData>
  <mergeCells count="26">
    <mergeCell ref="A1:W1"/>
    <mergeCell ref="A2:W2"/>
    <mergeCell ref="A3:W3"/>
    <mergeCell ref="A5:B5"/>
    <mergeCell ref="A6:A9"/>
    <mergeCell ref="B6:B9"/>
    <mergeCell ref="D6:U6"/>
    <mergeCell ref="W6:W9"/>
    <mergeCell ref="D7:L7"/>
    <mergeCell ref="M7:U7"/>
    <mergeCell ref="D8:D9"/>
    <mergeCell ref="E8:E9"/>
    <mergeCell ref="F8:F9"/>
    <mergeCell ref="G8:G9"/>
    <mergeCell ref="H8:H9"/>
    <mergeCell ref="I8:I9"/>
    <mergeCell ref="J8:J9"/>
    <mergeCell ref="Q8:Q9"/>
    <mergeCell ref="U8:U9"/>
    <mergeCell ref="P8:P9"/>
    <mergeCell ref="K8:K9"/>
    <mergeCell ref="L8:L9"/>
    <mergeCell ref="M8:M9"/>
    <mergeCell ref="N8:N9"/>
    <mergeCell ref="O8:O9"/>
    <mergeCell ref="R8:T8"/>
  </mergeCells>
  <printOptions horizontalCentered="1"/>
  <pageMargins left="0" right="0" top="0.5" bottom="0.25" header="0.03" footer="0"/>
  <pageSetup paperSize="301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DX94"/>
  <sheetViews>
    <sheetView topLeftCell="L7" zoomScale="85" zoomScaleNormal="85" workbookViewId="0">
      <pane ySplit="4" topLeftCell="A59" activePane="bottomLeft" state="frozen"/>
      <selection activeCell="A7" sqref="A7"/>
      <selection pane="bottomLeft" activeCell="M83" sqref="M83"/>
    </sheetView>
  </sheetViews>
  <sheetFormatPr defaultColWidth="8.85546875" defaultRowHeight="12.75"/>
  <cols>
    <col min="1" max="1" width="3.7109375" style="91" customWidth="1"/>
    <col min="2" max="2" width="33.5703125" style="435" customWidth="1"/>
    <col min="3" max="3" width="21.28515625" style="379" bestFit="1" customWidth="1"/>
    <col min="4" max="4" width="19" style="379" bestFit="1" customWidth="1"/>
    <col min="5" max="5" width="17.140625" style="379" bestFit="1" customWidth="1"/>
    <col min="6" max="6" width="18.28515625" style="379" bestFit="1" customWidth="1"/>
    <col min="7" max="7" width="21.28515625" style="379" bestFit="1" customWidth="1"/>
    <col min="8" max="8" width="19" style="379" bestFit="1" customWidth="1"/>
    <col min="9" max="9" width="7.42578125" style="379" bestFit="1" customWidth="1"/>
    <col min="10" max="10" width="6.42578125" style="379" bestFit="1" customWidth="1"/>
    <col min="11" max="11" width="19" style="379" bestFit="1" customWidth="1"/>
    <col min="12" max="12" width="21.28515625" style="379" bestFit="1" customWidth="1"/>
    <col min="13" max="13" width="19" style="379" bestFit="1" customWidth="1"/>
    <col min="14" max="14" width="7.7109375" style="379" customWidth="1"/>
    <col min="15" max="15" width="19" style="379" bestFit="1" customWidth="1"/>
    <col min="16" max="16" width="17.28515625" style="379" customWidth="1"/>
    <col min="17" max="17" width="19" style="379" bestFit="1" customWidth="1"/>
    <col min="18" max="20" width="11" style="379" customWidth="1"/>
    <col min="21" max="21" width="20.140625" style="379" bestFit="1" customWidth="1"/>
    <col min="22" max="22" width="21.28515625" style="379" bestFit="1" customWidth="1"/>
    <col min="23" max="23" width="5.5703125" style="379" bestFit="1" customWidth="1"/>
    <col min="24" max="24" width="13.85546875" style="91" bestFit="1" customWidth="1"/>
    <col min="25" max="25" width="22.28515625" style="91" bestFit="1" customWidth="1"/>
    <col min="26" max="26" width="18" style="91" bestFit="1" customWidth="1"/>
    <col min="27" max="127" width="8.85546875" style="91"/>
    <col min="128" max="128" width="12.28515625" style="91" bestFit="1" customWidth="1"/>
    <col min="129" max="16384" width="8.85546875" style="91"/>
  </cols>
  <sheetData>
    <row r="1" spans="1:26" s="113" customFormat="1" ht="15.75">
      <c r="A1" s="687" t="s">
        <v>20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</row>
    <row r="2" spans="1:26" s="116" customFormat="1" ht="15.75">
      <c r="A2" s="687" t="s">
        <v>2005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</row>
    <row r="3" spans="1:26" s="113" customFormat="1" ht="15.75">
      <c r="A3" s="687" t="s">
        <v>0</v>
      </c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687"/>
      <c r="W3" s="687"/>
    </row>
    <row r="4" spans="1:26" ht="15.75">
      <c r="A4" s="90"/>
      <c r="B4" s="431" t="s">
        <v>1999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</row>
    <row r="5" spans="1:26">
      <c r="A5" s="688"/>
      <c r="B5" s="688"/>
      <c r="V5" s="378"/>
      <c r="W5" s="378"/>
    </row>
    <row r="6" spans="1:26" s="120" customFormat="1" ht="12.75" customHeight="1">
      <c r="A6" s="686" t="s">
        <v>7</v>
      </c>
      <c r="B6" s="686" t="s">
        <v>16</v>
      </c>
      <c r="C6" s="380" t="s">
        <v>109</v>
      </c>
      <c r="D6" s="659" t="s">
        <v>2227</v>
      </c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1"/>
      <c r="V6" s="381" t="s">
        <v>109</v>
      </c>
      <c r="W6" s="639" t="s">
        <v>6</v>
      </c>
      <c r="Y6" s="575" t="s">
        <v>109</v>
      </c>
      <c r="Z6" s="636" t="s">
        <v>2190</v>
      </c>
    </row>
    <row r="7" spans="1:26" s="120" customFormat="1" ht="24" customHeight="1">
      <c r="A7" s="686"/>
      <c r="B7" s="686"/>
      <c r="C7" s="384" t="s">
        <v>110</v>
      </c>
      <c r="D7" s="654" t="s">
        <v>2229</v>
      </c>
      <c r="E7" s="655"/>
      <c r="F7" s="655"/>
      <c r="G7" s="655"/>
      <c r="H7" s="655"/>
      <c r="I7" s="655"/>
      <c r="J7" s="655"/>
      <c r="K7" s="655"/>
      <c r="L7" s="656"/>
      <c r="M7" s="662" t="s">
        <v>2228</v>
      </c>
      <c r="N7" s="662"/>
      <c r="O7" s="662"/>
      <c r="P7" s="662"/>
      <c r="Q7" s="662"/>
      <c r="R7" s="662"/>
      <c r="S7" s="662"/>
      <c r="T7" s="662"/>
      <c r="U7" s="662"/>
      <c r="V7" s="385" t="s">
        <v>111</v>
      </c>
      <c r="W7" s="689"/>
      <c r="Y7" s="600"/>
      <c r="Z7" s="637"/>
    </row>
    <row r="8" spans="1:26" s="120" customFormat="1" ht="23.25" customHeight="1">
      <c r="A8" s="686"/>
      <c r="B8" s="686"/>
      <c r="C8" s="386" t="s">
        <v>106</v>
      </c>
      <c r="D8" s="657" t="s">
        <v>107</v>
      </c>
      <c r="E8" s="657" t="s">
        <v>102</v>
      </c>
      <c r="F8" s="657" t="s">
        <v>108</v>
      </c>
      <c r="G8" s="657" t="s">
        <v>113</v>
      </c>
      <c r="H8" s="657" t="s">
        <v>103</v>
      </c>
      <c r="I8" s="657" t="s">
        <v>114</v>
      </c>
      <c r="J8" s="657" t="s">
        <v>104</v>
      </c>
      <c r="K8" s="657" t="s">
        <v>116</v>
      </c>
      <c r="L8" s="657" t="s">
        <v>4</v>
      </c>
      <c r="M8" s="663" t="s">
        <v>116</v>
      </c>
      <c r="N8" s="663" t="s">
        <v>115</v>
      </c>
      <c r="O8" s="663" t="s">
        <v>103</v>
      </c>
      <c r="P8" s="663" t="s">
        <v>104</v>
      </c>
      <c r="Q8" s="663" t="s">
        <v>105</v>
      </c>
      <c r="R8" s="653" t="s">
        <v>2224</v>
      </c>
      <c r="S8" s="653"/>
      <c r="T8" s="653"/>
      <c r="U8" s="663" t="s">
        <v>4</v>
      </c>
      <c r="V8" s="387" t="s">
        <v>106</v>
      </c>
      <c r="W8" s="689"/>
      <c r="Y8" s="574" t="s">
        <v>2218</v>
      </c>
      <c r="Z8" s="637"/>
    </row>
    <row r="9" spans="1:26" s="120" customFormat="1" ht="38.25">
      <c r="A9" s="686"/>
      <c r="B9" s="686"/>
      <c r="C9" s="388" t="s">
        <v>3</v>
      </c>
      <c r="D9" s="658"/>
      <c r="E9" s="658"/>
      <c r="F9" s="658"/>
      <c r="G9" s="658"/>
      <c r="H9" s="658"/>
      <c r="I9" s="658"/>
      <c r="J9" s="658"/>
      <c r="K9" s="658"/>
      <c r="L9" s="658"/>
      <c r="M9" s="664"/>
      <c r="N9" s="664"/>
      <c r="O9" s="664"/>
      <c r="P9" s="664"/>
      <c r="Q9" s="664"/>
      <c r="R9" s="624" t="s">
        <v>112</v>
      </c>
      <c r="S9" s="624" t="s">
        <v>2222</v>
      </c>
      <c r="T9" s="624" t="s">
        <v>2223</v>
      </c>
      <c r="U9" s="664"/>
      <c r="V9" s="388" t="s">
        <v>3</v>
      </c>
      <c r="W9" s="640"/>
      <c r="Y9" s="574"/>
      <c r="Z9" s="637"/>
    </row>
    <row r="10" spans="1:26" s="440" customFormat="1" ht="15">
      <c r="A10" s="438">
        <v>1</v>
      </c>
      <c r="B10" s="438">
        <v>2</v>
      </c>
      <c r="C10" s="439">
        <v>3</v>
      </c>
      <c r="D10" s="438">
        <v>4</v>
      </c>
      <c r="E10" s="439">
        <v>5</v>
      </c>
      <c r="F10" s="438">
        <v>6</v>
      </c>
      <c r="G10" s="439">
        <v>7</v>
      </c>
      <c r="H10" s="438">
        <v>8</v>
      </c>
      <c r="I10" s="439">
        <v>9</v>
      </c>
      <c r="J10" s="438">
        <v>10</v>
      </c>
      <c r="K10" s="439">
        <v>11</v>
      </c>
      <c r="L10" s="438">
        <v>12</v>
      </c>
      <c r="M10" s="439">
        <v>13</v>
      </c>
      <c r="N10" s="438">
        <v>14</v>
      </c>
      <c r="O10" s="439">
        <v>15</v>
      </c>
      <c r="P10" s="438">
        <v>16</v>
      </c>
      <c r="Q10" s="439">
        <v>17</v>
      </c>
      <c r="R10" s="438">
        <v>18</v>
      </c>
      <c r="S10" s="439">
        <v>19</v>
      </c>
      <c r="T10" s="438">
        <v>20</v>
      </c>
      <c r="U10" s="439">
        <v>21</v>
      </c>
      <c r="V10" s="438">
        <v>22</v>
      </c>
      <c r="W10" s="439">
        <v>23</v>
      </c>
      <c r="Y10" s="574" t="s">
        <v>2219</v>
      </c>
      <c r="Z10" s="638"/>
    </row>
    <row r="11" spans="1:26">
      <c r="A11" s="121">
        <v>1</v>
      </c>
      <c r="B11" s="432" t="s">
        <v>19</v>
      </c>
      <c r="C11" s="316">
        <f>'Rekap SKPD'!E13</f>
        <v>62146743000</v>
      </c>
      <c r="D11" s="316">
        <f>'Rekap SKPD'!G13</f>
        <v>0</v>
      </c>
      <c r="E11" s="316">
        <f>'Rekap SKPD'!H13</f>
        <v>0</v>
      </c>
      <c r="F11" s="316">
        <f>'Rekap SKPD'!I13</f>
        <v>0</v>
      </c>
      <c r="G11" s="316">
        <f>'Rekap SKPD'!J13</f>
        <v>0</v>
      </c>
      <c r="H11" s="316">
        <f>'Rekap SKPD'!K13</f>
        <v>0</v>
      </c>
      <c r="I11" s="316">
        <f>'Rekap SKPD'!L13</f>
        <v>0</v>
      </c>
      <c r="J11" s="316">
        <f>'Rekap SKPD'!M13</f>
        <v>0</v>
      </c>
      <c r="K11" s="316">
        <f>'Rekap SKPD'!N13</f>
        <v>716647000</v>
      </c>
      <c r="L11" s="316">
        <f>'Rekap SKPD'!O13</f>
        <v>716647000</v>
      </c>
      <c r="M11" s="316">
        <f>'Rekap SKPD'!P13</f>
        <v>0</v>
      </c>
      <c r="N11" s="316">
        <f>'Rekap SKPD'!Q13</f>
        <v>0</v>
      </c>
      <c r="O11" s="316">
        <f>'Rekap SKPD'!R13</f>
        <v>0</v>
      </c>
      <c r="P11" s="316">
        <f>'Rekap SKPD'!S13</f>
        <v>0</v>
      </c>
      <c r="Q11" s="316">
        <f>'Rekap SKPD'!T13</f>
        <v>0</v>
      </c>
      <c r="R11" s="316">
        <f>'Rekap SKPD'!U13</f>
        <v>0</v>
      </c>
      <c r="S11" s="316">
        <f>'Rekap SKPD'!V13</f>
        <v>0</v>
      </c>
      <c r="T11" s="316">
        <f>'Rekap SKPD'!W13</f>
        <v>0</v>
      </c>
      <c r="U11" s="316">
        <f>'Rekap SKPD'!X13</f>
        <v>0</v>
      </c>
      <c r="V11" s="318">
        <f>C11+D11+E11+F11+G11+H11+I11+J11+K11-M11-N11-O11-P11-Q11-R11-S11-T11</f>
        <v>62863390000</v>
      </c>
      <c r="W11" s="318"/>
      <c r="Y11" s="379">
        <v>62863390000</v>
      </c>
      <c r="Z11" s="601">
        <f>V11-Y11</f>
        <v>0</v>
      </c>
    </row>
    <row r="12" spans="1:26">
      <c r="A12" s="121">
        <v>2</v>
      </c>
      <c r="B12" s="432" t="s">
        <v>21</v>
      </c>
      <c r="C12" s="316">
        <f>'Rekap SKPD'!E22</f>
        <v>4585975000</v>
      </c>
      <c r="D12" s="316">
        <f>'Rekap SKPD'!G22</f>
        <v>0</v>
      </c>
      <c r="E12" s="316">
        <f>'Rekap SKPD'!H22</f>
        <v>0</v>
      </c>
      <c r="F12" s="316">
        <f>'Rekap SKPD'!I22</f>
        <v>0</v>
      </c>
      <c r="G12" s="316">
        <f>'Rekap SKPD'!J22</f>
        <v>0</v>
      </c>
      <c r="H12" s="316">
        <f>'Rekap SKPD'!K22</f>
        <v>437604707</v>
      </c>
      <c r="I12" s="316">
        <f>'Rekap SKPD'!L22</f>
        <v>0</v>
      </c>
      <c r="J12" s="316">
        <f>'Rekap SKPD'!M22</f>
        <v>0</v>
      </c>
      <c r="K12" s="316">
        <f>'Rekap SKPD'!N22</f>
        <v>0</v>
      </c>
      <c r="L12" s="316">
        <f>'Rekap SKPD'!O22</f>
        <v>437604707</v>
      </c>
      <c r="M12" s="316">
        <f>'Rekap SKPD'!P22</f>
        <v>0</v>
      </c>
      <c r="N12" s="316">
        <f>'Rekap SKPD'!Q22</f>
        <v>0</v>
      </c>
      <c r="O12" s="316">
        <f>'Rekap SKPD'!R22</f>
        <v>0</v>
      </c>
      <c r="P12" s="316">
        <f>'Rekap SKPD'!S22</f>
        <v>0</v>
      </c>
      <c r="Q12" s="316">
        <f>'Rekap SKPD'!T22</f>
        <v>0</v>
      </c>
      <c r="R12" s="316">
        <f>'Rekap SKPD'!U22</f>
        <v>0</v>
      </c>
      <c r="S12" s="316">
        <f>'Rekap SKPD'!V22</f>
        <v>0</v>
      </c>
      <c r="T12" s="316">
        <f>'Rekap SKPD'!W22</f>
        <v>0</v>
      </c>
      <c r="U12" s="316">
        <f>'Rekap SKPD'!X22</f>
        <v>0</v>
      </c>
      <c r="V12" s="318">
        <f t="shared" ref="V12:V75" si="0">C12+D12+E12+F12+G12+H12+I12+J12+K12-M12-N12-O12-P12-Q12-R12-S12-T12</f>
        <v>5023579707</v>
      </c>
      <c r="W12" s="318"/>
      <c r="Y12" s="379">
        <v>5023579707</v>
      </c>
      <c r="Z12" s="601">
        <f t="shared" ref="Z12:Z75" si="1">V12-Y12</f>
        <v>0</v>
      </c>
    </row>
    <row r="13" spans="1:26">
      <c r="A13" s="121">
        <v>3</v>
      </c>
      <c r="B13" s="432" t="s">
        <v>22</v>
      </c>
      <c r="C13" s="316">
        <f>'Rekap SKPD'!E31</f>
        <v>3998150000</v>
      </c>
      <c r="D13" s="316">
        <f>'Rekap SKPD'!G31</f>
        <v>0</v>
      </c>
      <c r="E13" s="316">
        <f>'Rekap SKPD'!H31</f>
        <v>0</v>
      </c>
      <c r="F13" s="316">
        <f>'Rekap SKPD'!I31</f>
        <v>0</v>
      </c>
      <c r="G13" s="316">
        <f>'Rekap SKPD'!J31</f>
        <v>0</v>
      </c>
      <c r="H13" s="316">
        <f>'Rekap SKPD'!K31</f>
        <v>0</v>
      </c>
      <c r="I13" s="316">
        <f>'Rekap SKPD'!L31</f>
        <v>0</v>
      </c>
      <c r="J13" s="316">
        <f>'Rekap SKPD'!M31</f>
        <v>0</v>
      </c>
      <c r="K13" s="316">
        <f>'Rekap SKPD'!N31</f>
        <v>0</v>
      </c>
      <c r="L13" s="316">
        <f>'Rekap SKPD'!O31</f>
        <v>0</v>
      </c>
      <c r="M13" s="316">
        <f>'Rekap SKPD'!P31</f>
        <v>0</v>
      </c>
      <c r="N13" s="316">
        <f>'Rekap SKPD'!Q31</f>
        <v>0</v>
      </c>
      <c r="O13" s="316">
        <f>'Rekap SKPD'!R31</f>
        <v>0</v>
      </c>
      <c r="P13" s="316">
        <f>'Rekap SKPD'!S31</f>
        <v>0</v>
      </c>
      <c r="Q13" s="316">
        <f>'Rekap SKPD'!T31</f>
        <v>0</v>
      </c>
      <c r="R13" s="316">
        <f>'Rekap SKPD'!U31</f>
        <v>0</v>
      </c>
      <c r="S13" s="316">
        <f>'Rekap SKPD'!V31</f>
        <v>0</v>
      </c>
      <c r="T13" s="316">
        <f>'Rekap SKPD'!W31</f>
        <v>0</v>
      </c>
      <c r="U13" s="316">
        <f>'Rekap SKPD'!X31</f>
        <v>0</v>
      </c>
      <c r="V13" s="318">
        <f t="shared" si="0"/>
        <v>3998150000</v>
      </c>
      <c r="W13" s="318"/>
      <c r="Y13" s="379">
        <v>3998150000</v>
      </c>
      <c r="Z13" s="601">
        <f t="shared" si="1"/>
        <v>0</v>
      </c>
    </row>
    <row r="14" spans="1:26">
      <c r="A14" s="121">
        <v>4</v>
      </c>
      <c r="B14" s="432" t="s">
        <v>23</v>
      </c>
      <c r="C14" s="316">
        <f>'Rekap SKPD'!E40</f>
        <v>12190241325</v>
      </c>
      <c r="D14" s="316">
        <f>'Rekap SKPD'!G40</f>
        <v>0</v>
      </c>
      <c r="E14" s="316">
        <f>'Rekap SKPD'!H40</f>
        <v>0</v>
      </c>
      <c r="F14" s="316">
        <f>'Rekap SKPD'!I40</f>
        <v>0</v>
      </c>
      <c r="G14" s="316">
        <f>'Rekap SKPD'!J40</f>
        <v>178061884050</v>
      </c>
      <c r="H14" s="316">
        <f>'Rekap SKPD'!K40</f>
        <v>0</v>
      </c>
      <c r="I14" s="316">
        <f>'Rekap SKPD'!L40</f>
        <v>0</v>
      </c>
      <c r="J14" s="316">
        <f>'Rekap SKPD'!M40</f>
        <v>0</v>
      </c>
      <c r="K14" s="316">
        <f>'Rekap SKPD'!N40</f>
        <v>0</v>
      </c>
      <c r="L14" s="316">
        <f>'Rekap SKPD'!O40</f>
        <v>178061884050</v>
      </c>
      <c r="M14" s="316">
        <f>'Rekap SKPD'!P40</f>
        <v>162625000</v>
      </c>
      <c r="N14" s="316">
        <f>'Rekap SKPD'!Q40</f>
        <v>0</v>
      </c>
      <c r="O14" s="316">
        <f>'Rekap SKPD'!R40</f>
        <v>0</v>
      </c>
      <c r="P14" s="316">
        <f>'Rekap SKPD'!S40</f>
        <v>0</v>
      </c>
      <c r="Q14" s="316">
        <f>'Rekap SKPD'!T40</f>
        <v>0</v>
      </c>
      <c r="R14" s="316">
        <f>'Rekap SKPD'!U40</f>
        <v>0</v>
      </c>
      <c r="S14" s="316">
        <f>'Rekap SKPD'!V40</f>
        <v>0</v>
      </c>
      <c r="T14" s="316">
        <f>'Rekap SKPD'!W40</f>
        <v>0</v>
      </c>
      <c r="U14" s="316">
        <f>'Rekap SKPD'!X40</f>
        <v>162625000</v>
      </c>
      <c r="V14" s="318">
        <f t="shared" si="0"/>
        <v>190089500375</v>
      </c>
      <c r="W14" s="318"/>
      <c r="Y14" s="379">
        <v>190089500375</v>
      </c>
      <c r="Z14" s="601">
        <f t="shared" si="1"/>
        <v>0</v>
      </c>
    </row>
    <row r="15" spans="1:26">
      <c r="A15" s="121">
        <v>5</v>
      </c>
      <c r="B15" s="432" t="s">
        <v>25</v>
      </c>
      <c r="C15" s="316">
        <f>'Rekap SKPD'!E49</f>
        <v>1035250000</v>
      </c>
      <c r="D15" s="316">
        <f>'Rekap SKPD'!G49</f>
        <v>0</v>
      </c>
      <c r="E15" s="316">
        <f>'Rekap SKPD'!H49</f>
        <v>0</v>
      </c>
      <c r="F15" s="316">
        <f>'Rekap SKPD'!I49</f>
        <v>0</v>
      </c>
      <c r="G15" s="316">
        <f>'Rekap SKPD'!J49</f>
        <v>0</v>
      </c>
      <c r="H15" s="316">
        <f>'Rekap SKPD'!K49</f>
        <v>0</v>
      </c>
      <c r="I15" s="316">
        <f>'Rekap SKPD'!L49</f>
        <v>0</v>
      </c>
      <c r="J15" s="316">
        <f>'Rekap SKPD'!M49</f>
        <v>0</v>
      </c>
      <c r="K15" s="316">
        <f>'Rekap SKPD'!N49</f>
        <v>0</v>
      </c>
      <c r="L15" s="316">
        <f>'Rekap SKPD'!O49</f>
        <v>0</v>
      </c>
      <c r="M15" s="316">
        <f>'Rekap SKPD'!P49</f>
        <v>0</v>
      </c>
      <c r="N15" s="316">
        <f>'Rekap SKPD'!Q49</f>
        <v>0</v>
      </c>
      <c r="O15" s="316">
        <f>'Rekap SKPD'!R49</f>
        <v>1035250000</v>
      </c>
      <c r="P15" s="316">
        <f>'Rekap SKPD'!S49</f>
        <v>0</v>
      </c>
      <c r="Q15" s="316">
        <f>'Rekap SKPD'!T49</f>
        <v>0</v>
      </c>
      <c r="R15" s="316">
        <f>'Rekap SKPD'!U49</f>
        <v>0</v>
      </c>
      <c r="S15" s="316">
        <f>'Rekap SKPD'!V49</f>
        <v>0</v>
      </c>
      <c r="T15" s="316">
        <f>'Rekap SKPD'!W49</f>
        <v>0</v>
      </c>
      <c r="U15" s="316">
        <f>'Rekap SKPD'!X49</f>
        <v>1035250000</v>
      </c>
      <c r="V15" s="318">
        <f t="shared" si="0"/>
        <v>0</v>
      </c>
      <c r="W15" s="318"/>
      <c r="Y15" s="379">
        <v>0</v>
      </c>
      <c r="Z15" s="601">
        <f t="shared" si="1"/>
        <v>0</v>
      </c>
    </row>
    <row r="16" spans="1:26">
      <c r="A16" s="121">
        <v>6</v>
      </c>
      <c r="B16" s="432" t="s">
        <v>26</v>
      </c>
      <c r="C16" s="316">
        <f>'Rekap SKPD'!E58</f>
        <v>5560400000</v>
      </c>
      <c r="D16" s="316">
        <f>'Rekap SKPD'!G58</f>
        <v>0</v>
      </c>
      <c r="E16" s="316">
        <f>'Rekap SKPD'!H58</f>
        <v>0</v>
      </c>
      <c r="F16" s="316">
        <f>'Rekap SKPD'!I58</f>
        <v>0</v>
      </c>
      <c r="G16" s="316">
        <f>'Rekap SKPD'!J58</f>
        <v>0</v>
      </c>
      <c r="H16" s="316">
        <f>'Rekap SKPD'!K58</f>
        <v>0</v>
      </c>
      <c r="I16" s="316">
        <f>'Rekap SKPD'!L58</f>
        <v>0</v>
      </c>
      <c r="J16" s="316">
        <f>'Rekap SKPD'!M58</f>
        <v>0</v>
      </c>
      <c r="K16" s="316">
        <f>'Rekap SKPD'!N58</f>
        <v>0</v>
      </c>
      <c r="L16" s="316">
        <f>'Rekap SKPD'!O58</f>
        <v>0</v>
      </c>
      <c r="M16" s="316">
        <f>'Rekap SKPD'!P58</f>
        <v>0</v>
      </c>
      <c r="N16" s="316">
        <f>'Rekap SKPD'!Q58</f>
        <v>0</v>
      </c>
      <c r="O16" s="316">
        <f>'Rekap SKPD'!R58</f>
        <v>0</v>
      </c>
      <c r="P16" s="316">
        <f>'Rekap SKPD'!S58</f>
        <v>0</v>
      </c>
      <c r="Q16" s="316">
        <f>'Rekap SKPD'!T58</f>
        <v>0</v>
      </c>
      <c r="R16" s="316">
        <f>'Rekap SKPD'!U58</f>
        <v>0</v>
      </c>
      <c r="S16" s="316">
        <f>'Rekap SKPD'!V58</f>
        <v>0</v>
      </c>
      <c r="T16" s="316">
        <f>'Rekap SKPD'!W58</f>
        <v>0</v>
      </c>
      <c r="U16" s="316">
        <f>'Rekap SKPD'!X58</f>
        <v>0</v>
      </c>
      <c r="V16" s="318">
        <f t="shared" si="0"/>
        <v>5560400000</v>
      </c>
      <c r="W16" s="318"/>
      <c r="Y16" s="379">
        <v>5560400000</v>
      </c>
      <c r="Z16" s="601">
        <f t="shared" si="1"/>
        <v>0</v>
      </c>
    </row>
    <row r="17" spans="1:26" s="126" customFormat="1">
      <c r="A17" s="121">
        <v>7</v>
      </c>
      <c r="B17" s="432" t="s">
        <v>27</v>
      </c>
      <c r="C17" s="316">
        <f>'Rekap SKPD'!E67</f>
        <v>140000000</v>
      </c>
      <c r="D17" s="316">
        <f>'Rekap SKPD'!G67</f>
        <v>0</v>
      </c>
      <c r="E17" s="316">
        <f>'Rekap SKPD'!H67</f>
        <v>0</v>
      </c>
      <c r="F17" s="316">
        <f>'Rekap SKPD'!I67</f>
        <v>0</v>
      </c>
      <c r="G17" s="316">
        <f>'Rekap SKPD'!J67</f>
        <v>0</v>
      </c>
      <c r="H17" s="316">
        <f>'Rekap SKPD'!K67</f>
        <v>0</v>
      </c>
      <c r="I17" s="316">
        <f>'Rekap SKPD'!L67</f>
        <v>0</v>
      </c>
      <c r="J17" s="316">
        <f>'Rekap SKPD'!M67</f>
        <v>0</v>
      </c>
      <c r="K17" s="316">
        <f>'Rekap SKPD'!N67</f>
        <v>0</v>
      </c>
      <c r="L17" s="316">
        <f>'Rekap SKPD'!O67</f>
        <v>0</v>
      </c>
      <c r="M17" s="316">
        <f>'Rekap SKPD'!P67</f>
        <v>0</v>
      </c>
      <c r="N17" s="316">
        <f>'Rekap SKPD'!Q67</f>
        <v>0</v>
      </c>
      <c r="O17" s="316">
        <f>'Rekap SKPD'!R67</f>
        <v>0</v>
      </c>
      <c r="P17" s="316">
        <f>'Rekap SKPD'!S67</f>
        <v>0</v>
      </c>
      <c r="Q17" s="316">
        <f>'Rekap SKPD'!T67</f>
        <v>0</v>
      </c>
      <c r="R17" s="316">
        <f>'Rekap SKPD'!U67</f>
        <v>0</v>
      </c>
      <c r="S17" s="316">
        <f>'Rekap SKPD'!V67</f>
        <v>0</v>
      </c>
      <c r="T17" s="316">
        <f>'Rekap SKPD'!W67</f>
        <v>0</v>
      </c>
      <c r="U17" s="316">
        <f>'Rekap SKPD'!X67</f>
        <v>0</v>
      </c>
      <c r="V17" s="318">
        <f t="shared" si="0"/>
        <v>140000000</v>
      </c>
      <c r="W17" s="400"/>
      <c r="Y17" s="402">
        <v>140000000</v>
      </c>
      <c r="Z17" s="601">
        <f t="shared" si="1"/>
        <v>0</v>
      </c>
    </row>
    <row r="18" spans="1:26">
      <c r="A18" s="121">
        <v>8</v>
      </c>
      <c r="B18" s="432" t="s">
        <v>28</v>
      </c>
      <c r="C18" s="316">
        <f>'Rekap SKPD'!E76</f>
        <v>725000000</v>
      </c>
      <c r="D18" s="316">
        <f>'Rekap SKPD'!G76</f>
        <v>0</v>
      </c>
      <c r="E18" s="316">
        <f>'Rekap SKPD'!H76</f>
        <v>0</v>
      </c>
      <c r="F18" s="316">
        <f>'Rekap SKPD'!I76</f>
        <v>0</v>
      </c>
      <c r="G18" s="316">
        <f>'Rekap SKPD'!J76</f>
        <v>0</v>
      </c>
      <c r="H18" s="316">
        <f>'Rekap SKPD'!K76</f>
        <v>0</v>
      </c>
      <c r="I18" s="316">
        <f>'Rekap SKPD'!L76</f>
        <v>0</v>
      </c>
      <c r="J18" s="316">
        <f>'Rekap SKPD'!M76</f>
        <v>0</v>
      </c>
      <c r="K18" s="316">
        <f>'Rekap SKPD'!N76</f>
        <v>0</v>
      </c>
      <c r="L18" s="316">
        <f>'Rekap SKPD'!O76</f>
        <v>0</v>
      </c>
      <c r="M18" s="316">
        <f>'Rekap SKPD'!P76</f>
        <v>0</v>
      </c>
      <c r="N18" s="316">
        <f>'Rekap SKPD'!Q76</f>
        <v>0</v>
      </c>
      <c r="O18" s="316">
        <f>'Rekap SKPD'!R76</f>
        <v>0</v>
      </c>
      <c r="P18" s="316">
        <f>'Rekap SKPD'!S76</f>
        <v>0</v>
      </c>
      <c r="Q18" s="316">
        <f>'Rekap SKPD'!T76</f>
        <v>0</v>
      </c>
      <c r="R18" s="316">
        <f>'Rekap SKPD'!U76</f>
        <v>0</v>
      </c>
      <c r="S18" s="316">
        <f>'Rekap SKPD'!V76</f>
        <v>0</v>
      </c>
      <c r="T18" s="316">
        <f>'Rekap SKPD'!W76</f>
        <v>0</v>
      </c>
      <c r="U18" s="316">
        <f>'Rekap SKPD'!X76</f>
        <v>0</v>
      </c>
      <c r="V18" s="318">
        <f t="shared" si="0"/>
        <v>725000000</v>
      </c>
      <c r="W18" s="318"/>
      <c r="Y18" s="379">
        <v>725000000</v>
      </c>
      <c r="Z18" s="601">
        <f t="shared" si="1"/>
        <v>0</v>
      </c>
    </row>
    <row r="19" spans="1:26">
      <c r="A19" s="121">
        <v>9</v>
      </c>
      <c r="B19" s="432" t="s">
        <v>29</v>
      </c>
      <c r="C19" s="316">
        <f>'Rekap SKPD'!E85</f>
        <v>154500000</v>
      </c>
      <c r="D19" s="316">
        <f>'Rekap SKPD'!G85</f>
        <v>0</v>
      </c>
      <c r="E19" s="316">
        <f>'Rekap SKPD'!H85</f>
        <v>0</v>
      </c>
      <c r="F19" s="316">
        <f>'Rekap SKPD'!I85</f>
        <v>0</v>
      </c>
      <c r="G19" s="316">
        <f>'Rekap SKPD'!J85</f>
        <v>0</v>
      </c>
      <c r="H19" s="316">
        <f>'Rekap SKPD'!K85</f>
        <v>0</v>
      </c>
      <c r="I19" s="316">
        <f>'Rekap SKPD'!L85</f>
        <v>0</v>
      </c>
      <c r="J19" s="316">
        <f>'Rekap SKPD'!M85</f>
        <v>0</v>
      </c>
      <c r="K19" s="316">
        <f>'Rekap SKPD'!N85</f>
        <v>0</v>
      </c>
      <c r="L19" s="316">
        <f>'Rekap SKPD'!O85</f>
        <v>0</v>
      </c>
      <c r="M19" s="316">
        <f>'Rekap SKPD'!P85</f>
        <v>0</v>
      </c>
      <c r="N19" s="316">
        <f>'Rekap SKPD'!Q85</f>
        <v>0</v>
      </c>
      <c r="O19" s="316">
        <f>'Rekap SKPD'!R85</f>
        <v>0</v>
      </c>
      <c r="P19" s="316">
        <f>'Rekap SKPD'!S85</f>
        <v>0</v>
      </c>
      <c r="Q19" s="316">
        <f>'Rekap SKPD'!T85</f>
        <v>0</v>
      </c>
      <c r="R19" s="316">
        <f>'Rekap SKPD'!U85</f>
        <v>0</v>
      </c>
      <c r="S19" s="316">
        <f>'Rekap SKPD'!V85</f>
        <v>0</v>
      </c>
      <c r="T19" s="316">
        <f>'Rekap SKPD'!W85</f>
        <v>0</v>
      </c>
      <c r="U19" s="316">
        <f>'Rekap SKPD'!X85</f>
        <v>0</v>
      </c>
      <c r="V19" s="318">
        <f t="shared" si="0"/>
        <v>154500000</v>
      </c>
      <c r="W19" s="318"/>
      <c r="Y19" s="379">
        <v>154500000</v>
      </c>
      <c r="Z19" s="601">
        <f t="shared" si="1"/>
        <v>0</v>
      </c>
    </row>
    <row r="20" spans="1:26" s="127" customFormat="1">
      <c r="A20" s="121">
        <v>10</v>
      </c>
      <c r="B20" s="432" t="s">
        <v>30</v>
      </c>
      <c r="C20" s="316">
        <f>'Rekap SKPD'!E94</f>
        <v>168350000</v>
      </c>
      <c r="D20" s="316">
        <f>'Rekap SKPD'!G94</f>
        <v>0</v>
      </c>
      <c r="E20" s="316">
        <f>'Rekap SKPD'!H94</f>
        <v>0</v>
      </c>
      <c r="F20" s="316">
        <f>'Rekap SKPD'!I94</f>
        <v>0</v>
      </c>
      <c r="G20" s="316">
        <f>'Rekap SKPD'!J94</f>
        <v>129150000</v>
      </c>
      <c r="H20" s="316">
        <f>'Rekap SKPD'!K94</f>
        <v>0</v>
      </c>
      <c r="I20" s="316">
        <f>'Rekap SKPD'!L94</f>
        <v>0</v>
      </c>
      <c r="J20" s="316">
        <f>'Rekap SKPD'!M94</f>
        <v>0</v>
      </c>
      <c r="K20" s="316">
        <f>'Rekap SKPD'!N94</f>
        <v>0</v>
      </c>
      <c r="L20" s="316">
        <f>'Rekap SKPD'!O94</f>
        <v>129150000</v>
      </c>
      <c r="M20" s="316">
        <f>'Rekap SKPD'!P94</f>
        <v>0</v>
      </c>
      <c r="N20" s="316">
        <f>'Rekap SKPD'!Q94</f>
        <v>0</v>
      </c>
      <c r="O20" s="316">
        <f>'Rekap SKPD'!R94</f>
        <v>0</v>
      </c>
      <c r="P20" s="316">
        <f>'Rekap SKPD'!S94</f>
        <v>0</v>
      </c>
      <c r="Q20" s="316">
        <f>'Rekap SKPD'!T94</f>
        <v>0</v>
      </c>
      <c r="R20" s="316">
        <f>'Rekap SKPD'!U94</f>
        <v>0</v>
      </c>
      <c r="S20" s="316">
        <f>'Rekap SKPD'!V94</f>
        <v>0</v>
      </c>
      <c r="T20" s="316">
        <f>'Rekap SKPD'!W94</f>
        <v>0</v>
      </c>
      <c r="U20" s="316">
        <f>'Rekap SKPD'!X94</f>
        <v>0</v>
      </c>
      <c r="V20" s="318">
        <f t="shared" si="0"/>
        <v>297500000</v>
      </c>
      <c r="W20" s="330"/>
      <c r="Y20" s="394">
        <v>297500000</v>
      </c>
      <c r="Z20" s="601">
        <f t="shared" si="1"/>
        <v>0</v>
      </c>
    </row>
    <row r="21" spans="1:26">
      <c r="A21" s="121">
        <v>11</v>
      </c>
      <c r="B21" s="432" t="s">
        <v>31</v>
      </c>
      <c r="C21" s="316">
        <f>'Rekap SKPD'!E103</f>
        <v>2031131000</v>
      </c>
      <c r="D21" s="316">
        <f>'Rekap SKPD'!G103</f>
        <v>0</v>
      </c>
      <c r="E21" s="316">
        <f>'Rekap SKPD'!H103</f>
        <v>0</v>
      </c>
      <c r="F21" s="316">
        <f>'Rekap SKPD'!I103</f>
        <v>0</v>
      </c>
      <c r="G21" s="316">
        <f>'Rekap SKPD'!J103</f>
        <v>0</v>
      </c>
      <c r="H21" s="316">
        <f>'Rekap SKPD'!K103</f>
        <v>0</v>
      </c>
      <c r="I21" s="316">
        <f>'Rekap SKPD'!L103</f>
        <v>0</v>
      </c>
      <c r="J21" s="316">
        <f>'Rekap SKPD'!M103</f>
        <v>0</v>
      </c>
      <c r="K21" s="316">
        <f>'Rekap SKPD'!N103</f>
        <v>0</v>
      </c>
      <c r="L21" s="316">
        <f>'Rekap SKPD'!O103</f>
        <v>0</v>
      </c>
      <c r="M21" s="316">
        <f>'Rekap SKPD'!P103</f>
        <v>0</v>
      </c>
      <c r="N21" s="316">
        <f>'Rekap SKPD'!Q103</f>
        <v>0</v>
      </c>
      <c r="O21" s="316">
        <f>'Rekap SKPD'!R103</f>
        <v>137781000</v>
      </c>
      <c r="P21" s="316">
        <f>'Rekap SKPD'!S103</f>
        <v>0</v>
      </c>
      <c r="Q21" s="316">
        <f>'Rekap SKPD'!T103</f>
        <v>0</v>
      </c>
      <c r="R21" s="316">
        <f>'Rekap SKPD'!U103</f>
        <v>0</v>
      </c>
      <c r="S21" s="316">
        <f>'Rekap SKPD'!V103</f>
        <v>0</v>
      </c>
      <c r="T21" s="316">
        <f>'Rekap SKPD'!W103</f>
        <v>0</v>
      </c>
      <c r="U21" s="316">
        <f>'Rekap SKPD'!X103</f>
        <v>137781000</v>
      </c>
      <c r="V21" s="318">
        <f t="shared" si="0"/>
        <v>1893350000</v>
      </c>
      <c r="W21" s="318"/>
      <c r="Y21" s="379">
        <v>1893350000</v>
      </c>
      <c r="Z21" s="601">
        <f t="shared" si="1"/>
        <v>0</v>
      </c>
    </row>
    <row r="22" spans="1:26">
      <c r="A22" s="121">
        <v>12</v>
      </c>
      <c r="B22" s="432" t="s">
        <v>32</v>
      </c>
      <c r="C22" s="316">
        <f>'Rekap SKPD'!E112</f>
        <v>0</v>
      </c>
      <c r="D22" s="316">
        <f>'Rekap SKPD'!G112</f>
        <v>0</v>
      </c>
      <c r="E22" s="316">
        <f>'Rekap SKPD'!H112</f>
        <v>0</v>
      </c>
      <c r="F22" s="316">
        <f>'Rekap SKPD'!I112</f>
        <v>0</v>
      </c>
      <c r="G22" s="316">
        <f>'Rekap SKPD'!J112</f>
        <v>0</v>
      </c>
      <c r="H22" s="316">
        <f>'Rekap SKPD'!K112</f>
        <v>150000000</v>
      </c>
      <c r="I22" s="316">
        <f>'Rekap SKPD'!L112</f>
        <v>0</v>
      </c>
      <c r="J22" s="316">
        <f>'Rekap SKPD'!M112</f>
        <v>0</v>
      </c>
      <c r="K22" s="316">
        <f>'Rekap SKPD'!N112</f>
        <v>0</v>
      </c>
      <c r="L22" s="316">
        <f>'Rekap SKPD'!O112</f>
        <v>150000000</v>
      </c>
      <c r="M22" s="316">
        <f>'Rekap SKPD'!P112</f>
        <v>0</v>
      </c>
      <c r="N22" s="316">
        <f>'Rekap SKPD'!Q112</f>
        <v>0</v>
      </c>
      <c r="O22" s="316">
        <f>'Rekap SKPD'!R112</f>
        <v>0</v>
      </c>
      <c r="P22" s="316">
        <f>'Rekap SKPD'!S112</f>
        <v>0</v>
      </c>
      <c r="Q22" s="316">
        <f>'Rekap SKPD'!T112</f>
        <v>0</v>
      </c>
      <c r="R22" s="316">
        <f>'Rekap SKPD'!U112</f>
        <v>0</v>
      </c>
      <c r="S22" s="316">
        <f>'Rekap SKPD'!V112</f>
        <v>0</v>
      </c>
      <c r="T22" s="316">
        <f>'Rekap SKPD'!W112</f>
        <v>0</v>
      </c>
      <c r="U22" s="316">
        <f>'Rekap SKPD'!X112</f>
        <v>0</v>
      </c>
      <c r="V22" s="318">
        <f t="shared" si="0"/>
        <v>150000000</v>
      </c>
      <c r="W22" s="318"/>
      <c r="Y22" s="379">
        <v>150000000</v>
      </c>
      <c r="Z22" s="601">
        <f t="shared" si="1"/>
        <v>0</v>
      </c>
    </row>
    <row r="23" spans="1:26">
      <c r="A23" s="121">
        <v>13</v>
      </c>
      <c r="B23" s="432" t="s">
        <v>33</v>
      </c>
      <c r="C23" s="316">
        <f>'Rekap SKPD'!E121</f>
        <v>17664692000</v>
      </c>
      <c r="D23" s="316">
        <f>'Rekap SKPD'!G121</f>
        <v>0</v>
      </c>
      <c r="E23" s="316">
        <f>'Rekap SKPD'!H121</f>
        <v>0</v>
      </c>
      <c r="F23" s="316">
        <f>'Rekap SKPD'!I121</f>
        <v>0</v>
      </c>
      <c r="G23" s="316">
        <f>'Rekap SKPD'!J121</f>
        <v>0</v>
      </c>
      <c r="H23" s="316">
        <f>'Rekap SKPD'!K121</f>
        <v>268337201</v>
      </c>
      <c r="I23" s="316">
        <f>'Rekap SKPD'!L121</f>
        <v>0</v>
      </c>
      <c r="J23" s="316">
        <f>'Rekap SKPD'!M121</f>
        <v>0</v>
      </c>
      <c r="K23" s="316">
        <f>'Rekap SKPD'!N121</f>
        <v>4285942000</v>
      </c>
      <c r="L23" s="316">
        <f>'Rekap SKPD'!O121</f>
        <v>4554279201</v>
      </c>
      <c r="M23" s="316">
        <f>'Rekap SKPD'!P121</f>
        <v>4285942000</v>
      </c>
      <c r="N23" s="316">
        <f>'Rekap SKPD'!Q121</f>
        <v>0</v>
      </c>
      <c r="O23" s="316">
        <f>'Rekap SKPD'!R121</f>
        <v>2280226800</v>
      </c>
      <c r="P23" s="316">
        <f>'Rekap SKPD'!S121</f>
        <v>560830976</v>
      </c>
      <c r="Q23" s="316">
        <f>'Rekap SKPD'!T121</f>
        <v>0</v>
      </c>
      <c r="R23" s="316">
        <f>'Rekap SKPD'!U121</f>
        <v>0</v>
      </c>
      <c r="S23" s="316">
        <f>'Rekap SKPD'!V121</f>
        <v>0</v>
      </c>
      <c r="T23" s="316">
        <f>'Rekap SKPD'!W121</f>
        <v>0</v>
      </c>
      <c r="U23" s="316">
        <f>'Rekap SKPD'!X121</f>
        <v>7126999776</v>
      </c>
      <c r="V23" s="318">
        <f t="shared" si="0"/>
        <v>15091971425</v>
      </c>
      <c r="W23" s="318"/>
      <c r="Y23" s="379">
        <v>15652802401</v>
      </c>
      <c r="Z23" s="601">
        <f t="shared" si="1"/>
        <v>-560830976</v>
      </c>
    </row>
    <row r="24" spans="1:26">
      <c r="A24" s="121">
        <v>14</v>
      </c>
      <c r="B24" s="432" t="s">
        <v>34</v>
      </c>
      <c r="C24" s="316">
        <f>'Rekap SKPD'!E130</f>
        <v>0</v>
      </c>
      <c r="D24" s="316">
        <f>'Rekap SKPD'!G130</f>
        <v>0</v>
      </c>
      <c r="E24" s="316">
        <f>'Rekap SKPD'!H130</f>
        <v>0</v>
      </c>
      <c r="F24" s="316">
        <f>'Rekap SKPD'!I130</f>
        <v>0</v>
      </c>
      <c r="G24" s="316">
        <f>'Rekap SKPD'!J130</f>
        <v>0</v>
      </c>
      <c r="H24" s="316">
        <f>'Rekap SKPD'!K130</f>
        <v>0</v>
      </c>
      <c r="I24" s="316">
        <f>'Rekap SKPD'!L130</f>
        <v>0</v>
      </c>
      <c r="J24" s="316">
        <f>'Rekap SKPD'!M130</f>
        <v>0</v>
      </c>
      <c r="K24" s="316">
        <f>'Rekap SKPD'!N130</f>
        <v>0</v>
      </c>
      <c r="L24" s="316">
        <f>'Rekap SKPD'!O130</f>
        <v>0</v>
      </c>
      <c r="M24" s="316">
        <f>'Rekap SKPD'!P130</f>
        <v>0</v>
      </c>
      <c r="N24" s="316">
        <f>'Rekap SKPD'!Q130</f>
        <v>0</v>
      </c>
      <c r="O24" s="316">
        <f>'Rekap SKPD'!R130</f>
        <v>0</v>
      </c>
      <c r="P24" s="316">
        <f>'Rekap SKPD'!S130</f>
        <v>0</v>
      </c>
      <c r="Q24" s="316">
        <f>'Rekap SKPD'!T130</f>
        <v>0</v>
      </c>
      <c r="R24" s="316">
        <f>'Rekap SKPD'!U130</f>
        <v>0</v>
      </c>
      <c r="S24" s="316">
        <f>'Rekap SKPD'!V130</f>
        <v>0</v>
      </c>
      <c r="T24" s="316">
        <f>'Rekap SKPD'!W130</f>
        <v>0</v>
      </c>
      <c r="U24" s="316">
        <f>'Rekap SKPD'!X130</f>
        <v>0</v>
      </c>
      <c r="V24" s="318">
        <f t="shared" si="0"/>
        <v>0</v>
      </c>
      <c r="W24" s="318"/>
      <c r="Y24" s="379">
        <v>0</v>
      </c>
      <c r="Z24" s="601">
        <f t="shared" si="1"/>
        <v>0</v>
      </c>
    </row>
    <row r="25" spans="1:26">
      <c r="A25" s="121">
        <v>15</v>
      </c>
      <c r="B25" s="432" t="s">
        <v>35</v>
      </c>
      <c r="C25" s="316">
        <f>'Rekap SKPD'!E139</f>
        <v>442000000</v>
      </c>
      <c r="D25" s="316">
        <f>'Rekap SKPD'!G139</f>
        <v>0</v>
      </c>
      <c r="E25" s="316">
        <f>'Rekap SKPD'!H139</f>
        <v>0</v>
      </c>
      <c r="F25" s="316">
        <f>'Rekap SKPD'!I139</f>
        <v>0</v>
      </c>
      <c r="G25" s="316">
        <f>'Rekap SKPD'!J139</f>
        <v>0</v>
      </c>
      <c r="H25" s="316">
        <f>'Rekap SKPD'!K139</f>
        <v>0</v>
      </c>
      <c r="I25" s="316">
        <f>'Rekap SKPD'!L139</f>
        <v>0</v>
      </c>
      <c r="J25" s="316">
        <f>'Rekap SKPD'!M139</f>
        <v>0</v>
      </c>
      <c r="K25" s="316">
        <f>'Rekap SKPD'!N139</f>
        <v>0</v>
      </c>
      <c r="L25" s="316">
        <f>'Rekap SKPD'!O139</f>
        <v>0</v>
      </c>
      <c r="M25" s="316">
        <f>'Rekap SKPD'!P139</f>
        <v>0</v>
      </c>
      <c r="N25" s="316">
        <f>'Rekap SKPD'!Q139</f>
        <v>0</v>
      </c>
      <c r="O25" s="316">
        <f>'Rekap SKPD'!R139</f>
        <v>0</v>
      </c>
      <c r="P25" s="316">
        <f>'Rekap SKPD'!S139</f>
        <v>0</v>
      </c>
      <c r="Q25" s="316">
        <f>'Rekap SKPD'!T139</f>
        <v>0</v>
      </c>
      <c r="R25" s="316">
        <f>'Rekap SKPD'!U139</f>
        <v>0</v>
      </c>
      <c r="S25" s="316">
        <f>'Rekap SKPD'!V139</f>
        <v>0</v>
      </c>
      <c r="T25" s="316">
        <f>'Rekap SKPD'!W139</f>
        <v>0</v>
      </c>
      <c r="U25" s="316">
        <f>'Rekap SKPD'!X139</f>
        <v>0</v>
      </c>
      <c r="V25" s="318">
        <f t="shared" si="0"/>
        <v>442000000</v>
      </c>
      <c r="W25" s="318"/>
      <c r="Y25" s="379">
        <v>442000000</v>
      </c>
      <c r="Z25" s="601">
        <f t="shared" si="1"/>
        <v>0</v>
      </c>
    </row>
    <row r="26" spans="1:26">
      <c r="A26" s="121">
        <v>16</v>
      </c>
      <c r="B26" s="432" t="s">
        <v>36</v>
      </c>
      <c r="C26" s="316">
        <f>'Rekap SKPD'!E148</f>
        <v>23438995418</v>
      </c>
      <c r="D26" s="316">
        <f>'Rekap SKPD'!G148</f>
        <v>1348258800</v>
      </c>
      <c r="E26" s="316">
        <f>'Rekap SKPD'!H148</f>
        <v>166770438</v>
      </c>
      <c r="F26" s="316">
        <f>'Rekap SKPD'!I148</f>
        <v>225904790</v>
      </c>
      <c r="G26" s="316">
        <f>'Rekap SKPD'!J148</f>
        <v>306504510</v>
      </c>
      <c r="H26" s="316">
        <f>'Rekap SKPD'!K148</f>
        <v>0</v>
      </c>
      <c r="I26" s="316">
        <f>'Rekap SKPD'!L148</f>
        <v>0</v>
      </c>
      <c r="J26" s="316">
        <f>'Rekap SKPD'!M148</f>
        <v>0</v>
      </c>
      <c r="K26" s="316">
        <f>'Rekap SKPD'!N148</f>
        <v>0</v>
      </c>
      <c r="L26" s="316">
        <f>'Rekap SKPD'!O148</f>
        <v>2047438538</v>
      </c>
      <c r="M26" s="316">
        <f>'Rekap SKPD'!P148</f>
        <v>0</v>
      </c>
      <c r="N26" s="316">
        <f>'Rekap SKPD'!Q148</f>
        <v>0</v>
      </c>
      <c r="O26" s="316">
        <f>'Rekap SKPD'!R148</f>
        <v>1504224370</v>
      </c>
      <c r="P26" s="316">
        <f>'Rekap SKPD'!S148</f>
        <v>0</v>
      </c>
      <c r="Q26" s="316">
        <f>'Rekap SKPD'!T148</f>
        <v>0</v>
      </c>
      <c r="R26" s="316">
        <f>'Rekap SKPD'!U148</f>
        <v>0</v>
      </c>
      <c r="S26" s="316">
        <f>'Rekap SKPD'!V148</f>
        <v>0</v>
      </c>
      <c r="T26" s="316">
        <f>'Rekap SKPD'!W148</f>
        <v>0</v>
      </c>
      <c r="U26" s="316">
        <f>'Rekap SKPD'!X148</f>
        <v>1504224370</v>
      </c>
      <c r="V26" s="318">
        <f t="shared" si="0"/>
        <v>23982209586</v>
      </c>
      <c r="W26" s="318"/>
      <c r="Y26" s="379">
        <v>23982209586</v>
      </c>
      <c r="Z26" s="601">
        <f t="shared" si="1"/>
        <v>0</v>
      </c>
    </row>
    <row r="27" spans="1:26">
      <c r="A27" s="121">
        <v>17</v>
      </c>
      <c r="B27" s="432" t="s">
        <v>37</v>
      </c>
      <c r="C27" s="316">
        <f>'Rekap SKPD'!E157</f>
        <v>1514000000</v>
      </c>
      <c r="D27" s="316">
        <f>'Rekap SKPD'!G157</f>
        <v>0</v>
      </c>
      <c r="E27" s="316">
        <f>'Rekap SKPD'!H157</f>
        <v>0</v>
      </c>
      <c r="F27" s="316">
        <f>'Rekap SKPD'!I157</f>
        <v>0</v>
      </c>
      <c r="G27" s="316">
        <f>'Rekap SKPD'!J157</f>
        <v>0</v>
      </c>
      <c r="H27" s="316">
        <f>'Rekap SKPD'!K157</f>
        <v>0</v>
      </c>
      <c r="I27" s="316">
        <f>'Rekap SKPD'!L157</f>
        <v>0</v>
      </c>
      <c r="J27" s="316">
        <f>'Rekap SKPD'!M157</f>
        <v>0</v>
      </c>
      <c r="K27" s="316">
        <f>'Rekap SKPD'!N157</f>
        <v>0</v>
      </c>
      <c r="L27" s="316">
        <f>'Rekap SKPD'!O157</f>
        <v>0</v>
      </c>
      <c r="M27" s="316">
        <f>'Rekap SKPD'!P157</f>
        <v>0</v>
      </c>
      <c r="N27" s="316">
        <f>'Rekap SKPD'!Q157</f>
        <v>0</v>
      </c>
      <c r="O27" s="316">
        <f>'Rekap SKPD'!R157</f>
        <v>0</v>
      </c>
      <c r="P27" s="316">
        <f>'Rekap SKPD'!S157</f>
        <v>0</v>
      </c>
      <c r="Q27" s="316">
        <f>'Rekap SKPD'!T157</f>
        <v>0</v>
      </c>
      <c r="R27" s="316">
        <f>'Rekap SKPD'!U157</f>
        <v>0</v>
      </c>
      <c r="S27" s="316">
        <f>'Rekap SKPD'!V157</f>
        <v>0</v>
      </c>
      <c r="T27" s="316">
        <f>'Rekap SKPD'!W157</f>
        <v>0</v>
      </c>
      <c r="U27" s="316">
        <f>'Rekap SKPD'!X157</f>
        <v>0</v>
      </c>
      <c r="V27" s="318">
        <f t="shared" si="0"/>
        <v>1514000000</v>
      </c>
      <c r="W27" s="318"/>
      <c r="Y27" s="379">
        <v>1740900000</v>
      </c>
      <c r="Z27" s="601">
        <f t="shared" si="1"/>
        <v>-226900000</v>
      </c>
    </row>
    <row r="28" spans="1:26">
      <c r="A28" s="121">
        <v>18</v>
      </c>
      <c r="B28" s="432" t="s">
        <v>38</v>
      </c>
      <c r="C28" s="316">
        <f>'Rekap SKPD'!E166</f>
        <v>0</v>
      </c>
      <c r="D28" s="316">
        <f>'Rekap SKPD'!G166</f>
        <v>0</v>
      </c>
      <c r="E28" s="316">
        <f>'Rekap SKPD'!H166</f>
        <v>0</v>
      </c>
      <c r="F28" s="316">
        <f>'Rekap SKPD'!I166</f>
        <v>0</v>
      </c>
      <c r="G28" s="316">
        <f>'Rekap SKPD'!J166</f>
        <v>0</v>
      </c>
      <c r="H28" s="316">
        <f>'Rekap SKPD'!K166</f>
        <v>1035250000</v>
      </c>
      <c r="I28" s="316">
        <f>'Rekap SKPD'!L166</f>
        <v>0</v>
      </c>
      <c r="J28" s="316">
        <f>'Rekap SKPD'!M166</f>
        <v>0</v>
      </c>
      <c r="K28" s="316">
        <f>'Rekap SKPD'!N166</f>
        <v>0</v>
      </c>
      <c r="L28" s="316">
        <f>'Rekap SKPD'!O166</f>
        <v>1035250000</v>
      </c>
      <c r="M28" s="316">
        <f>'Rekap SKPD'!P166</f>
        <v>0</v>
      </c>
      <c r="N28" s="316">
        <f>'Rekap SKPD'!Q166</f>
        <v>0</v>
      </c>
      <c r="O28" s="316">
        <f>'Rekap SKPD'!R166</f>
        <v>0</v>
      </c>
      <c r="P28" s="316">
        <f>'Rekap SKPD'!S166</f>
        <v>0</v>
      </c>
      <c r="Q28" s="316">
        <f>'Rekap SKPD'!T166</f>
        <v>0</v>
      </c>
      <c r="R28" s="316">
        <f>'Rekap SKPD'!U166</f>
        <v>0</v>
      </c>
      <c r="S28" s="316">
        <f>'Rekap SKPD'!V166</f>
        <v>0</v>
      </c>
      <c r="T28" s="316">
        <f>'Rekap SKPD'!W166</f>
        <v>0</v>
      </c>
      <c r="U28" s="316">
        <f>'Rekap SKPD'!X166</f>
        <v>0</v>
      </c>
      <c r="V28" s="318">
        <f t="shared" si="0"/>
        <v>1035250000</v>
      </c>
      <c r="W28" s="318"/>
      <c r="Y28" s="379">
        <v>1035250000</v>
      </c>
      <c r="Z28" s="601">
        <f t="shared" si="1"/>
        <v>0</v>
      </c>
    </row>
    <row r="29" spans="1:26">
      <c r="A29" s="121">
        <v>19</v>
      </c>
      <c r="B29" s="432" t="s">
        <v>39</v>
      </c>
      <c r="C29" s="316">
        <f>'Rekap SKPD'!E175</f>
        <v>0</v>
      </c>
      <c r="D29" s="316">
        <f>'Rekap SKPD'!G175</f>
        <v>0</v>
      </c>
      <c r="E29" s="316">
        <f>'Rekap SKPD'!H175</f>
        <v>0</v>
      </c>
      <c r="F29" s="316">
        <f>'Rekap SKPD'!I175</f>
        <v>0</v>
      </c>
      <c r="G29" s="316">
        <f>'Rekap SKPD'!J175</f>
        <v>0</v>
      </c>
      <c r="H29" s="316">
        <f>'Rekap SKPD'!K175</f>
        <v>0</v>
      </c>
      <c r="I29" s="316">
        <f>'Rekap SKPD'!L175</f>
        <v>0</v>
      </c>
      <c r="J29" s="316">
        <f>'Rekap SKPD'!M175</f>
        <v>0</v>
      </c>
      <c r="K29" s="316">
        <f>'Rekap SKPD'!N175</f>
        <v>0</v>
      </c>
      <c r="L29" s="316">
        <f>'Rekap SKPD'!O175</f>
        <v>0</v>
      </c>
      <c r="M29" s="316">
        <f>'Rekap SKPD'!P175</f>
        <v>0</v>
      </c>
      <c r="N29" s="316">
        <f>'Rekap SKPD'!Q175</f>
        <v>0</v>
      </c>
      <c r="O29" s="316">
        <f>'Rekap SKPD'!R175</f>
        <v>0</v>
      </c>
      <c r="P29" s="316">
        <f>'Rekap SKPD'!S175</f>
        <v>0</v>
      </c>
      <c r="Q29" s="316">
        <f>'Rekap SKPD'!T175</f>
        <v>0</v>
      </c>
      <c r="R29" s="316">
        <f>'Rekap SKPD'!U175</f>
        <v>0</v>
      </c>
      <c r="S29" s="316">
        <f>'Rekap SKPD'!V175</f>
        <v>0</v>
      </c>
      <c r="T29" s="316">
        <f>'Rekap SKPD'!W175</f>
        <v>0</v>
      </c>
      <c r="U29" s="316">
        <f>'Rekap SKPD'!X175</f>
        <v>0</v>
      </c>
      <c r="V29" s="318">
        <f t="shared" si="0"/>
        <v>0</v>
      </c>
      <c r="W29" s="318"/>
      <c r="Y29" s="379">
        <v>0</v>
      </c>
      <c r="Z29" s="601">
        <f t="shared" si="1"/>
        <v>0</v>
      </c>
    </row>
    <row r="30" spans="1:26">
      <c r="A30" s="121">
        <v>20</v>
      </c>
      <c r="B30" s="432" t="s">
        <v>40</v>
      </c>
      <c r="C30" s="316">
        <f>'Rekap SKPD'!E184</f>
        <v>0</v>
      </c>
      <c r="D30" s="316">
        <f>'Rekap SKPD'!G184</f>
        <v>0</v>
      </c>
      <c r="E30" s="316">
        <f>'Rekap SKPD'!H184</f>
        <v>0</v>
      </c>
      <c r="F30" s="316">
        <f>'Rekap SKPD'!I184</f>
        <v>0</v>
      </c>
      <c r="G30" s="316">
        <f>'Rekap SKPD'!J184</f>
        <v>0</v>
      </c>
      <c r="H30" s="316">
        <f>'Rekap SKPD'!K184</f>
        <v>0</v>
      </c>
      <c r="I30" s="316">
        <f>'Rekap SKPD'!L184</f>
        <v>0</v>
      </c>
      <c r="J30" s="316">
        <f>'Rekap SKPD'!M184</f>
        <v>0</v>
      </c>
      <c r="K30" s="316">
        <f>'Rekap SKPD'!N184</f>
        <v>0</v>
      </c>
      <c r="L30" s="316">
        <f>'Rekap SKPD'!O184</f>
        <v>0</v>
      </c>
      <c r="M30" s="316">
        <f>'Rekap SKPD'!P184</f>
        <v>0</v>
      </c>
      <c r="N30" s="316">
        <f>'Rekap SKPD'!Q184</f>
        <v>0</v>
      </c>
      <c r="O30" s="316">
        <f>'Rekap SKPD'!R184</f>
        <v>0</v>
      </c>
      <c r="P30" s="316">
        <f>'Rekap SKPD'!S184</f>
        <v>0</v>
      </c>
      <c r="Q30" s="316">
        <f>'Rekap SKPD'!T184</f>
        <v>0</v>
      </c>
      <c r="R30" s="316">
        <f>'Rekap SKPD'!U184</f>
        <v>0</v>
      </c>
      <c r="S30" s="316">
        <f>'Rekap SKPD'!V184</f>
        <v>0</v>
      </c>
      <c r="T30" s="316">
        <f>'Rekap SKPD'!W184</f>
        <v>0</v>
      </c>
      <c r="U30" s="316">
        <f>'Rekap SKPD'!X184</f>
        <v>0</v>
      </c>
      <c r="V30" s="318">
        <f t="shared" si="0"/>
        <v>0</v>
      </c>
      <c r="W30" s="318"/>
      <c r="Y30" s="379">
        <v>0</v>
      </c>
      <c r="Z30" s="601">
        <f t="shared" si="1"/>
        <v>0</v>
      </c>
    </row>
    <row r="31" spans="1:26">
      <c r="A31" s="121">
        <v>21</v>
      </c>
      <c r="B31" s="432" t="s">
        <v>1</v>
      </c>
      <c r="C31" s="316">
        <f>'Rekap SKPD'!E193</f>
        <v>792000000</v>
      </c>
      <c r="D31" s="316">
        <f>'Rekap SKPD'!G193</f>
        <v>0</v>
      </c>
      <c r="E31" s="316">
        <f>'Rekap SKPD'!H193</f>
        <v>0</v>
      </c>
      <c r="F31" s="316">
        <f>'Rekap SKPD'!I193</f>
        <v>0</v>
      </c>
      <c r="G31" s="316">
        <f>'Rekap SKPD'!J193</f>
        <v>0</v>
      </c>
      <c r="H31" s="316">
        <f>'Rekap SKPD'!K193</f>
        <v>0</v>
      </c>
      <c r="I31" s="316">
        <f>'Rekap SKPD'!L193</f>
        <v>0</v>
      </c>
      <c r="J31" s="316">
        <f>'Rekap SKPD'!M193</f>
        <v>0</v>
      </c>
      <c r="K31" s="316">
        <f>'Rekap SKPD'!N193</f>
        <v>0</v>
      </c>
      <c r="L31" s="316">
        <f>'Rekap SKPD'!O193</f>
        <v>0</v>
      </c>
      <c r="M31" s="316">
        <f>'Rekap SKPD'!P193</f>
        <v>0</v>
      </c>
      <c r="N31" s="316">
        <f>'Rekap SKPD'!Q193</f>
        <v>0</v>
      </c>
      <c r="O31" s="316">
        <f>'Rekap SKPD'!R193</f>
        <v>0</v>
      </c>
      <c r="P31" s="316">
        <f>'Rekap SKPD'!S193</f>
        <v>0</v>
      </c>
      <c r="Q31" s="316">
        <f>'Rekap SKPD'!T193</f>
        <v>0</v>
      </c>
      <c r="R31" s="316">
        <f>'Rekap SKPD'!U193</f>
        <v>0</v>
      </c>
      <c r="S31" s="316">
        <f>'Rekap SKPD'!V193</f>
        <v>0</v>
      </c>
      <c r="T31" s="316">
        <f>'Rekap SKPD'!W193</f>
        <v>0</v>
      </c>
      <c r="U31" s="316">
        <f>'Rekap SKPD'!X193</f>
        <v>0</v>
      </c>
      <c r="V31" s="318">
        <f t="shared" si="0"/>
        <v>792000000</v>
      </c>
      <c r="W31" s="318"/>
      <c r="X31" s="119"/>
      <c r="Y31" s="379">
        <v>792000000</v>
      </c>
      <c r="Z31" s="601">
        <f t="shared" si="1"/>
        <v>0</v>
      </c>
    </row>
    <row r="32" spans="1:26">
      <c r="A32" s="121">
        <v>22</v>
      </c>
      <c r="B32" s="432" t="s">
        <v>41</v>
      </c>
      <c r="C32" s="316">
        <f>'Rekap SKPD'!E202</f>
        <v>63800000</v>
      </c>
      <c r="D32" s="316">
        <f>'Rekap SKPD'!G202</f>
        <v>0</v>
      </c>
      <c r="E32" s="316">
        <f>'Rekap SKPD'!H202</f>
        <v>0</v>
      </c>
      <c r="F32" s="316">
        <f>'Rekap SKPD'!I202</f>
        <v>0</v>
      </c>
      <c r="G32" s="316">
        <f>'Rekap SKPD'!J202</f>
        <v>0</v>
      </c>
      <c r="H32" s="316">
        <f>'Rekap SKPD'!K202</f>
        <v>0</v>
      </c>
      <c r="I32" s="316">
        <f>'Rekap SKPD'!L202</f>
        <v>0</v>
      </c>
      <c r="J32" s="316">
        <f>'Rekap SKPD'!M202</f>
        <v>0</v>
      </c>
      <c r="K32" s="316">
        <f>'Rekap SKPD'!N202</f>
        <v>0</v>
      </c>
      <c r="L32" s="316">
        <f>'Rekap SKPD'!O202</f>
        <v>0</v>
      </c>
      <c r="M32" s="316">
        <f>'Rekap SKPD'!P202</f>
        <v>0</v>
      </c>
      <c r="N32" s="316">
        <f>'Rekap SKPD'!Q202</f>
        <v>0</v>
      </c>
      <c r="O32" s="316">
        <f>'Rekap SKPD'!R202</f>
        <v>0</v>
      </c>
      <c r="P32" s="316">
        <f>'Rekap SKPD'!S202</f>
        <v>0</v>
      </c>
      <c r="Q32" s="316">
        <f>'Rekap SKPD'!T202</f>
        <v>0</v>
      </c>
      <c r="R32" s="316">
        <f>'Rekap SKPD'!U202</f>
        <v>0</v>
      </c>
      <c r="S32" s="316">
        <f>'Rekap SKPD'!V202</f>
        <v>0</v>
      </c>
      <c r="T32" s="316">
        <f>'Rekap SKPD'!W202</f>
        <v>0</v>
      </c>
      <c r="U32" s="316">
        <f>'Rekap SKPD'!X202</f>
        <v>0</v>
      </c>
      <c r="V32" s="318">
        <f t="shared" si="0"/>
        <v>63800000</v>
      </c>
      <c r="W32" s="318"/>
      <c r="Y32" s="379">
        <v>63800000</v>
      </c>
      <c r="Z32" s="601">
        <f t="shared" si="1"/>
        <v>0</v>
      </c>
    </row>
    <row r="33" spans="1:26">
      <c r="A33" s="121">
        <v>23</v>
      </c>
      <c r="B33" s="432" t="s">
        <v>42</v>
      </c>
      <c r="C33" s="316">
        <f>'Rekap SKPD'!E211</f>
        <v>1253500000</v>
      </c>
      <c r="D33" s="316">
        <f>'Rekap SKPD'!G211</f>
        <v>0</v>
      </c>
      <c r="E33" s="316">
        <f>'Rekap SKPD'!H211</f>
        <v>0</v>
      </c>
      <c r="F33" s="316">
        <f>'Rekap SKPD'!I211</f>
        <v>0</v>
      </c>
      <c r="G33" s="316">
        <f>'Rekap SKPD'!J211</f>
        <v>0</v>
      </c>
      <c r="H33" s="316">
        <f>'Rekap SKPD'!K211</f>
        <v>0</v>
      </c>
      <c r="I33" s="316">
        <f>'Rekap SKPD'!L211</f>
        <v>0</v>
      </c>
      <c r="J33" s="316">
        <f>'Rekap SKPD'!M211</f>
        <v>0</v>
      </c>
      <c r="K33" s="316">
        <f>'Rekap SKPD'!N211</f>
        <v>0</v>
      </c>
      <c r="L33" s="316">
        <f>'Rekap SKPD'!O211</f>
        <v>0</v>
      </c>
      <c r="M33" s="316">
        <f>'Rekap SKPD'!P211</f>
        <v>0</v>
      </c>
      <c r="N33" s="316">
        <f>'Rekap SKPD'!Q211</f>
        <v>0</v>
      </c>
      <c r="O33" s="316">
        <f>'Rekap SKPD'!R211</f>
        <v>0</v>
      </c>
      <c r="P33" s="316">
        <f>'Rekap SKPD'!S211</f>
        <v>0</v>
      </c>
      <c r="Q33" s="316">
        <f>'Rekap SKPD'!T211</f>
        <v>0</v>
      </c>
      <c r="R33" s="316">
        <f>'Rekap SKPD'!U211</f>
        <v>0</v>
      </c>
      <c r="S33" s="316">
        <f>'Rekap SKPD'!V211</f>
        <v>0</v>
      </c>
      <c r="T33" s="316">
        <f>'Rekap SKPD'!W211</f>
        <v>0</v>
      </c>
      <c r="U33" s="316">
        <f>'Rekap SKPD'!X211</f>
        <v>0</v>
      </c>
      <c r="V33" s="318">
        <f t="shared" si="0"/>
        <v>1253500000</v>
      </c>
      <c r="W33" s="318"/>
      <c r="Y33" s="379">
        <v>1253500000</v>
      </c>
      <c r="Z33" s="601">
        <f t="shared" si="1"/>
        <v>0</v>
      </c>
    </row>
    <row r="34" spans="1:26">
      <c r="A34" s="121">
        <v>24</v>
      </c>
      <c r="B34" s="432" t="s">
        <v>43</v>
      </c>
      <c r="C34" s="316">
        <f>'Rekap SKPD'!E220</f>
        <v>65000000</v>
      </c>
      <c r="D34" s="316">
        <f>'Rekap SKPD'!G220</f>
        <v>0</v>
      </c>
      <c r="E34" s="316">
        <f>'Rekap SKPD'!H220</f>
        <v>0</v>
      </c>
      <c r="F34" s="316">
        <f>'Rekap SKPD'!I220</f>
        <v>0</v>
      </c>
      <c r="G34" s="316">
        <f>'Rekap SKPD'!J220</f>
        <v>0</v>
      </c>
      <c r="H34" s="316">
        <f>'Rekap SKPD'!K220</f>
        <v>1259808</v>
      </c>
      <c r="I34" s="316">
        <f>'Rekap SKPD'!L220</f>
        <v>0</v>
      </c>
      <c r="J34" s="316">
        <f>'Rekap SKPD'!M220</f>
        <v>0</v>
      </c>
      <c r="K34" s="316">
        <f>'Rekap SKPD'!N220</f>
        <v>0</v>
      </c>
      <c r="L34" s="316">
        <f>'Rekap SKPD'!O220</f>
        <v>1259808</v>
      </c>
      <c r="M34" s="316">
        <f>'Rekap SKPD'!P220</f>
        <v>0</v>
      </c>
      <c r="N34" s="316">
        <f>'Rekap SKPD'!Q220</f>
        <v>0</v>
      </c>
      <c r="O34" s="316">
        <f>'Rekap SKPD'!R220</f>
        <v>0</v>
      </c>
      <c r="P34" s="316">
        <f>'Rekap SKPD'!S220</f>
        <v>0</v>
      </c>
      <c r="Q34" s="316">
        <f>'Rekap SKPD'!T220</f>
        <v>0</v>
      </c>
      <c r="R34" s="316">
        <f>'Rekap SKPD'!U220</f>
        <v>0</v>
      </c>
      <c r="S34" s="316">
        <f>'Rekap SKPD'!V220</f>
        <v>0</v>
      </c>
      <c r="T34" s="316">
        <f>'Rekap SKPD'!W220</f>
        <v>0</v>
      </c>
      <c r="U34" s="316">
        <f>'Rekap SKPD'!X220</f>
        <v>0</v>
      </c>
      <c r="V34" s="318">
        <f t="shared" si="0"/>
        <v>66259808</v>
      </c>
      <c r="W34" s="318"/>
      <c r="Y34" s="379">
        <v>66259808</v>
      </c>
      <c r="Z34" s="601">
        <f t="shared" si="1"/>
        <v>0</v>
      </c>
    </row>
    <row r="35" spans="1:26">
      <c r="A35" s="121">
        <v>25</v>
      </c>
      <c r="B35" s="432" t="s">
        <v>44</v>
      </c>
      <c r="C35" s="316">
        <f>'Rekap SKPD'!E229</f>
        <v>9119336795</v>
      </c>
      <c r="D35" s="316">
        <f>'Rekap SKPD'!G229</f>
        <v>0</v>
      </c>
      <c r="E35" s="316">
        <f>'Rekap SKPD'!H229</f>
        <v>0</v>
      </c>
      <c r="F35" s="316">
        <f>'Rekap SKPD'!I229</f>
        <v>0</v>
      </c>
      <c r="G35" s="316">
        <f>'Rekap SKPD'!J229</f>
        <v>0</v>
      </c>
      <c r="H35" s="316">
        <f>'Rekap SKPD'!K229</f>
        <v>0</v>
      </c>
      <c r="I35" s="316">
        <f>'Rekap SKPD'!L229</f>
        <v>0</v>
      </c>
      <c r="J35" s="316">
        <f>'Rekap SKPD'!M229</f>
        <v>0</v>
      </c>
      <c r="K35" s="316">
        <f>'Rekap SKPD'!N229</f>
        <v>0</v>
      </c>
      <c r="L35" s="316">
        <f>'Rekap SKPD'!O229</f>
        <v>0</v>
      </c>
      <c r="M35" s="316">
        <f>'Rekap SKPD'!P229</f>
        <v>0</v>
      </c>
      <c r="N35" s="316">
        <f>'Rekap SKPD'!Q229</f>
        <v>0</v>
      </c>
      <c r="O35" s="316">
        <f>'Rekap SKPD'!R229</f>
        <v>0</v>
      </c>
      <c r="P35" s="316">
        <f>'Rekap SKPD'!S229</f>
        <v>0</v>
      </c>
      <c r="Q35" s="316">
        <f>'Rekap SKPD'!T229</f>
        <v>0</v>
      </c>
      <c r="R35" s="316">
        <f>'Rekap SKPD'!U229</f>
        <v>0</v>
      </c>
      <c r="S35" s="316">
        <f>'Rekap SKPD'!V229</f>
        <v>0</v>
      </c>
      <c r="T35" s="316">
        <f>'Rekap SKPD'!W229</f>
        <v>0</v>
      </c>
      <c r="U35" s="316">
        <f>'Rekap SKPD'!X229</f>
        <v>0</v>
      </c>
      <c r="V35" s="318">
        <f t="shared" si="0"/>
        <v>9119336795</v>
      </c>
      <c r="W35" s="318"/>
      <c r="Y35" s="379">
        <v>9119336795</v>
      </c>
      <c r="Z35" s="601">
        <f t="shared" si="1"/>
        <v>0</v>
      </c>
    </row>
    <row r="36" spans="1:26">
      <c r="A36" s="121">
        <v>26</v>
      </c>
      <c r="B36" s="432" t="s">
        <v>45</v>
      </c>
      <c r="C36" s="316">
        <f>'Rekap SKPD'!E238</f>
        <v>466000000</v>
      </c>
      <c r="D36" s="316">
        <f>'Rekap SKPD'!G238</f>
        <v>0</v>
      </c>
      <c r="E36" s="316">
        <f>'Rekap SKPD'!H238</f>
        <v>0</v>
      </c>
      <c r="F36" s="316">
        <f>'Rekap SKPD'!I238</f>
        <v>0</v>
      </c>
      <c r="G36" s="316">
        <f>'Rekap SKPD'!J238</f>
        <v>0</v>
      </c>
      <c r="H36" s="316">
        <f>'Rekap SKPD'!K238</f>
        <v>1538994</v>
      </c>
      <c r="I36" s="316">
        <f>'Rekap SKPD'!L238</f>
        <v>0</v>
      </c>
      <c r="J36" s="316">
        <f>'Rekap SKPD'!M238</f>
        <v>0</v>
      </c>
      <c r="K36" s="316">
        <f>'Rekap SKPD'!N238</f>
        <v>0</v>
      </c>
      <c r="L36" s="316">
        <f>'Rekap SKPD'!O238</f>
        <v>1538994</v>
      </c>
      <c r="M36" s="316">
        <f>'Rekap SKPD'!P238</f>
        <v>0</v>
      </c>
      <c r="N36" s="316">
        <f>'Rekap SKPD'!Q238</f>
        <v>0</v>
      </c>
      <c r="O36" s="316">
        <f>'Rekap SKPD'!R238</f>
        <v>0</v>
      </c>
      <c r="P36" s="316">
        <f>'Rekap SKPD'!S238</f>
        <v>0</v>
      </c>
      <c r="Q36" s="316">
        <f>'Rekap SKPD'!T238</f>
        <v>150000000</v>
      </c>
      <c r="R36" s="316">
        <f>'Rekap SKPD'!U238</f>
        <v>0</v>
      </c>
      <c r="S36" s="316">
        <f>'Rekap SKPD'!V238</f>
        <v>0</v>
      </c>
      <c r="T36" s="316">
        <f>'Rekap SKPD'!W238</f>
        <v>0</v>
      </c>
      <c r="U36" s="316">
        <f>'Rekap SKPD'!X238</f>
        <v>150000000</v>
      </c>
      <c r="V36" s="318">
        <f t="shared" si="0"/>
        <v>317538994</v>
      </c>
      <c r="W36" s="318"/>
      <c r="Y36" s="379">
        <v>317538994</v>
      </c>
      <c r="Z36" s="601">
        <f t="shared" si="1"/>
        <v>0</v>
      </c>
    </row>
    <row r="37" spans="1:26">
      <c r="A37" s="121">
        <v>27</v>
      </c>
      <c r="B37" s="432" t="s">
        <v>46</v>
      </c>
      <c r="C37" s="316">
        <f>'Rekap SKPD'!E247</f>
        <v>915650000</v>
      </c>
      <c r="D37" s="316">
        <f>'Rekap SKPD'!G247</f>
        <v>0</v>
      </c>
      <c r="E37" s="316">
        <f>'Rekap SKPD'!H247</f>
        <v>0</v>
      </c>
      <c r="F37" s="316">
        <f>'Rekap SKPD'!I247</f>
        <v>0</v>
      </c>
      <c r="G37" s="316">
        <f>'Rekap SKPD'!J247</f>
        <v>0</v>
      </c>
      <c r="H37" s="316">
        <f>'Rekap SKPD'!K247</f>
        <v>2244344</v>
      </c>
      <c r="I37" s="316">
        <f>'Rekap SKPD'!L247</f>
        <v>0</v>
      </c>
      <c r="J37" s="316">
        <f>'Rekap SKPD'!M247</f>
        <v>0</v>
      </c>
      <c r="K37" s="316">
        <f>'Rekap SKPD'!N247</f>
        <v>0</v>
      </c>
      <c r="L37" s="316">
        <f>'Rekap SKPD'!O247</f>
        <v>2244344</v>
      </c>
      <c r="M37" s="316">
        <f>'Rekap SKPD'!P247</f>
        <v>0</v>
      </c>
      <c r="N37" s="316">
        <f>'Rekap SKPD'!Q247</f>
        <v>0</v>
      </c>
      <c r="O37" s="316">
        <f>'Rekap SKPD'!R247</f>
        <v>0</v>
      </c>
      <c r="P37" s="316">
        <f>'Rekap SKPD'!S247</f>
        <v>0</v>
      </c>
      <c r="Q37" s="316">
        <f>'Rekap SKPD'!T247</f>
        <v>0</v>
      </c>
      <c r="R37" s="316">
        <f>'Rekap SKPD'!U247</f>
        <v>0</v>
      </c>
      <c r="S37" s="316">
        <f>'Rekap SKPD'!V247</f>
        <v>0</v>
      </c>
      <c r="T37" s="316">
        <f>'Rekap SKPD'!W247</f>
        <v>0</v>
      </c>
      <c r="U37" s="316">
        <f>'Rekap SKPD'!X247</f>
        <v>0</v>
      </c>
      <c r="V37" s="318">
        <f t="shared" si="0"/>
        <v>917894344</v>
      </c>
      <c r="W37" s="318"/>
      <c r="Y37" s="379">
        <v>917894344</v>
      </c>
      <c r="Z37" s="601">
        <f t="shared" si="1"/>
        <v>0</v>
      </c>
    </row>
    <row r="38" spans="1:26">
      <c r="A38" s="121">
        <v>28</v>
      </c>
      <c r="B38" s="432" t="s">
        <v>47</v>
      </c>
      <c r="C38" s="316">
        <f>'Rekap SKPD'!E256</f>
        <v>25650000</v>
      </c>
      <c r="D38" s="316">
        <f>'Rekap SKPD'!G256</f>
        <v>0</v>
      </c>
      <c r="E38" s="316">
        <f>'Rekap SKPD'!H256</f>
        <v>0</v>
      </c>
      <c r="F38" s="316">
        <f>'Rekap SKPD'!I256</f>
        <v>0</v>
      </c>
      <c r="G38" s="316">
        <f>'Rekap SKPD'!J256</f>
        <v>0</v>
      </c>
      <c r="H38" s="316">
        <f>'Rekap SKPD'!K256</f>
        <v>0</v>
      </c>
      <c r="I38" s="316">
        <f>'Rekap SKPD'!L256</f>
        <v>0</v>
      </c>
      <c r="J38" s="316">
        <f>'Rekap SKPD'!M256</f>
        <v>0</v>
      </c>
      <c r="K38" s="316">
        <f>'Rekap SKPD'!N256</f>
        <v>0</v>
      </c>
      <c r="L38" s="316">
        <f>'Rekap SKPD'!O256</f>
        <v>0</v>
      </c>
      <c r="M38" s="316">
        <f>'Rekap SKPD'!P256</f>
        <v>0</v>
      </c>
      <c r="N38" s="316">
        <f>'Rekap SKPD'!Q256</f>
        <v>0</v>
      </c>
      <c r="O38" s="316">
        <f>'Rekap SKPD'!R256</f>
        <v>0</v>
      </c>
      <c r="P38" s="316">
        <f>'Rekap SKPD'!S256</f>
        <v>0</v>
      </c>
      <c r="Q38" s="316">
        <f>'Rekap SKPD'!T256</f>
        <v>0</v>
      </c>
      <c r="R38" s="316">
        <f>'Rekap SKPD'!U256</f>
        <v>0</v>
      </c>
      <c r="S38" s="316">
        <f>'Rekap SKPD'!V256</f>
        <v>0</v>
      </c>
      <c r="T38" s="316">
        <f>'Rekap SKPD'!W256</f>
        <v>0</v>
      </c>
      <c r="U38" s="316">
        <f>'Rekap SKPD'!X256</f>
        <v>0</v>
      </c>
      <c r="V38" s="318">
        <f t="shared" si="0"/>
        <v>25650000</v>
      </c>
      <c r="W38" s="318"/>
      <c r="Y38" s="379">
        <v>25650000</v>
      </c>
      <c r="Z38" s="601">
        <f t="shared" si="1"/>
        <v>0</v>
      </c>
    </row>
    <row r="39" spans="1:26">
      <c r="A39" s="121">
        <v>29</v>
      </c>
      <c r="B39" s="432" t="s">
        <v>48</v>
      </c>
      <c r="C39" s="316">
        <f>'Rekap SKPD'!E265</f>
        <v>1746400000</v>
      </c>
      <c r="D39" s="316">
        <f>'Rekap SKPD'!G265</f>
        <v>0</v>
      </c>
      <c r="E39" s="316">
        <f>'Rekap SKPD'!H265</f>
        <v>0</v>
      </c>
      <c r="F39" s="316">
        <f>'Rekap SKPD'!I265</f>
        <v>0</v>
      </c>
      <c r="G39" s="316">
        <f>'Rekap SKPD'!J265</f>
        <v>0</v>
      </c>
      <c r="H39" s="316">
        <f>'Rekap SKPD'!K265</f>
        <v>0</v>
      </c>
      <c r="I39" s="316">
        <f>'Rekap SKPD'!L265</f>
        <v>0</v>
      </c>
      <c r="J39" s="316">
        <f>'Rekap SKPD'!M265</f>
        <v>0</v>
      </c>
      <c r="K39" s="316">
        <f>'Rekap SKPD'!N265</f>
        <v>0</v>
      </c>
      <c r="L39" s="316">
        <f>'Rekap SKPD'!O265</f>
        <v>0</v>
      </c>
      <c r="M39" s="316">
        <f>'Rekap SKPD'!P265</f>
        <v>0</v>
      </c>
      <c r="N39" s="316">
        <f>'Rekap SKPD'!Q265</f>
        <v>0</v>
      </c>
      <c r="O39" s="316">
        <f>'Rekap SKPD'!R265</f>
        <v>0</v>
      </c>
      <c r="P39" s="316">
        <f>'Rekap SKPD'!S265</f>
        <v>0</v>
      </c>
      <c r="Q39" s="316">
        <f>'Rekap SKPD'!T265</f>
        <v>48000000</v>
      </c>
      <c r="R39" s="316">
        <f>'Rekap SKPD'!U265</f>
        <v>0</v>
      </c>
      <c r="S39" s="316">
        <f>'Rekap SKPD'!V265</f>
        <v>0</v>
      </c>
      <c r="T39" s="316">
        <f>'Rekap SKPD'!W265</f>
        <v>0</v>
      </c>
      <c r="U39" s="316">
        <f>'Rekap SKPD'!X265</f>
        <v>48000000</v>
      </c>
      <c r="V39" s="318">
        <f t="shared" si="0"/>
        <v>1698400000</v>
      </c>
      <c r="W39" s="318"/>
      <c r="Y39" s="379">
        <v>1698400000</v>
      </c>
      <c r="Z39" s="601">
        <f t="shared" si="1"/>
        <v>0</v>
      </c>
    </row>
    <row r="40" spans="1:26">
      <c r="A40" s="121">
        <v>30</v>
      </c>
      <c r="B40" s="432" t="s">
        <v>49</v>
      </c>
      <c r="C40" s="316">
        <f>'Rekap SKPD'!E274</f>
        <v>0</v>
      </c>
      <c r="D40" s="316">
        <f>'Rekap SKPD'!G274</f>
        <v>0</v>
      </c>
      <c r="E40" s="316">
        <f>'Rekap SKPD'!H274</f>
        <v>0</v>
      </c>
      <c r="F40" s="316">
        <f>'Rekap SKPD'!I274</f>
        <v>0</v>
      </c>
      <c r="G40" s="316">
        <f>'Rekap SKPD'!J274</f>
        <v>0</v>
      </c>
      <c r="H40" s="316">
        <f>'Rekap SKPD'!K274</f>
        <v>0</v>
      </c>
      <c r="I40" s="316">
        <f>'Rekap SKPD'!L274</f>
        <v>0</v>
      </c>
      <c r="J40" s="316">
        <f>'Rekap SKPD'!M274</f>
        <v>0</v>
      </c>
      <c r="K40" s="316">
        <f>'Rekap SKPD'!N274</f>
        <v>0</v>
      </c>
      <c r="L40" s="316">
        <f>'Rekap SKPD'!O274</f>
        <v>0</v>
      </c>
      <c r="M40" s="316">
        <f>'Rekap SKPD'!P274</f>
        <v>0</v>
      </c>
      <c r="N40" s="316">
        <f>'Rekap SKPD'!Q274</f>
        <v>0</v>
      </c>
      <c r="O40" s="316">
        <f>'Rekap SKPD'!R274</f>
        <v>0</v>
      </c>
      <c r="P40" s="316">
        <f>'Rekap SKPD'!S274</f>
        <v>0</v>
      </c>
      <c r="Q40" s="316">
        <f>'Rekap SKPD'!T274</f>
        <v>0</v>
      </c>
      <c r="R40" s="316">
        <f>'Rekap SKPD'!U274</f>
        <v>0</v>
      </c>
      <c r="S40" s="316">
        <f>'Rekap SKPD'!V274</f>
        <v>0</v>
      </c>
      <c r="T40" s="316">
        <f>'Rekap SKPD'!W274</f>
        <v>0</v>
      </c>
      <c r="U40" s="316">
        <f>'Rekap SKPD'!X274</f>
        <v>0</v>
      </c>
      <c r="V40" s="318">
        <f t="shared" si="0"/>
        <v>0</v>
      </c>
      <c r="W40" s="318"/>
      <c r="Y40" s="379">
        <v>0</v>
      </c>
      <c r="Z40" s="601">
        <f t="shared" si="1"/>
        <v>0</v>
      </c>
    </row>
    <row r="41" spans="1:26">
      <c r="A41" s="121">
        <v>31</v>
      </c>
      <c r="B41" s="432" t="s">
        <v>50</v>
      </c>
      <c r="C41" s="316">
        <f>'Rekap SKPD'!E283</f>
        <v>375000000</v>
      </c>
      <c r="D41" s="316">
        <f>'Rekap SKPD'!G283</f>
        <v>0</v>
      </c>
      <c r="E41" s="316">
        <f>'Rekap SKPD'!H283</f>
        <v>0</v>
      </c>
      <c r="F41" s="316">
        <f>'Rekap SKPD'!I283</f>
        <v>0</v>
      </c>
      <c r="G41" s="316">
        <f>'Rekap SKPD'!J283</f>
        <v>0</v>
      </c>
      <c r="H41" s="316">
        <f>'Rekap SKPD'!K283</f>
        <v>0</v>
      </c>
      <c r="I41" s="316">
        <f>'Rekap SKPD'!L283</f>
        <v>0</v>
      </c>
      <c r="J41" s="316">
        <f>'Rekap SKPD'!M283</f>
        <v>0</v>
      </c>
      <c r="K41" s="316">
        <f>'Rekap SKPD'!N283</f>
        <v>0</v>
      </c>
      <c r="L41" s="316">
        <f>'Rekap SKPD'!O283</f>
        <v>0</v>
      </c>
      <c r="M41" s="316">
        <f>'Rekap SKPD'!P283</f>
        <v>0</v>
      </c>
      <c r="N41" s="316">
        <f>'Rekap SKPD'!Q283</f>
        <v>0</v>
      </c>
      <c r="O41" s="316">
        <f>'Rekap SKPD'!R283</f>
        <v>0</v>
      </c>
      <c r="P41" s="316">
        <f>'Rekap SKPD'!S283</f>
        <v>0</v>
      </c>
      <c r="Q41" s="316">
        <f>'Rekap SKPD'!T283</f>
        <v>0</v>
      </c>
      <c r="R41" s="316">
        <f>'Rekap SKPD'!U283</f>
        <v>0</v>
      </c>
      <c r="S41" s="316">
        <f>'Rekap SKPD'!V283</f>
        <v>0</v>
      </c>
      <c r="T41" s="316">
        <f>'Rekap SKPD'!W283</f>
        <v>0</v>
      </c>
      <c r="U41" s="316">
        <f>'Rekap SKPD'!X283</f>
        <v>0</v>
      </c>
      <c r="V41" s="318">
        <f t="shared" si="0"/>
        <v>375000000</v>
      </c>
      <c r="W41" s="318"/>
      <c r="Y41" s="379">
        <v>375000000</v>
      </c>
      <c r="Z41" s="601">
        <f t="shared" si="1"/>
        <v>0</v>
      </c>
    </row>
    <row r="42" spans="1:26">
      <c r="A42" s="121">
        <v>32</v>
      </c>
      <c r="B42" s="432" t="s">
        <v>51</v>
      </c>
      <c r="C42" s="316">
        <f>'Rekap SKPD'!E292</f>
        <v>274200000</v>
      </c>
      <c r="D42" s="316">
        <f>'Rekap SKPD'!G292</f>
        <v>0</v>
      </c>
      <c r="E42" s="316">
        <f>'Rekap SKPD'!H292</f>
        <v>0</v>
      </c>
      <c r="F42" s="316">
        <f>'Rekap SKPD'!I292</f>
        <v>0</v>
      </c>
      <c r="G42" s="316">
        <f>'Rekap SKPD'!J292</f>
        <v>0</v>
      </c>
      <c r="H42" s="316">
        <f>'Rekap SKPD'!K292</f>
        <v>0</v>
      </c>
      <c r="I42" s="316">
        <f>'Rekap SKPD'!L292</f>
        <v>0</v>
      </c>
      <c r="J42" s="316">
        <f>'Rekap SKPD'!M292</f>
        <v>0</v>
      </c>
      <c r="K42" s="316">
        <f>'Rekap SKPD'!N292</f>
        <v>0</v>
      </c>
      <c r="L42" s="316">
        <f>'Rekap SKPD'!O292</f>
        <v>0</v>
      </c>
      <c r="M42" s="316">
        <f>'Rekap SKPD'!P292</f>
        <v>0</v>
      </c>
      <c r="N42" s="316">
        <f>'Rekap SKPD'!Q292</f>
        <v>0</v>
      </c>
      <c r="O42" s="316">
        <f>'Rekap SKPD'!R292</f>
        <v>0</v>
      </c>
      <c r="P42" s="316">
        <f>'Rekap SKPD'!S292</f>
        <v>0</v>
      </c>
      <c r="Q42" s="316">
        <f>'Rekap SKPD'!T292</f>
        <v>37615050</v>
      </c>
      <c r="R42" s="316">
        <f>'Rekap SKPD'!U292</f>
        <v>0</v>
      </c>
      <c r="S42" s="316">
        <f>'Rekap SKPD'!V292</f>
        <v>0</v>
      </c>
      <c r="T42" s="316">
        <f>'Rekap SKPD'!W292</f>
        <v>0</v>
      </c>
      <c r="U42" s="316">
        <f>'Rekap SKPD'!X292</f>
        <v>37615050</v>
      </c>
      <c r="V42" s="318">
        <f t="shared" si="0"/>
        <v>236584950</v>
      </c>
      <c r="W42" s="318"/>
      <c r="Y42" s="379">
        <v>236584950</v>
      </c>
      <c r="Z42" s="601">
        <f t="shared" si="1"/>
        <v>0</v>
      </c>
    </row>
    <row r="43" spans="1:26">
      <c r="A43" s="121">
        <v>33</v>
      </c>
      <c r="B43" s="432" t="s">
        <v>52</v>
      </c>
      <c r="C43" s="316">
        <f>'Rekap SKPD'!E301</f>
        <v>308000000</v>
      </c>
      <c r="D43" s="316">
        <f>'Rekap SKPD'!G301</f>
        <v>0</v>
      </c>
      <c r="E43" s="316">
        <f>'Rekap SKPD'!H301</f>
        <v>0</v>
      </c>
      <c r="F43" s="316">
        <f>'Rekap SKPD'!I301</f>
        <v>0</v>
      </c>
      <c r="G43" s="316">
        <f>'Rekap SKPD'!J301</f>
        <v>0</v>
      </c>
      <c r="H43" s="316">
        <f>'Rekap SKPD'!K301</f>
        <v>0</v>
      </c>
      <c r="I43" s="316">
        <f>'Rekap SKPD'!L301</f>
        <v>0</v>
      </c>
      <c r="J43" s="316">
        <f>'Rekap SKPD'!M301</f>
        <v>0</v>
      </c>
      <c r="K43" s="316">
        <f>'Rekap SKPD'!N301</f>
        <v>0</v>
      </c>
      <c r="L43" s="316">
        <f>'Rekap SKPD'!O301</f>
        <v>0</v>
      </c>
      <c r="M43" s="316">
        <f>'Rekap SKPD'!P301</f>
        <v>0</v>
      </c>
      <c r="N43" s="316">
        <f>'Rekap SKPD'!Q301</f>
        <v>0</v>
      </c>
      <c r="O43" s="316">
        <f>'Rekap SKPD'!R301</f>
        <v>0</v>
      </c>
      <c r="P43" s="316">
        <f>'Rekap SKPD'!S301</f>
        <v>0</v>
      </c>
      <c r="Q43" s="316">
        <f>'Rekap SKPD'!T301</f>
        <v>0</v>
      </c>
      <c r="R43" s="316">
        <f>'Rekap SKPD'!U301</f>
        <v>0</v>
      </c>
      <c r="S43" s="316">
        <f>'Rekap SKPD'!V301</f>
        <v>0</v>
      </c>
      <c r="T43" s="316">
        <f>'Rekap SKPD'!W301</f>
        <v>0</v>
      </c>
      <c r="U43" s="316">
        <f>'Rekap SKPD'!X301</f>
        <v>0</v>
      </c>
      <c r="V43" s="318">
        <f t="shared" si="0"/>
        <v>308000000</v>
      </c>
      <c r="W43" s="318"/>
      <c r="Y43" s="379">
        <v>308000000</v>
      </c>
      <c r="Z43" s="601">
        <f t="shared" si="1"/>
        <v>0</v>
      </c>
    </row>
    <row r="44" spans="1:26">
      <c r="A44" s="121">
        <v>34</v>
      </c>
      <c r="B44" s="432" t="s">
        <v>53</v>
      </c>
      <c r="C44" s="316">
        <f>'Rekap SKPD'!E310</f>
        <v>235000000</v>
      </c>
      <c r="D44" s="316">
        <f>'Rekap SKPD'!G310</f>
        <v>0</v>
      </c>
      <c r="E44" s="316">
        <f>'Rekap SKPD'!H310</f>
        <v>0</v>
      </c>
      <c r="F44" s="316">
        <f>'Rekap SKPD'!I310</f>
        <v>0</v>
      </c>
      <c r="G44" s="316">
        <f>'Rekap SKPD'!J310</f>
        <v>0</v>
      </c>
      <c r="H44" s="316">
        <f>'Rekap SKPD'!K310</f>
        <v>0</v>
      </c>
      <c r="I44" s="316">
        <f>'Rekap SKPD'!L310</f>
        <v>0</v>
      </c>
      <c r="J44" s="316">
        <f>'Rekap SKPD'!M310</f>
        <v>0</v>
      </c>
      <c r="K44" s="316">
        <f>'Rekap SKPD'!N310</f>
        <v>0</v>
      </c>
      <c r="L44" s="316">
        <f>'Rekap SKPD'!O310</f>
        <v>0</v>
      </c>
      <c r="M44" s="316">
        <f>'Rekap SKPD'!P310</f>
        <v>0</v>
      </c>
      <c r="N44" s="316">
        <f>'Rekap SKPD'!Q310</f>
        <v>0</v>
      </c>
      <c r="O44" s="316">
        <f>'Rekap SKPD'!R310</f>
        <v>0</v>
      </c>
      <c r="P44" s="316">
        <f>'Rekap SKPD'!S310</f>
        <v>0</v>
      </c>
      <c r="Q44" s="316">
        <f>'Rekap SKPD'!T310</f>
        <v>0</v>
      </c>
      <c r="R44" s="316">
        <f>'Rekap SKPD'!U310</f>
        <v>0</v>
      </c>
      <c r="S44" s="316">
        <f>'Rekap SKPD'!V310</f>
        <v>0</v>
      </c>
      <c r="T44" s="316">
        <f>'Rekap SKPD'!W310</f>
        <v>0</v>
      </c>
      <c r="U44" s="316">
        <f>'Rekap SKPD'!X310</f>
        <v>0</v>
      </c>
      <c r="V44" s="318">
        <f t="shared" si="0"/>
        <v>235000000</v>
      </c>
      <c r="W44" s="318"/>
      <c r="Y44" s="379">
        <v>235000000</v>
      </c>
      <c r="Z44" s="601">
        <f t="shared" si="1"/>
        <v>0</v>
      </c>
    </row>
    <row r="45" spans="1:26">
      <c r="A45" s="121">
        <v>35</v>
      </c>
      <c r="B45" s="432" t="s">
        <v>54</v>
      </c>
      <c r="C45" s="316">
        <f>'Rekap SKPD'!E319</f>
        <v>262500000</v>
      </c>
      <c r="D45" s="316">
        <f>'Rekap SKPD'!G319</f>
        <v>0</v>
      </c>
      <c r="E45" s="316">
        <f>'Rekap SKPD'!H319</f>
        <v>0</v>
      </c>
      <c r="F45" s="316">
        <f>'Rekap SKPD'!I319</f>
        <v>0</v>
      </c>
      <c r="G45" s="316">
        <f>'Rekap SKPD'!J319</f>
        <v>0</v>
      </c>
      <c r="H45" s="316">
        <f>'Rekap SKPD'!K319</f>
        <v>0</v>
      </c>
      <c r="I45" s="316">
        <f>'Rekap SKPD'!L319</f>
        <v>0</v>
      </c>
      <c r="J45" s="316">
        <f>'Rekap SKPD'!M319</f>
        <v>0</v>
      </c>
      <c r="K45" s="316">
        <f>'Rekap SKPD'!N319</f>
        <v>0</v>
      </c>
      <c r="L45" s="316">
        <f>'Rekap SKPD'!O319</f>
        <v>0</v>
      </c>
      <c r="M45" s="316">
        <f>'Rekap SKPD'!P319</f>
        <v>0</v>
      </c>
      <c r="N45" s="316">
        <f>'Rekap SKPD'!Q319</f>
        <v>0</v>
      </c>
      <c r="O45" s="316">
        <f>'Rekap SKPD'!R319</f>
        <v>0</v>
      </c>
      <c r="P45" s="316">
        <f>'Rekap SKPD'!S319</f>
        <v>0</v>
      </c>
      <c r="Q45" s="316">
        <f>'Rekap SKPD'!T319</f>
        <v>0</v>
      </c>
      <c r="R45" s="316">
        <f>'Rekap SKPD'!U319</f>
        <v>0</v>
      </c>
      <c r="S45" s="316">
        <f>'Rekap SKPD'!V319</f>
        <v>0</v>
      </c>
      <c r="T45" s="316">
        <f>'Rekap SKPD'!W319</f>
        <v>0</v>
      </c>
      <c r="U45" s="316">
        <f>'Rekap SKPD'!X319</f>
        <v>0</v>
      </c>
      <c r="V45" s="318">
        <f t="shared" si="0"/>
        <v>262500000</v>
      </c>
      <c r="W45" s="318"/>
      <c r="Y45" s="379">
        <v>262500000</v>
      </c>
      <c r="Z45" s="601">
        <f t="shared" si="1"/>
        <v>0</v>
      </c>
    </row>
    <row r="46" spans="1:26">
      <c r="A46" s="121">
        <v>36</v>
      </c>
      <c r="B46" s="432" t="s">
        <v>55</v>
      </c>
      <c r="C46" s="316">
        <f>'Rekap SKPD'!E328</f>
        <v>140000000</v>
      </c>
      <c r="D46" s="316">
        <f>'Rekap SKPD'!G328</f>
        <v>0</v>
      </c>
      <c r="E46" s="316">
        <f>'Rekap SKPD'!H328</f>
        <v>0</v>
      </c>
      <c r="F46" s="316">
        <f>'Rekap SKPD'!I328</f>
        <v>0</v>
      </c>
      <c r="G46" s="316">
        <f>'Rekap SKPD'!J328</f>
        <v>0</v>
      </c>
      <c r="H46" s="316">
        <f>'Rekap SKPD'!K328</f>
        <v>0</v>
      </c>
      <c r="I46" s="316">
        <f>'Rekap SKPD'!L328</f>
        <v>0</v>
      </c>
      <c r="J46" s="316">
        <f>'Rekap SKPD'!M328</f>
        <v>0</v>
      </c>
      <c r="K46" s="316">
        <f>'Rekap SKPD'!N328</f>
        <v>0</v>
      </c>
      <c r="L46" s="316">
        <f>'Rekap SKPD'!O328</f>
        <v>0</v>
      </c>
      <c r="M46" s="316">
        <f>'Rekap SKPD'!P328</f>
        <v>0</v>
      </c>
      <c r="N46" s="316">
        <f>'Rekap SKPD'!Q328</f>
        <v>0</v>
      </c>
      <c r="O46" s="316">
        <f>'Rekap SKPD'!R328</f>
        <v>0</v>
      </c>
      <c r="P46" s="316">
        <f>'Rekap SKPD'!S328</f>
        <v>0</v>
      </c>
      <c r="Q46" s="316">
        <f>'Rekap SKPD'!T328</f>
        <v>0</v>
      </c>
      <c r="R46" s="316">
        <f>'Rekap SKPD'!U328</f>
        <v>0</v>
      </c>
      <c r="S46" s="316">
        <f>'Rekap SKPD'!V328</f>
        <v>0</v>
      </c>
      <c r="T46" s="316">
        <f>'Rekap SKPD'!W328</f>
        <v>0</v>
      </c>
      <c r="U46" s="316">
        <f>'Rekap SKPD'!X328</f>
        <v>0</v>
      </c>
      <c r="V46" s="318">
        <f t="shared" si="0"/>
        <v>140000000</v>
      </c>
      <c r="W46" s="318"/>
      <c r="Y46" s="379">
        <v>140000000</v>
      </c>
      <c r="Z46" s="601">
        <f t="shared" si="1"/>
        <v>0</v>
      </c>
    </row>
    <row r="47" spans="1:26">
      <c r="A47" s="121">
        <v>37</v>
      </c>
      <c r="B47" s="432" t="s">
        <v>56</v>
      </c>
      <c r="C47" s="316">
        <f>'Rekap SKPD'!E337</f>
        <v>125000000</v>
      </c>
      <c r="D47" s="316">
        <f>'Rekap SKPD'!G337</f>
        <v>0</v>
      </c>
      <c r="E47" s="316">
        <f>'Rekap SKPD'!H337</f>
        <v>0</v>
      </c>
      <c r="F47" s="316">
        <f>'Rekap SKPD'!I337</f>
        <v>0</v>
      </c>
      <c r="G47" s="316">
        <f>'Rekap SKPD'!J337</f>
        <v>0</v>
      </c>
      <c r="H47" s="316">
        <f>'Rekap SKPD'!K337</f>
        <v>0</v>
      </c>
      <c r="I47" s="316">
        <f>'Rekap SKPD'!L337</f>
        <v>0</v>
      </c>
      <c r="J47" s="316">
        <f>'Rekap SKPD'!M337</f>
        <v>0</v>
      </c>
      <c r="K47" s="316">
        <f>'Rekap SKPD'!N337</f>
        <v>0</v>
      </c>
      <c r="L47" s="316">
        <f>'Rekap SKPD'!O337</f>
        <v>0</v>
      </c>
      <c r="M47" s="316">
        <f>'Rekap SKPD'!P337</f>
        <v>0</v>
      </c>
      <c r="N47" s="316">
        <f>'Rekap SKPD'!Q337</f>
        <v>0</v>
      </c>
      <c r="O47" s="316">
        <f>'Rekap SKPD'!R337</f>
        <v>0</v>
      </c>
      <c r="P47" s="316">
        <f>'Rekap SKPD'!S337</f>
        <v>0</v>
      </c>
      <c r="Q47" s="316">
        <f>'Rekap SKPD'!T337</f>
        <v>0</v>
      </c>
      <c r="R47" s="316">
        <f>'Rekap SKPD'!U337</f>
        <v>0</v>
      </c>
      <c r="S47" s="316">
        <f>'Rekap SKPD'!V337</f>
        <v>0</v>
      </c>
      <c r="T47" s="316">
        <f>'Rekap SKPD'!W337</f>
        <v>0</v>
      </c>
      <c r="U47" s="316">
        <f>'Rekap SKPD'!X337</f>
        <v>0</v>
      </c>
      <c r="V47" s="318">
        <f t="shared" si="0"/>
        <v>125000000</v>
      </c>
      <c r="W47" s="318"/>
      <c r="Y47" s="379">
        <v>125000000</v>
      </c>
      <c r="Z47" s="601">
        <f t="shared" si="1"/>
        <v>0</v>
      </c>
    </row>
    <row r="48" spans="1:26">
      <c r="A48" s="121">
        <v>38</v>
      </c>
      <c r="B48" s="432" t="s">
        <v>57</v>
      </c>
      <c r="C48" s="316">
        <f>'Rekap SKPD'!E346</f>
        <v>156000000</v>
      </c>
      <c r="D48" s="316">
        <f>'Rekap SKPD'!G346</f>
        <v>0</v>
      </c>
      <c r="E48" s="316">
        <f>'Rekap SKPD'!H346</f>
        <v>0</v>
      </c>
      <c r="F48" s="316">
        <f>'Rekap SKPD'!I346</f>
        <v>0</v>
      </c>
      <c r="G48" s="316">
        <f>'Rekap SKPD'!J346</f>
        <v>0</v>
      </c>
      <c r="H48" s="316">
        <f>'Rekap SKPD'!K346</f>
        <v>0</v>
      </c>
      <c r="I48" s="316">
        <f>'Rekap SKPD'!L346</f>
        <v>0</v>
      </c>
      <c r="J48" s="316">
        <f>'Rekap SKPD'!M346</f>
        <v>0</v>
      </c>
      <c r="K48" s="316">
        <f>'Rekap SKPD'!N346</f>
        <v>0</v>
      </c>
      <c r="L48" s="316">
        <f>'Rekap SKPD'!O346</f>
        <v>0</v>
      </c>
      <c r="M48" s="316">
        <f>'Rekap SKPD'!P346</f>
        <v>0</v>
      </c>
      <c r="N48" s="316">
        <f>'Rekap SKPD'!Q346</f>
        <v>0</v>
      </c>
      <c r="O48" s="316">
        <f>'Rekap SKPD'!R346</f>
        <v>0</v>
      </c>
      <c r="P48" s="316">
        <f>'Rekap SKPD'!S346</f>
        <v>0</v>
      </c>
      <c r="Q48" s="316">
        <f>'Rekap SKPD'!T346</f>
        <v>0</v>
      </c>
      <c r="R48" s="316">
        <f>'Rekap SKPD'!U346</f>
        <v>0</v>
      </c>
      <c r="S48" s="316">
        <f>'Rekap SKPD'!V346</f>
        <v>0</v>
      </c>
      <c r="T48" s="316">
        <f>'Rekap SKPD'!W346</f>
        <v>0</v>
      </c>
      <c r="U48" s="316">
        <f>'Rekap SKPD'!X346</f>
        <v>0</v>
      </c>
      <c r="V48" s="318">
        <f t="shared" si="0"/>
        <v>156000000</v>
      </c>
      <c r="W48" s="318"/>
      <c r="Y48" s="379">
        <v>156000000</v>
      </c>
      <c r="Z48" s="601">
        <f t="shared" si="1"/>
        <v>0</v>
      </c>
    </row>
    <row r="49" spans="1:26">
      <c r="A49" s="121">
        <v>39</v>
      </c>
      <c r="B49" s="432" t="s">
        <v>58</v>
      </c>
      <c r="C49" s="316">
        <f>'Rekap SKPD'!E355</f>
        <v>100000000</v>
      </c>
      <c r="D49" s="316">
        <f>'Rekap SKPD'!G355</f>
        <v>0</v>
      </c>
      <c r="E49" s="316">
        <f>'Rekap SKPD'!H355</f>
        <v>0</v>
      </c>
      <c r="F49" s="316">
        <f>'Rekap SKPD'!I355</f>
        <v>0</v>
      </c>
      <c r="G49" s="316">
        <f>'Rekap SKPD'!J355</f>
        <v>0</v>
      </c>
      <c r="H49" s="316">
        <f>'Rekap SKPD'!K355</f>
        <v>0</v>
      </c>
      <c r="I49" s="316">
        <f>'Rekap SKPD'!L355</f>
        <v>0</v>
      </c>
      <c r="J49" s="316">
        <f>'Rekap SKPD'!M355</f>
        <v>0</v>
      </c>
      <c r="K49" s="316">
        <f>'Rekap SKPD'!N355</f>
        <v>0</v>
      </c>
      <c r="L49" s="316">
        <f>'Rekap SKPD'!O355</f>
        <v>0</v>
      </c>
      <c r="M49" s="316">
        <f>'Rekap SKPD'!P355</f>
        <v>0</v>
      </c>
      <c r="N49" s="316">
        <f>'Rekap SKPD'!Q355</f>
        <v>0</v>
      </c>
      <c r="O49" s="316">
        <f>'Rekap SKPD'!R355</f>
        <v>0</v>
      </c>
      <c r="P49" s="316">
        <f>'Rekap SKPD'!S355</f>
        <v>0</v>
      </c>
      <c r="Q49" s="316">
        <f>'Rekap SKPD'!T355</f>
        <v>0</v>
      </c>
      <c r="R49" s="316">
        <f>'Rekap SKPD'!U355</f>
        <v>0</v>
      </c>
      <c r="S49" s="316">
        <f>'Rekap SKPD'!V355</f>
        <v>0</v>
      </c>
      <c r="T49" s="316">
        <f>'Rekap SKPD'!W355</f>
        <v>0</v>
      </c>
      <c r="U49" s="316">
        <f>'Rekap SKPD'!X355</f>
        <v>0</v>
      </c>
      <c r="V49" s="318">
        <f t="shared" si="0"/>
        <v>100000000</v>
      </c>
      <c r="W49" s="318"/>
      <c r="Y49" s="379">
        <v>100000000</v>
      </c>
      <c r="Z49" s="601">
        <f t="shared" si="1"/>
        <v>0</v>
      </c>
    </row>
    <row r="50" spans="1:26">
      <c r="A50" s="121">
        <v>40</v>
      </c>
      <c r="B50" s="432" t="s">
        <v>59</v>
      </c>
      <c r="C50" s="316">
        <f>'Rekap SKPD'!E364</f>
        <v>210000000</v>
      </c>
      <c r="D50" s="316">
        <f>'Rekap SKPD'!G364</f>
        <v>0</v>
      </c>
      <c r="E50" s="316">
        <f>'Rekap SKPD'!H364</f>
        <v>0</v>
      </c>
      <c r="F50" s="316">
        <f>'Rekap SKPD'!I364</f>
        <v>0</v>
      </c>
      <c r="G50" s="316">
        <f>'Rekap SKPD'!J364</f>
        <v>0</v>
      </c>
      <c r="H50" s="316">
        <f>'Rekap SKPD'!K364</f>
        <v>0</v>
      </c>
      <c r="I50" s="316">
        <f>'Rekap SKPD'!L364</f>
        <v>0</v>
      </c>
      <c r="J50" s="316">
        <f>'Rekap SKPD'!M364</f>
        <v>0</v>
      </c>
      <c r="K50" s="316">
        <f>'Rekap SKPD'!N364</f>
        <v>0</v>
      </c>
      <c r="L50" s="316">
        <f>'Rekap SKPD'!O364</f>
        <v>0</v>
      </c>
      <c r="M50" s="316">
        <f>'Rekap SKPD'!P364</f>
        <v>0</v>
      </c>
      <c r="N50" s="316">
        <f>'Rekap SKPD'!Q364</f>
        <v>0</v>
      </c>
      <c r="O50" s="316">
        <f>'Rekap SKPD'!R364</f>
        <v>0</v>
      </c>
      <c r="P50" s="316">
        <f>'Rekap SKPD'!S364</f>
        <v>0</v>
      </c>
      <c r="Q50" s="316">
        <f>'Rekap SKPD'!T364</f>
        <v>0</v>
      </c>
      <c r="R50" s="316">
        <f>'Rekap SKPD'!U364</f>
        <v>0</v>
      </c>
      <c r="S50" s="316">
        <f>'Rekap SKPD'!V364</f>
        <v>0</v>
      </c>
      <c r="T50" s="316">
        <f>'Rekap SKPD'!W364</f>
        <v>0</v>
      </c>
      <c r="U50" s="316">
        <f>'Rekap SKPD'!X364</f>
        <v>0</v>
      </c>
      <c r="V50" s="318">
        <f t="shared" si="0"/>
        <v>210000000</v>
      </c>
      <c r="W50" s="318"/>
      <c r="Y50" s="379">
        <v>210000000</v>
      </c>
      <c r="Z50" s="601">
        <f t="shared" si="1"/>
        <v>0</v>
      </c>
    </row>
    <row r="51" spans="1:26">
      <c r="A51" s="121">
        <v>41</v>
      </c>
      <c r="B51" s="432" t="s">
        <v>60</v>
      </c>
      <c r="C51" s="316">
        <f>'Rekap SKPD'!E373</f>
        <v>1599000000</v>
      </c>
      <c r="D51" s="316">
        <f>'Rekap SKPD'!G373</f>
        <v>0</v>
      </c>
      <c r="E51" s="316">
        <f>'Rekap SKPD'!H373</f>
        <v>0</v>
      </c>
      <c r="F51" s="316">
        <f>'Rekap SKPD'!I373</f>
        <v>0</v>
      </c>
      <c r="G51" s="316">
        <f>'Rekap SKPD'!J373</f>
        <v>0</v>
      </c>
      <c r="H51" s="316">
        <f>'Rekap SKPD'!K373</f>
        <v>0</v>
      </c>
      <c r="I51" s="316">
        <f>'Rekap SKPD'!L373</f>
        <v>0</v>
      </c>
      <c r="J51" s="316">
        <f>'Rekap SKPD'!M373</f>
        <v>0</v>
      </c>
      <c r="K51" s="316">
        <f>'Rekap SKPD'!N373</f>
        <v>0</v>
      </c>
      <c r="L51" s="316">
        <f>'Rekap SKPD'!O373</f>
        <v>0</v>
      </c>
      <c r="M51" s="316">
        <f>'Rekap SKPD'!P373</f>
        <v>0</v>
      </c>
      <c r="N51" s="316">
        <f>'Rekap SKPD'!Q373</f>
        <v>0</v>
      </c>
      <c r="O51" s="316">
        <f>'Rekap SKPD'!R373</f>
        <v>0</v>
      </c>
      <c r="P51" s="316">
        <f>'Rekap SKPD'!S373</f>
        <v>0</v>
      </c>
      <c r="Q51" s="316">
        <f>'Rekap SKPD'!T373</f>
        <v>0</v>
      </c>
      <c r="R51" s="316">
        <f>'Rekap SKPD'!U373</f>
        <v>0</v>
      </c>
      <c r="S51" s="316">
        <f>'Rekap SKPD'!V373</f>
        <v>0</v>
      </c>
      <c r="T51" s="316">
        <f>'Rekap SKPD'!W373</f>
        <v>0</v>
      </c>
      <c r="U51" s="316">
        <f>'Rekap SKPD'!X373</f>
        <v>0</v>
      </c>
      <c r="V51" s="318">
        <f t="shared" si="0"/>
        <v>1599000000</v>
      </c>
      <c r="W51" s="318"/>
      <c r="Y51" s="379">
        <v>1599000000</v>
      </c>
      <c r="Z51" s="601">
        <f t="shared" si="1"/>
        <v>0</v>
      </c>
    </row>
    <row r="52" spans="1:26">
      <c r="A52" s="121">
        <v>42</v>
      </c>
      <c r="B52" s="432" t="s">
        <v>18</v>
      </c>
      <c r="C52" s="316">
        <f>'Rekap SKPD'!E382</f>
        <v>1725720000</v>
      </c>
      <c r="D52" s="316">
        <f>'Rekap SKPD'!G382</f>
        <v>0</v>
      </c>
      <c r="E52" s="316">
        <f>'Rekap SKPD'!H382</f>
        <v>0</v>
      </c>
      <c r="F52" s="316">
        <f>'Rekap SKPD'!I382</f>
        <v>0</v>
      </c>
      <c r="G52" s="316">
        <f>'Rekap SKPD'!J382</f>
        <v>0</v>
      </c>
      <c r="H52" s="316">
        <f>'Rekap SKPD'!K382</f>
        <v>0</v>
      </c>
      <c r="I52" s="316">
        <f>'Rekap SKPD'!L382</f>
        <v>0</v>
      </c>
      <c r="J52" s="316">
        <f>'Rekap SKPD'!M382</f>
        <v>0</v>
      </c>
      <c r="K52" s="316">
        <f>'Rekap SKPD'!N382</f>
        <v>0</v>
      </c>
      <c r="L52" s="316">
        <f>'Rekap SKPD'!O382</f>
        <v>0</v>
      </c>
      <c r="M52" s="316">
        <f>'Rekap SKPD'!P382</f>
        <v>0</v>
      </c>
      <c r="N52" s="316">
        <f>'Rekap SKPD'!Q382</f>
        <v>0</v>
      </c>
      <c r="O52" s="316">
        <f>'Rekap SKPD'!R382</f>
        <v>0</v>
      </c>
      <c r="P52" s="316">
        <f>'Rekap SKPD'!S382</f>
        <v>0</v>
      </c>
      <c r="Q52" s="316">
        <f>'Rekap SKPD'!T382</f>
        <v>0</v>
      </c>
      <c r="R52" s="316">
        <f>'Rekap SKPD'!U382</f>
        <v>0</v>
      </c>
      <c r="S52" s="316">
        <f>'Rekap SKPD'!V382</f>
        <v>0</v>
      </c>
      <c r="T52" s="316">
        <f>'Rekap SKPD'!W382</f>
        <v>0</v>
      </c>
      <c r="U52" s="316">
        <f>'Rekap SKPD'!X382</f>
        <v>0</v>
      </c>
      <c r="V52" s="318">
        <f t="shared" si="0"/>
        <v>1725720000</v>
      </c>
      <c r="W52" s="318"/>
      <c r="Y52" s="379">
        <v>1725720000</v>
      </c>
      <c r="Z52" s="601">
        <f t="shared" si="1"/>
        <v>0</v>
      </c>
    </row>
    <row r="53" spans="1:26">
      <c r="A53" s="121">
        <v>43</v>
      </c>
      <c r="B53" s="432" t="s">
        <v>61</v>
      </c>
      <c r="C53" s="316">
        <f>'Rekap SKPD'!E391</f>
        <v>309800000</v>
      </c>
      <c r="D53" s="316">
        <f>'Rekap SKPD'!G391</f>
        <v>0</v>
      </c>
      <c r="E53" s="316">
        <f>'Rekap SKPD'!H391</f>
        <v>0</v>
      </c>
      <c r="F53" s="316">
        <f>'Rekap SKPD'!I391</f>
        <v>0</v>
      </c>
      <c r="G53" s="316">
        <f>'Rekap SKPD'!J391</f>
        <v>0</v>
      </c>
      <c r="H53" s="316">
        <f>'Rekap SKPD'!K391</f>
        <v>0</v>
      </c>
      <c r="I53" s="316">
        <f>'Rekap SKPD'!L391</f>
        <v>0</v>
      </c>
      <c r="J53" s="316">
        <f>'Rekap SKPD'!M391</f>
        <v>0</v>
      </c>
      <c r="K53" s="316">
        <f>'Rekap SKPD'!N391</f>
        <v>0</v>
      </c>
      <c r="L53" s="316">
        <f>'Rekap SKPD'!O391</f>
        <v>0</v>
      </c>
      <c r="M53" s="316">
        <f>'Rekap SKPD'!P391</f>
        <v>0</v>
      </c>
      <c r="N53" s="316">
        <f>'Rekap SKPD'!Q391</f>
        <v>0</v>
      </c>
      <c r="O53" s="316">
        <f>'Rekap SKPD'!R391</f>
        <v>0</v>
      </c>
      <c r="P53" s="316">
        <f>'Rekap SKPD'!S391</f>
        <v>0</v>
      </c>
      <c r="Q53" s="316">
        <f>'Rekap SKPD'!T391</f>
        <v>0</v>
      </c>
      <c r="R53" s="316">
        <f>'Rekap SKPD'!U391</f>
        <v>0</v>
      </c>
      <c r="S53" s="316">
        <f>'Rekap SKPD'!V391</f>
        <v>0</v>
      </c>
      <c r="T53" s="316">
        <f>'Rekap SKPD'!W391</f>
        <v>0</v>
      </c>
      <c r="U53" s="316">
        <f>'Rekap SKPD'!X391</f>
        <v>0</v>
      </c>
      <c r="V53" s="318">
        <f t="shared" si="0"/>
        <v>309800000</v>
      </c>
      <c r="W53" s="318"/>
      <c r="Y53" s="379">
        <v>309800000</v>
      </c>
      <c r="Z53" s="601">
        <f t="shared" si="1"/>
        <v>0</v>
      </c>
    </row>
    <row r="54" spans="1:26">
      <c r="A54" s="121">
        <v>44</v>
      </c>
      <c r="B54" s="432" t="s">
        <v>62</v>
      </c>
      <c r="C54" s="316">
        <f>'Rekap SKPD'!E400</f>
        <v>4768345300</v>
      </c>
      <c r="D54" s="316">
        <f>'Rekap SKPD'!G400</f>
        <v>0</v>
      </c>
      <c r="E54" s="316">
        <f>'Rekap SKPD'!H400</f>
        <v>0</v>
      </c>
      <c r="F54" s="316">
        <f>'Rekap SKPD'!I400</f>
        <v>0</v>
      </c>
      <c r="G54" s="316">
        <f>'Rekap SKPD'!J400</f>
        <v>62478000</v>
      </c>
      <c r="H54" s="316">
        <f>'Rekap SKPD'!K400</f>
        <v>19227048</v>
      </c>
      <c r="I54" s="316">
        <f>'Rekap SKPD'!L400</f>
        <v>0</v>
      </c>
      <c r="J54" s="316">
        <f>'Rekap SKPD'!M400</f>
        <v>0</v>
      </c>
      <c r="K54" s="316">
        <f>'Rekap SKPD'!N400</f>
        <v>0</v>
      </c>
      <c r="L54" s="316">
        <f>'Rekap SKPD'!O400</f>
        <v>81705048</v>
      </c>
      <c r="M54" s="316">
        <f>'Rekap SKPD'!P400</f>
        <v>0</v>
      </c>
      <c r="N54" s="316">
        <f>'Rekap SKPD'!Q400</f>
        <v>0</v>
      </c>
      <c r="O54" s="316">
        <f>'Rekap SKPD'!R400</f>
        <v>0</v>
      </c>
      <c r="P54" s="316">
        <f>'Rekap SKPD'!S400</f>
        <v>0</v>
      </c>
      <c r="Q54" s="316">
        <f>'Rekap SKPD'!T400</f>
        <v>0</v>
      </c>
      <c r="R54" s="316">
        <f>'Rekap SKPD'!U400</f>
        <v>0</v>
      </c>
      <c r="S54" s="316">
        <f>'Rekap SKPD'!V400</f>
        <v>0</v>
      </c>
      <c r="T54" s="316">
        <f>'Rekap SKPD'!W400</f>
        <v>0</v>
      </c>
      <c r="U54" s="316">
        <f>'Rekap SKPD'!X400</f>
        <v>0</v>
      </c>
      <c r="V54" s="318">
        <f t="shared" si="0"/>
        <v>4850050348</v>
      </c>
      <c r="W54" s="318"/>
      <c r="Y54" s="379">
        <v>4850050348</v>
      </c>
      <c r="Z54" s="601">
        <f t="shared" si="1"/>
        <v>0</v>
      </c>
    </row>
    <row r="55" spans="1:26">
      <c r="A55" s="121">
        <v>45</v>
      </c>
      <c r="B55" s="432" t="s">
        <v>63</v>
      </c>
      <c r="C55" s="316">
        <f>'Rekap SKPD'!E409</f>
        <v>5971137000</v>
      </c>
      <c r="D55" s="316">
        <f>'Rekap SKPD'!G409</f>
        <v>0</v>
      </c>
      <c r="E55" s="316">
        <f>'Rekap SKPD'!H409</f>
        <v>0</v>
      </c>
      <c r="F55" s="316">
        <f>'Rekap SKPD'!I409</f>
        <v>0</v>
      </c>
      <c r="G55" s="316">
        <f>'Rekap SKPD'!J409</f>
        <v>0</v>
      </c>
      <c r="H55" s="316">
        <f>'Rekap SKPD'!K409</f>
        <v>2547616</v>
      </c>
      <c r="I55" s="316">
        <f>'Rekap SKPD'!L409</f>
        <v>0</v>
      </c>
      <c r="J55" s="316">
        <f>'Rekap SKPD'!M409</f>
        <v>0</v>
      </c>
      <c r="K55" s="316">
        <f>'Rekap SKPD'!N409</f>
        <v>0</v>
      </c>
      <c r="L55" s="316">
        <f>'Rekap SKPD'!O409</f>
        <v>2547616</v>
      </c>
      <c r="M55" s="316">
        <f>'Rekap SKPD'!P409</f>
        <v>0</v>
      </c>
      <c r="N55" s="316">
        <f>'Rekap SKPD'!Q409</f>
        <v>0</v>
      </c>
      <c r="O55" s="316">
        <f>'Rekap SKPD'!R409</f>
        <v>0</v>
      </c>
      <c r="P55" s="316">
        <f>'Rekap SKPD'!S409</f>
        <v>0</v>
      </c>
      <c r="Q55" s="316">
        <f>'Rekap SKPD'!T409</f>
        <v>0</v>
      </c>
      <c r="R55" s="316">
        <f>'Rekap SKPD'!U409</f>
        <v>0</v>
      </c>
      <c r="S55" s="316">
        <f>'Rekap SKPD'!V409</f>
        <v>0</v>
      </c>
      <c r="T55" s="316">
        <f>'Rekap SKPD'!W409</f>
        <v>0</v>
      </c>
      <c r="U55" s="316">
        <f>'Rekap SKPD'!X409</f>
        <v>0</v>
      </c>
      <c r="V55" s="318">
        <f t="shared" si="0"/>
        <v>5973684616</v>
      </c>
      <c r="W55" s="318"/>
      <c r="Y55" s="379">
        <v>5973684616</v>
      </c>
      <c r="Z55" s="601">
        <f t="shared" si="1"/>
        <v>0</v>
      </c>
    </row>
    <row r="56" spans="1:26">
      <c r="A56" s="121">
        <v>46</v>
      </c>
      <c r="B56" s="432" t="s">
        <v>64</v>
      </c>
      <c r="C56" s="316">
        <f>'Rekap SKPD'!E418</f>
        <v>2317000000</v>
      </c>
      <c r="D56" s="316">
        <f>'Rekap SKPD'!G418</f>
        <v>0</v>
      </c>
      <c r="E56" s="316">
        <f>'Rekap SKPD'!H418</f>
        <v>0</v>
      </c>
      <c r="F56" s="316">
        <f>'Rekap SKPD'!I418</f>
        <v>0</v>
      </c>
      <c r="G56" s="316">
        <f>'Rekap SKPD'!J418</f>
        <v>0</v>
      </c>
      <c r="H56" s="316">
        <f>'Rekap SKPD'!K418</f>
        <v>0</v>
      </c>
      <c r="I56" s="316">
        <f>'Rekap SKPD'!L418</f>
        <v>0</v>
      </c>
      <c r="J56" s="316">
        <f>'Rekap SKPD'!M418</f>
        <v>0</v>
      </c>
      <c r="K56" s="316">
        <f>'Rekap SKPD'!N418</f>
        <v>0</v>
      </c>
      <c r="L56" s="316">
        <f>'Rekap SKPD'!O418</f>
        <v>0</v>
      </c>
      <c r="M56" s="316">
        <f>'Rekap SKPD'!P418</f>
        <v>0</v>
      </c>
      <c r="N56" s="316">
        <f>'Rekap SKPD'!Q418</f>
        <v>0</v>
      </c>
      <c r="O56" s="316">
        <f>'Rekap SKPD'!R418</f>
        <v>0</v>
      </c>
      <c r="P56" s="316">
        <f>'Rekap SKPD'!S418</f>
        <v>0</v>
      </c>
      <c r="Q56" s="316">
        <f>'Rekap SKPD'!T418</f>
        <v>0</v>
      </c>
      <c r="R56" s="316">
        <f>'Rekap SKPD'!U418</f>
        <v>0</v>
      </c>
      <c r="S56" s="316">
        <f>'Rekap SKPD'!V418</f>
        <v>0</v>
      </c>
      <c r="T56" s="316">
        <f>'Rekap SKPD'!W418</f>
        <v>0</v>
      </c>
      <c r="U56" s="316">
        <f>'Rekap SKPD'!X418</f>
        <v>0</v>
      </c>
      <c r="V56" s="318">
        <f t="shared" si="0"/>
        <v>2317000000</v>
      </c>
      <c r="W56" s="318"/>
      <c r="Y56" s="379">
        <v>2317000000</v>
      </c>
      <c r="Z56" s="601">
        <f t="shared" si="1"/>
        <v>0</v>
      </c>
    </row>
    <row r="57" spans="1:26">
      <c r="A57" s="121">
        <v>47</v>
      </c>
      <c r="B57" s="432" t="s">
        <v>65</v>
      </c>
      <c r="C57" s="316">
        <f>'Rekap SKPD'!E427</f>
        <v>551500000</v>
      </c>
      <c r="D57" s="316">
        <f>'Rekap SKPD'!G427</f>
        <v>0</v>
      </c>
      <c r="E57" s="316">
        <f>'Rekap SKPD'!H427</f>
        <v>0</v>
      </c>
      <c r="F57" s="316">
        <f>'Rekap SKPD'!I427</f>
        <v>0</v>
      </c>
      <c r="G57" s="316">
        <f>'Rekap SKPD'!J427</f>
        <v>0</v>
      </c>
      <c r="H57" s="316">
        <f>'Rekap SKPD'!K427</f>
        <v>0</v>
      </c>
      <c r="I57" s="316">
        <f>'Rekap SKPD'!L427</f>
        <v>0</v>
      </c>
      <c r="J57" s="316">
        <f>'Rekap SKPD'!M427</f>
        <v>0</v>
      </c>
      <c r="K57" s="316">
        <f>'Rekap SKPD'!N427</f>
        <v>0</v>
      </c>
      <c r="L57" s="316">
        <f>'Rekap SKPD'!O427</f>
        <v>0</v>
      </c>
      <c r="M57" s="316">
        <f>'Rekap SKPD'!P427</f>
        <v>0</v>
      </c>
      <c r="N57" s="316">
        <f>'Rekap SKPD'!Q427</f>
        <v>0</v>
      </c>
      <c r="O57" s="316">
        <f>'Rekap SKPD'!R427</f>
        <v>0</v>
      </c>
      <c r="P57" s="316">
        <f>'Rekap SKPD'!S427</f>
        <v>0</v>
      </c>
      <c r="Q57" s="316">
        <f>'Rekap SKPD'!T427</f>
        <v>0</v>
      </c>
      <c r="R57" s="316">
        <f>'Rekap SKPD'!U427</f>
        <v>0</v>
      </c>
      <c r="S57" s="316">
        <f>'Rekap SKPD'!V427</f>
        <v>0</v>
      </c>
      <c r="T57" s="316">
        <f>'Rekap SKPD'!W427</f>
        <v>0</v>
      </c>
      <c r="U57" s="316">
        <f>'Rekap SKPD'!X427</f>
        <v>0</v>
      </c>
      <c r="V57" s="318">
        <f t="shared" si="0"/>
        <v>551500000</v>
      </c>
      <c r="W57" s="318"/>
      <c r="Y57" s="379">
        <v>551500000</v>
      </c>
      <c r="Z57" s="601">
        <f t="shared" si="1"/>
        <v>0</v>
      </c>
    </row>
    <row r="58" spans="1:26">
      <c r="A58" s="121">
        <v>48</v>
      </c>
      <c r="B58" s="432" t="s">
        <v>66</v>
      </c>
      <c r="C58" s="316">
        <f>'Rekap SKPD'!E436</f>
        <v>643178000</v>
      </c>
      <c r="D58" s="316">
        <f>'Rekap SKPD'!G436</f>
        <v>0</v>
      </c>
      <c r="E58" s="316">
        <f>'Rekap SKPD'!H436</f>
        <v>0</v>
      </c>
      <c r="F58" s="316">
        <f>'Rekap SKPD'!I436</f>
        <v>0</v>
      </c>
      <c r="G58" s="316">
        <f>'Rekap SKPD'!J436</f>
        <v>0</v>
      </c>
      <c r="H58" s="316">
        <f>'Rekap SKPD'!K436</f>
        <v>9175848</v>
      </c>
      <c r="I58" s="316">
        <f>'Rekap SKPD'!L436</f>
        <v>0</v>
      </c>
      <c r="J58" s="316">
        <f>'Rekap SKPD'!M436</f>
        <v>0</v>
      </c>
      <c r="K58" s="316">
        <f>'Rekap SKPD'!N436</f>
        <v>0</v>
      </c>
      <c r="L58" s="316">
        <f>'Rekap SKPD'!O436</f>
        <v>9175848</v>
      </c>
      <c r="M58" s="316">
        <f>'Rekap SKPD'!P436</f>
        <v>0</v>
      </c>
      <c r="N58" s="316">
        <f>'Rekap SKPD'!Q436</f>
        <v>0</v>
      </c>
      <c r="O58" s="316">
        <f>'Rekap SKPD'!R436</f>
        <v>0</v>
      </c>
      <c r="P58" s="316">
        <f>'Rekap SKPD'!S436</f>
        <v>0</v>
      </c>
      <c r="Q58" s="316">
        <f>'Rekap SKPD'!T436</f>
        <v>0</v>
      </c>
      <c r="R58" s="316">
        <f>'Rekap SKPD'!U436</f>
        <v>0</v>
      </c>
      <c r="S58" s="316">
        <f>'Rekap SKPD'!V436</f>
        <v>0</v>
      </c>
      <c r="T58" s="316">
        <f>'Rekap SKPD'!W436</f>
        <v>0</v>
      </c>
      <c r="U58" s="316">
        <f>'Rekap SKPD'!X436</f>
        <v>0</v>
      </c>
      <c r="V58" s="318">
        <f t="shared" si="0"/>
        <v>652353848</v>
      </c>
      <c r="W58" s="318"/>
      <c r="Y58" s="379">
        <v>652353848</v>
      </c>
      <c r="Z58" s="601">
        <f t="shared" si="1"/>
        <v>0</v>
      </c>
    </row>
    <row r="59" spans="1:26">
      <c r="A59" s="121">
        <v>49</v>
      </c>
      <c r="B59" s="432" t="s">
        <v>67</v>
      </c>
      <c r="C59" s="316">
        <f>'Rekap SKPD'!E445</f>
        <v>1838788000</v>
      </c>
      <c r="D59" s="316">
        <f>'Rekap SKPD'!G445</f>
        <v>0</v>
      </c>
      <c r="E59" s="316">
        <f>'Rekap SKPD'!H445</f>
        <v>0</v>
      </c>
      <c r="F59" s="316">
        <f>'Rekap SKPD'!I445</f>
        <v>0</v>
      </c>
      <c r="G59" s="316">
        <f>'Rekap SKPD'!J445</f>
        <v>0</v>
      </c>
      <c r="H59" s="316">
        <f>'Rekap SKPD'!K445</f>
        <v>39856008</v>
      </c>
      <c r="I59" s="316">
        <f>'Rekap SKPD'!L445</f>
        <v>0</v>
      </c>
      <c r="J59" s="316">
        <f>'Rekap SKPD'!M445</f>
        <v>0</v>
      </c>
      <c r="K59" s="316">
        <f>'Rekap SKPD'!N445</f>
        <v>0</v>
      </c>
      <c r="L59" s="316">
        <f>'Rekap SKPD'!O445</f>
        <v>39856008</v>
      </c>
      <c r="M59" s="316">
        <f>'Rekap SKPD'!P445</f>
        <v>0</v>
      </c>
      <c r="N59" s="316">
        <f>'Rekap SKPD'!Q445</f>
        <v>0</v>
      </c>
      <c r="O59" s="316">
        <f>'Rekap SKPD'!R445</f>
        <v>0</v>
      </c>
      <c r="P59" s="316">
        <f>'Rekap SKPD'!S445</f>
        <v>0</v>
      </c>
      <c r="Q59" s="316">
        <f>'Rekap SKPD'!T445</f>
        <v>0</v>
      </c>
      <c r="R59" s="316">
        <f>'Rekap SKPD'!U445</f>
        <v>0</v>
      </c>
      <c r="S59" s="316">
        <f>'Rekap SKPD'!V445</f>
        <v>0</v>
      </c>
      <c r="T59" s="316">
        <f>'Rekap SKPD'!W445</f>
        <v>0</v>
      </c>
      <c r="U59" s="316">
        <f>'Rekap SKPD'!X445</f>
        <v>0</v>
      </c>
      <c r="V59" s="318">
        <f t="shared" si="0"/>
        <v>1878644008</v>
      </c>
      <c r="W59" s="318"/>
      <c r="Y59" s="379">
        <v>1878644008</v>
      </c>
      <c r="Z59" s="601">
        <f t="shared" si="1"/>
        <v>0</v>
      </c>
    </row>
    <row r="60" spans="1:26">
      <c r="A60" s="121">
        <v>50</v>
      </c>
      <c r="B60" s="432" t="s">
        <v>68</v>
      </c>
      <c r="C60" s="316">
        <f>'Rekap SKPD'!E454</f>
        <v>2338020000</v>
      </c>
      <c r="D60" s="316">
        <f>'Rekap SKPD'!G454</f>
        <v>0</v>
      </c>
      <c r="E60" s="316">
        <f>'Rekap SKPD'!H454</f>
        <v>0</v>
      </c>
      <c r="F60" s="316">
        <f>'Rekap SKPD'!I454</f>
        <v>0</v>
      </c>
      <c r="G60" s="316">
        <f>'Rekap SKPD'!J454</f>
        <v>0</v>
      </c>
      <c r="H60" s="316">
        <f>'Rekap SKPD'!K454</f>
        <v>69307149</v>
      </c>
      <c r="I60" s="316">
        <f>'Rekap SKPD'!L454</f>
        <v>0</v>
      </c>
      <c r="J60" s="316">
        <f>'Rekap SKPD'!M454</f>
        <v>0</v>
      </c>
      <c r="K60" s="316">
        <f>'Rekap SKPD'!N454</f>
        <v>0</v>
      </c>
      <c r="L60" s="316">
        <f>'Rekap SKPD'!O454</f>
        <v>69307149</v>
      </c>
      <c r="M60" s="316">
        <f>'Rekap SKPD'!P454</f>
        <v>0</v>
      </c>
      <c r="N60" s="316">
        <f>'Rekap SKPD'!Q454</f>
        <v>0</v>
      </c>
      <c r="O60" s="316">
        <f>'Rekap SKPD'!R454</f>
        <v>0</v>
      </c>
      <c r="P60" s="316">
        <f>'Rekap SKPD'!S454</f>
        <v>0</v>
      </c>
      <c r="Q60" s="316">
        <f>'Rekap SKPD'!T454</f>
        <v>0</v>
      </c>
      <c r="R60" s="316">
        <f>'Rekap SKPD'!U454</f>
        <v>0</v>
      </c>
      <c r="S60" s="316">
        <f>'Rekap SKPD'!V454</f>
        <v>0</v>
      </c>
      <c r="T60" s="316">
        <f>'Rekap SKPD'!W454</f>
        <v>0</v>
      </c>
      <c r="U60" s="316">
        <f>'Rekap SKPD'!X454</f>
        <v>0</v>
      </c>
      <c r="V60" s="318">
        <f t="shared" si="0"/>
        <v>2407327149</v>
      </c>
      <c r="W60" s="318"/>
      <c r="Y60" s="379">
        <v>2407327149</v>
      </c>
      <c r="Z60" s="601">
        <f t="shared" si="1"/>
        <v>0</v>
      </c>
    </row>
    <row r="61" spans="1:26">
      <c r="A61" s="121">
        <v>51</v>
      </c>
      <c r="B61" s="432" t="s">
        <v>69</v>
      </c>
      <c r="C61" s="316">
        <f>'Rekap SKPD'!E463</f>
        <v>10127990000</v>
      </c>
      <c r="D61" s="316">
        <f>'Rekap SKPD'!G463</f>
        <v>0</v>
      </c>
      <c r="E61" s="316">
        <f>'Rekap SKPD'!H463</f>
        <v>0</v>
      </c>
      <c r="F61" s="316">
        <f>'Rekap SKPD'!I463</f>
        <v>0</v>
      </c>
      <c r="G61" s="316">
        <f>'Rekap SKPD'!J463</f>
        <v>0</v>
      </c>
      <c r="H61" s="316">
        <f>'Rekap SKPD'!K463</f>
        <v>4285432</v>
      </c>
      <c r="I61" s="316">
        <f>'Rekap SKPD'!L463</f>
        <v>0</v>
      </c>
      <c r="J61" s="316">
        <f>'Rekap SKPD'!M463</f>
        <v>0</v>
      </c>
      <c r="K61" s="316">
        <f>'Rekap SKPD'!N463</f>
        <v>0</v>
      </c>
      <c r="L61" s="316">
        <f>'Rekap SKPD'!O463</f>
        <v>4285432</v>
      </c>
      <c r="M61" s="316">
        <f>'Rekap SKPD'!P463</f>
        <v>0</v>
      </c>
      <c r="N61" s="316">
        <f>'Rekap SKPD'!Q463</f>
        <v>0</v>
      </c>
      <c r="O61" s="316">
        <f>'Rekap SKPD'!R463</f>
        <v>0</v>
      </c>
      <c r="P61" s="316">
        <f>'Rekap SKPD'!S463</f>
        <v>0</v>
      </c>
      <c r="Q61" s="316">
        <f>'Rekap SKPD'!T463</f>
        <v>0</v>
      </c>
      <c r="R61" s="316">
        <f>'Rekap SKPD'!U463</f>
        <v>0</v>
      </c>
      <c r="S61" s="316">
        <f>'Rekap SKPD'!V463</f>
        <v>0</v>
      </c>
      <c r="T61" s="316">
        <f>'Rekap SKPD'!W463</f>
        <v>0</v>
      </c>
      <c r="U61" s="316">
        <f>'Rekap SKPD'!X463</f>
        <v>0</v>
      </c>
      <c r="V61" s="318">
        <f t="shared" si="0"/>
        <v>10132275432</v>
      </c>
      <c r="W61" s="318"/>
      <c r="Y61" s="379">
        <v>10132275432</v>
      </c>
      <c r="Z61" s="601">
        <f t="shared" si="1"/>
        <v>0</v>
      </c>
    </row>
    <row r="62" spans="1:26">
      <c r="A62" s="121">
        <v>52</v>
      </c>
      <c r="B62" s="432" t="s">
        <v>70</v>
      </c>
      <c r="C62" s="316">
        <f>'Rekap SKPD'!E472</f>
        <v>3568035000</v>
      </c>
      <c r="D62" s="316">
        <f>'Rekap SKPD'!G472</f>
        <v>0</v>
      </c>
      <c r="E62" s="316">
        <f>'Rekap SKPD'!H472</f>
        <v>0</v>
      </c>
      <c r="F62" s="316">
        <f>'Rekap SKPD'!I472</f>
        <v>0</v>
      </c>
      <c r="G62" s="316">
        <f>'Rekap SKPD'!J472</f>
        <v>0</v>
      </c>
      <c r="H62" s="316">
        <f>'Rekap SKPD'!K472</f>
        <v>0</v>
      </c>
      <c r="I62" s="316">
        <f>'Rekap SKPD'!L472</f>
        <v>0</v>
      </c>
      <c r="J62" s="316">
        <f>'Rekap SKPD'!M472</f>
        <v>0</v>
      </c>
      <c r="K62" s="316">
        <f>'Rekap SKPD'!N472</f>
        <v>0</v>
      </c>
      <c r="L62" s="316">
        <f>'Rekap SKPD'!O472</f>
        <v>0</v>
      </c>
      <c r="M62" s="316">
        <f>'Rekap SKPD'!P472</f>
        <v>0</v>
      </c>
      <c r="N62" s="316">
        <f>'Rekap SKPD'!Q472</f>
        <v>0</v>
      </c>
      <c r="O62" s="316">
        <f>'Rekap SKPD'!R472</f>
        <v>0</v>
      </c>
      <c r="P62" s="316">
        <f>'Rekap SKPD'!S472</f>
        <v>0</v>
      </c>
      <c r="Q62" s="316">
        <f>'Rekap SKPD'!T472</f>
        <v>0</v>
      </c>
      <c r="R62" s="316">
        <f>'Rekap SKPD'!U472</f>
        <v>0</v>
      </c>
      <c r="S62" s="316">
        <f>'Rekap SKPD'!V472</f>
        <v>0</v>
      </c>
      <c r="T62" s="316">
        <f>'Rekap SKPD'!W472</f>
        <v>0</v>
      </c>
      <c r="U62" s="316">
        <f>'Rekap SKPD'!X472</f>
        <v>0</v>
      </c>
      <c r="V62" s="318">
        <f t="shared" si="0"/>
        <v>3568035000</v>
      </c>
      <c r="W62" s="318"/>
      <c r="Y62" s="379">
        <v>3568035000</v>
      </c>
      <c r="Z62" s="601">
        <f t="shared" si="1"/>
        <v>0</v>
      </c>
    </row>
    <row r="63" spans="1:26">
      <c r="A63" s="121">
        <v>53</v>
      </c>
      <c r="B63" s="432" t="s">
        <v>71</v>
      </c>
      <c r="C63" s="316">
        <f>'Rekap SKPD'!E481</f>
        <v>9109700000</v>
      </c>
      <c r="D63" s="316">
        <f>'Rekap SKPD'!G481</f>
        <v>0</v>
      </c>
      <c r="E63" s="316">
        <f>'Rekap SKPD'!H481</f>
        <v>0</v>
      </c>
      <c r="F63" s="316">
        <f>'Rekap SKPD'!I481</f>
        <v>0</v>
      </c>
      <c r="G63" s="316">
        <f>'Rekap SKPD'!J481</f>
        <v>0</v>
      </c>
      <c r="H63" s="316">
        <f>'Rekap SKPD'!K481</f>
        <v>0</v>
      </c>
      <c r="I63" s="316">
        <f>'Rekap SKPD'!L481</f>
        <v>0</v>
      </c>
      <c r="J63" s="316">
        <f>'Rekap SKPD'!M481</f>
        <v>0</v>
      </c>
      <c r="K63" s="316">
        <f>'Rekap SKPD'!N481</f>
        <v>0</v>
      </c>
      <c r="L63" s="316">
        <f>'Rekap SKPD'!O481</f>
        <v>0</v>
      </c>
      <c r="M63" s="316">
        <f>'Rekap SKPD'!P481</f>
        <v>0</v>
      </c>
      <c r="N63" s="316">
        <f>'Rekap SKPD'!Q481</f>
        <v>0</v>
      </c>
      <c r="O63" s="316">
        <f>'Rekap SKPD'!R481</f>
        <v>0</v>
      </c>
      <c r="P63" s="316">
        <f>'Rekap SKPD'!S481</f>
        <v>0</v>
      </c>
      <c r="Q63" s="316">
        <f>'Rekap SKPD'!T481</f>
        <v>0</v>
      </c>
      <c r="R63" s="316">
        <f>'Rekap SKPD'!U481</f>
        <v>0</v>
      </c>
      <c r="S63" s="316">
        <f>'Rekap SKPD'!V481</f>
        <v>0</v>
      </c>
      <c r="T63" s="316">
        <f>'Rekap SKPD'!W481</f>
        <v>0</v>
      </c>
      <c r="U63" s="316">
        <f>'Rekap SKPD'!X481</f>
        <v>0</v>
      </c>
      <c r="V63" s="318">
        <f t="shared" si="0"/>
        <v>9109700000</v>
      </c>
      <c r="W63" s="318"/>
      <c r="Y63" s="379">
        <v>9109700000</v>
      </c>
      <c r="Z63" s="601">
        <f t="shared" si="1"/>
        <v>0</v>
      </c>
    </row>
    <row r="64" spans="1:26">
      <c r="A64" s="121">
        <v>54</v>
      </c>
      <c r="B64" s="432" t="s">
        <v>72</v>
      </c>
      <c r="C64" s="316">
        <f>'Rekap SKPD'!E490</f>
        <v>2568185000</v>
      </c>
      <c r="D64" s="316">
        <f>'Rekap SKPD'!G490</f>
        <v>0</v>
      </c>
      <c r="E64" s="316">
        <f>'Rekap SKPD'!H490</f>
        <v>0</v>
      </c>
      <c r="F64" s="316">
        <f>'Rekap SKPD'!I490</f>
        <v>0</v>
      </c>
      <c r="G64" s="316">
        <f>'Rekap SKPD'!J490</f>
        <v>83405700</v>
      </c>
      <c r="H64" s="316">
        <f>'Rekap SKPD'!K490</f>
        <v>61678944</v>
      </c>
      <c r="I64" s="316">
        <f>'Rekap SKPD'!L490</f>
        <v>0</v>
      </c>
      <c r="J64" s="316">
        <f>'Rekap SKPD'!M490</f>
        <v>0</v>
      </c>
      <c r="K64" s="316">
        <f>'Rekap SKPD'!N490</f>
        <v>0</v>
      </c>
      <c r="L64" s="316">
        <f>'Rekap SKPD'!O490</f>
        <v>145084644</v>
      </c>
      <c r="M64" s="316">
        <f>'Rekap SKPD'!P490</f>
        <v>0</v>
      </c>
      <c r="N64" s="316">
        <f>'Rekap SKPD'!Q490</f>
        <v>0</v>
      </c>
      <c r="O64" s="316">
        <f>'Rekap SKPD'!R490</f>
        <v>0</v>
      </c>
      <c r="P64" s="316">
        <f>'Rekap SKPD'!S490</f>
        <v>0</v>
      </c>
      <c r="Q64" s="316">
        <f>'Rekap SKPD'!T490</f>
        <v>0</v>
      </c>
      <c r="R64" s="316">
        <f>'Rekap SKPD'!U490</f>
        <v>0</v>
      </c>
      <c r="S64" s="316">
        <f>'Rekap SKPD'!V490</f>
        <v>0</v>
      </c>
      <c r="T64" s="316">
        <f>'Rekap SKPD'!W490</f>
        <v>0</v>
      </c>
      <c r="U64" s="316">
        <f>'Rekap SKPD'!X490</f>
        <v>0</v>
      </c>
      <c r="V64" s="318">
        <f t="shared" si="0"/>
        <v>2713269644</v>
      </c>
      <c r="W64" s="318"/>
      <c r="Y64" s="379">
        <v>2713269644</v>
      </c>
      <c r="Z64" s="601">
        <f t="shared" si="1"/>
        <v>0</v>
      </c>
    </row>
    <row r="65" spans="1:128">
      <c r="A65" s="121">
        <v>55</v>
      </c>
      <c r="B65" s="432" t="s">
        <v>73</v>
      </c>
      <c r="C65" s="316">
        <f>'Rekap SKPD'!E499</f>
        <v>2340685000</v>
      </c>
      <c r="D65" s="316">
        <f>'Rekap SKPD'!G499</f>
        <v>0</v>
      </c>
      <c r="E65" s="316">
        <f>'Rekap SKPD'!H499</f>
        <v>0</v>
      </c>
      <c r="F65" s="316">
        <f>'Rekap SKPD'!I499</f>
        <v>0</v>
      </c>
      <c r="G65" s="316">
        <f>'Rekap SKPD'!J499</f>
        <v>0</v>
      </c>
      <c r="H65" s="316">
        <f>'Rekap SKPD'!K499</f>
        <v>28508936</v>
      </c>
      <c r="I65" s="316">
        <f>'Rekap SKPD'!L499</f>
        <v>0</v>
      </c>
      <c r="J65" s="316">
        <f>'Rekap SKPD'!M499</f>
        <v>0</v>
      </c>
      <c r="K65" s="316">
        <f>'Rekap SKPD'!N499</f>
        <v>0</v>
      </c>
      <c r="L65" s="316">
        <f>'Rekap SKPD'!O499</f>
        <v>28508936</v>
      </c>
      <c r="M65" s="316">
        <f>'Rekap SKPD'!P499</f>
        <v>0</v>
      </c>
      <c r="N65" s="316">
        <f>'Rekap SKPD'!Q499</f>
        <v>0</v>
      </c>
      <c r="O65" s="316">
        <f>'Rekap SKPD'!R499</f>
        <v>0</v>
      </c>
      <c r="P65" s="316">
        <f>'Rekap SKPD'!S499</f>
        <v>0</v>
      </c>
      <c r="Q65" s="316">
        <f>'Rekap SKPD'!T499</f>
        <v>0</v>
      </c>
      <c r="R65" s="316">
        <f>'Rekap SKPD'!U499</f>
        <v>0</v>
      </c>
      <c r="S65" s="316">
        <f>'Rekap SKPD'!V499</f>
        <v>0</v>
      </c>
      <c r="T65" s="316">
        <f>'Rekap SKPD'!W499</f>
        <v>0</v>
      </c>
      <c r="U65" s="316">
        <f>'Rekap SKPD'!X499</f>
        <v>0</v>
      </c>
      <c r="V65" s="318">
        <f t="shared" si="0"/>
        <v>2369193936</v>
      </c>
      <c r="W65" s="318"/>
      <c r="Y65" s="379">
        <v>2369193936</v>
      </c>
      <c r="Z65" s="601">
        <f t="shared" si="1"/>
        <v>0</v>
      </c>
    </row>
    <row r="66" spans="1:128">
      <c r="A66" s="121">
        <v>56</v>
      </c>
      <c r="B66" s="432" t="s">
        <v>74</v>
      </c>
      <c r="C66" s="316">
        <f>'Rekap SKPD'!E508</f>
        <v>6905100000</v>
      </c>
      <c r="D66" s="316">
        <f>'Rekap SKPD'!G508</f>
        <v>0</v>
      </c>
      <c r="E66" s="316">
        <f>'Rekap SKPD'!H508</f>
        <v>0</v>
      </c>
      <c r="F66" s="316">
        <f>'Rekap SKPD'!I508</f>
        <v>0</v>
      </c>
      <c r="G66" s="316">
        <f>'Rekap SKPD'!J508</f>
        <v>0</v>
      </c>
      <c r="H66" s="316">
        <f>'Rekap SKPD'!K508</f>
        <v>2638616</v>
      </c>
      <c r="I66" s="316">
        <f>'Rekap SKPD'!L508</f>
        <v>0</v>
      </c>
      <c r="J66" s="316">
        <f>'Rekap SKPD'!M508</f>
        <v>0</v>
      </c>
      <c r="K66" s="316">
        <f>'Rekap SKPD'!N508</f>
        <v>0</v>
      </c>
      <c r="L66" s="316">
        <f>'Rekap SKPD'!O508</f>
        <v>2638616</v>
      </c>
      <c r="M66" s="316">
        <f>'Rekap SKPD'!P508</f>
        <v>0</v>
      </c>
      <c r="N66" s="316">
        <f>'Rekap SKPD'!Q508</f>
        <v>0</v>
      </c>
      <c r="O66" s="316">
        <f>'Rekap SKPD'!R508</f>
        <v>695500000</v>
      </c>
      <c r="P66" s="316">
        <f>'Rekap SKPD'!S508</f>
        <v>0</v>
      </c>
      <c r="Q66" s="316">
        <f>'Rekap SKPD'!T508</f>
        <v>0</v>
      </c>
      <c r="R66" s="316">
        <f>'Rekap SKPD'!U508</f>
        <v>0</v>
      </c>
      <c r="S66" s="316">
        <f>'Rekap SKPD'!V508</f>
        <v>0</v>
      </c>
      <c r="T66" s="316">
        <f>'Rekap SKPD'!W508</f>
        <v>0</v>
      </c>
      <c r="U66" s="316">
        <f>'Rekap SKPD'!X508</f>
        <v>695500000</v>
      </c>
      <c r="V66" s="318">
        <f t="shared" si="0"/>
        <v>6212238616</v>
      </c>
      <c r="W66" s="318"/>
      <c r="Y66" s="379">
        <v>6212238616</v>
      </c>
      <c r="Z66" s="601">
        <f t="shared" si="1"/>
        <v>0</v>
      </c>
    </row>
    <row r="67" spans="1:128" s="128" customFormat="1">
      <c r="A67" s="121">
        <v>57</v>
      </c>
      <c r="B67" s="432" t="s">
        <v>75</v>
      </c>
      <c r="C67" s="316">
        <f>'Rekap SKPD'!E517</f>
        <v>3889918000</v>
      </c>
      <c r="D67" s="316">
        <f>'Rekap SKPD'!G517</f>
        <v>0</v>
      </c>
      <c r="E67" s="316">
        <f>'Rekap SKPD'!H517</f>
        <v>0</v>
      </c>
      <c r="F67" s="316">
        <f>'Rekap SKPD'!I517</f>
        <v>0</v>
      </c>
      <c r="G67" s="316">
        <f>'Rekap SKPD'!J517</f>
        <v>0</v>
      </c>
      <c r="H67" s="316">
        <f>'Rekap SKPD'!K517</f>
        <v>9925024</v>
      </c>
      <c r="I67" s="316">
        <f>'Rekap SKPD'!L517</f>
        <v>0</v>
      </c>
      <c r="J67" s="316">
        <f>'Rekap SKPD'!M517</f>
        <v>0</v>
      </c>
      <c r="K67" s="316">
        <f>'Rekap SKPD'!N517</f>
        <v>0</v>
      </c>
      <c r="L67" s="316">
        <f>'Rekap SKPD'!O517</f>
        <v>9925024</v>
      </c>
      <c r="M67" s="316">
        <f>'Rekap SKPD'!P517</f>
        <v>0</v>
      </c>
      <c r="N67" s="316">
        <f>'Rekap SKPD'!Q517</f>
        <v>0</v>
      </c>
      <c r="O67" s="316">
        <f>'Rekap SKPD'!R517</f>
        <v>0</v>
      </c>
      <c r="P67" s="316">
        <f>'Rekap SKPD'!S517</f>
        <v>0</v>
      </c>
      <c r="Q67" s="316">
        <f>'Rekap SKPD'!T517</f>
        <v>0</v>
      </c>
      <c r="R67" s="316">
        <f>'Rekap SKPD'!U517</f>
        <v>0</v>
      </c>
      <c r="S67" s="316">
        <f>'Rekap SKPD'!V517</f>
        <v>0</v>
      </c>
      <c r="T67" s="316">
        <f>'Rekap SKPD'!W517</f>
        <v>0</v>
      </c>
      <c r="U67" s="316">
        <f>'Rekap SKPD'!X517</f>
        <v>0</v>
      </c>
      <c r="V67" s="318">
        <f t="shared" si="0"/>
        <v>3899843024</v>
      </c>
      <c r="W67" s="331"/>
      <c r="Y67" s="412">
        <v>3899843024</v>
      </c>
      <c r="Z67" s="601">
        <f t="shared" si="1"/>
        <v>0</v>
      </c>
    </row>
    <row r="68" spans="1:128">
      <c r="A68" s="121">
        <v>58</v>
      </c>
      <c r="B68" s="432" t="s">
        <v>76</v>
      </c>
      <c r="C68" s="316">
        <f>'Rekap SKPD'!E526</f>
        <v>2657280250</v>
      </c>
      <c r="D68" s="316">
        <f>'Rekap SKPD'!G526</f>
        <v>0</v>
      </c>
      <c r="E68" s="316">
        <f>'Rekap SKPD'!H526</f>
        <v>0</v>
      </c>
      <c r="F68" s="316">
        <f>'Rekap SKPD'!I526</f>
        <v>0</v>
      </c>
      <c r="G68" s="316">
        <f>'Rekap SKPD'!J526</f>
        <v>0</v>
      </c>
      <c r="H68" s="316">
        <f>'Rekap SKPD'!K526</f>
        <v>0</v>
      </c>
      <c r="I68" s="316">
        <f>'Rekap SKPD'!L526</f>
        <v>0</v>
      </c>
      <c r="J68" s="316">
        <f>'Rekap SKPD'!M526</f>
        <v>0</v>
      </c>
      <c r="K68" s="316">
        <f>'Rekap SKPD'!N526</f>
        <v>0</v>
      </c>
      <c r="L68" s="316">
        <f>'Rekap SKPD'!O526</f>
        <v>0</v>
      </c>
      <c r="M68" s="316">
        <f>'Rekap SKPD'!P526</f>
        <v>0</v>
      </c>
      <c r="N68" s="316">
        <f>'Rekap SKPD'!Q526</f>
        <v>0</v>
      </c>
      <c r="O68" s="316">
        <f>'Rekap SKPD'!R526</f>
        <v>0</v>
      </c>
      <c r="P68" s="316">
        <f>'Rekap SKPD'!S526</f>
        <v>0</v>
      </c>
      <c r="Q68" s="316">
        <f>'Rekap SKPD'!T526</f>
        <v>0</v>
      </c>
      <c r="R68" s="316">
        <f>'Rekap SKPD'!U526</f>
        <v>0</v>
      </c>
      <c r="S68" s="316">
        <f>'Rekap SKPD'!V526</f>
        <v>0</v>
      </c>
      <c r="T68" s="316">
        <f>'Rekap SKPD'!W526</f>
        <v>0</v>
      </c>
      <c r="U68" s="316">
        <f>'Rekap SKPD'!X526</f>
        <v>0</v>
      </c>
      <c r="V68" s="318">
        <f t="shared" si="0"/>
        <v>2657280250</v>
      </c>
      <c r="W68" s="318"/>
      <c r="Y68" s="379">
        <v>2657280250</v>
      </c>
      <c r="Z68" s="601">
        <f t="shared" si="1"/>
        <v>0</v>
      </c>
    </row>
    <row r="69" spans="1:128">
      <c r="A69" s="121">
        <v>59</v>
      </c>
      <c r="B69" s="432" t="s">
        <v>77</v>
      </c>
      <c r="C69" s="316">
        <f>'Rekap SKPD'!E535</f>
        <v>2942348000</v>
      </c>
      <c r="D69" s="316">
        <f>'Rekap SKPD'!G535</f>
        <v>0</v>
      </c>
      <c r="E69" s="316">
        <f>'Rekap SKPD'!H535</f>
        <v>0</v>
      </c>
      <c r="F69" s="316">
        <f>'Rekap SKPD'!I535</f>
        <v>0</v>
      </c>
      <c r="G69" s="316">
        <f>'Rekap SKPD'!J535</f>
        <v>0</v>
      </c>
      <c r="H69" s="316">
        <f>'Rekap SKPD'!K535</f>
        <v>0</v>
      </c>
      <c r="I69" s="316">
        <f>'Rekap SKPD'!L535</f>
        <v>0</v>
      </c>
      <c r="J69" s="316">
        <f>'Rekap SKPD'!M535</f>
        <v>0</v>
      </c>
      <c r="K69" s="316">
        <f>'Rekap SKPD'!N535</f>
        <v>0</v>
      </c>
      <c r="L69" s="316">
        <f>'Rekap SKPD'!O535</f>
        <v>0</v>
      </c>
      <c r="M69" s="316">
        <f>'Rekap SKPD'!P535</f>
        <v>0</v>
      </c>
      <c r="N69" s="316">
        <f>'Rekap SKPD'!Q535</f>
        <v>0</v>
      </c>
      <c r="O69" s="316">
        <f>'Rekap SKPD'!R535</f>
        <v>0</v>
      </c>
      <c r="P69" s="316">
        <f>'Rekap SKPD'!S535</f>
        <v>0</v>
      </c>
      <c r="Q69" s="316">
        <f>'Rekap SKPD'!T535</f>
        <v>0</v>
      </c>
      <c r="R69" s="316">
        <f>'Rekap SKPD'!U535</f>
        <v>0</v>
      </c>
      <c r="S69" s="316">
        <f>'Rekap SKPD'!V535</f>
        <v>0</v>
      </c>
      <c r="T69" s="316">
        <f>'Rekap SKPD'!W535</f>
        <v>0</v>
      </c>
      <c r="U69" s="316">
        <f>'Rekap SKPD'!X535</f>
        <v>0</v>
      </c>
      <c r="V69" s="318">
        <f t="shared" si="0"/>
        <v>2942348000</v>
      </c>
      <c r="W69" s="318"/>
      <c r="Y69" s="379">
        <v>2942348000</v>
      </c>
      <c r="Z69" s="601">
        <f t="shared" si="1"/>
        <v>0</v>
      </c>
    </row>
    <row r="70" spans="1:128">
      <c r="A70" s="121">
        <v>60</v>
      </c>
      <c r="B70" s="432" t="s">
        <v>78</v>
      </c>
      <c r="C70" s="316">
        <f>'Rekap SKPD'!E544</f>
        <v>2664050000</v>
      </c>
      <c r="D70" s="316">
        <f>'Rekap SKPD'!G544</f>
        <v>0</v>
      </c>
      <c r="E70" s="316">
        <f>'Rekap SKPD'!H544</f>
        <v>0</v>
      </c>
      <c r="F70" s="316">
        <f>'Rekap SKPD'!I544</f>
        <v>0</v>
      </c>
      <c r="G70" s="316">
        <f>'Rekap SKPD'!J544</f>
        <v>0</v>
      </c>
      <c r="H70" s="316">
        <f>'Rekap SKPD'!K544</f>
        <v>39272368</v>
      </c>
      <c r="I70" s="316">
        <f>'Rekap SKPD'!L544</f>
        <v>0</v>
      </c>
      <c r="J70" s="316">
        <f>'Rekap SKPD'!M544</f>
        <v>0</v>
      </c>
      <c r="K70" s="316">
        <f>'Rekap SKPD'!N544</f>
        <v>0</v>
      </c>
      <c r="L70" s="316">
        <f>'Rekap SKPD'!O544</f>
        <v>39272368</v>
      </c>
      <c r="M70" s="316">
        <f>'Rekap SKPD'!P544</f>
        <v>0</v>
      </c>
      <c r="N70" s="316">
        <f>'Rekap SKPD'!Q544</f>
        <v>0</v>
      </c>
      <c r="O70" s="316">
        <f>'Rekap SKPD'!R544</f>
        <v>0</v>
      </c>
      <c r="P70" s="316">
        <f>'Rekap SKPD'!S544</f>
        <v>0</v>
      </c>
      <c r="Q70" s="316">
        <f>'Rekap SKPD'!T544</f>
        <v>0</v>
      </c>
      <c r="R70" s="316">
        <f>'Rekap SKPD'!U544</f>
        <v>0</v>
      </c>
      <c r="S70" s="316">
        <f>'Rekap SKPD'!V544</f>
        <v>0</v>
      </c>
      <c r="T70" s="316">
        <f>'Rekap SKPD'!W544</f>
        <v>0</v>
      </c>
      <c r="U70" s="316">
        <f>'Rekap SKPD'!X544</f>
        <v>0</v>
      </c>
      <c r="V70" s="318">
        <f t="shared" si="0"/>
        <v>2703322368</v>
      </c>
      <c r="W70" s="318"/>
      <c r="Y70" s="379">
        <v>2703322368</v>
      </c>
      <c r="Z70" s="601">
        <f t="shared" si="1"/>
        <v>0</v>
      </c>
    </row>
    <row r="71" spans="1:128">
      <c r="A71" s="121">
        <v>61</v>
      </c>
      <c r="B71" s="432" t="s">
        <v>79</v>
      </c>
      <c r="C71" s="316">
        <f>'Rekap SKPD'!E553</f>
        <v>5684725000</v>
      </c>
      <c r="D71" s="316">
        <f>'Rekap SKPD'!G553</f>
        <v>0</v>
      </c>
      <c r="E71" s="316">
        <f>'Rekap SKPD'!H553</f>
        <v>0</v>
      </c>
      <c r="F71" s="316">
        <f>'Rekap SKPD'!I553</f>
        <v>0</v>
      </c>
      <c r="G71" s="316">
        <f>'Rekap SKPD'!J553</f>
        <v>0</v>
      </c>
      <c r="H71" s="316">
        <f>'Rekap SKPD'!K553</f>
        <v>71018342</v>
      </c>
      <c r="I71" s="316">
        <f>'Rekap SKPD'!L553</f>
        <v>0</v>
      </c>
      <c r="J71" s="316">
        <f>'Rekap SKPD'!M553</f>
        <v>0</v>
      </c>
      <c r="K71" s="316">
        <f>'Rekap SKPD'!N553</f>
        <v>0</v>
      </c>
      <c r="L71" s="316">
        <f>'Rekap SKPD'!O553</f>
        <v>71018342</v>
      </c>
      <c r="M71" s="316">
        <f>'Rekap SKPD'!P553</f>
        <v>0</v>
      </c>
      <c r="N71" s="316">
        <f>'Rekap SKPD'!Q553</f>
        <v>0</v>
      </c>
      <c r="O71" s="316">
        <f>'Rekap SKPD'!R553</f>
        <v>0</v>
      </c>
      <c r="P71" s="316">
        <f>'Rekap SKPD'!S553</f>
        <v>0</v>
      </c>
      <c r="Q71" s="316">
        <f>'Rekap SKPD'!T553</f>
        <v>0</v>
      </c>
      <c r="R71" s="316">
        <f>'Rekap SKPD'!U553</f>
        <v>0</v>
      </c>
      <c r="S71" s="316">
        <f>'Rekap SKPD'!V553</f>
        <v>0</v>
      </c>
      <c r="T71" s="316">
        <f>'Rekap SKPD'!W553</f>
        <v>0</v>
      </c>
      <c r="U71" s="316">
        <f>'Rekap SKPD'!X553</f>
        <v>0</v>
      </c>
      <c r="V71" s="318">
        <f t="shared" si="0"/>
        <v>5755743342</v>
      </c>
      <c r="W71" s="318"/>
      <c r="Y71" s="379">
        <v>5755743342</v>
      </c>
      <c r="Z71" s="601">
        <f t="shared" si="1"/>
        <v>0</v>
      </c>
    </row>
    <row r="72" spans="1:128">
      <c r="A72" s="121">
        <v>62</v>
      </c>
      <c r="B72" s="432" t="s">
        <v>80</v>
      </c>
      <c r="C72" s="316">
        <f>'Rekap SKPD'!E562</f>
        <v>16239622000</v>
      </c>
      <c r="D72" s="316">
        <f>'Rekap SKPD'!G562</f>
        <v>0</v>
      </c>
      <c r="E72" s="316">
        <f>'Rekap SKPD'!H562</f>
        <v>0</v>
      </c>
      <c r="F72" s="316">
        <f>'Rekap SKPD'!I562</f>
        <v>0</v>
      </c>
      <c r="G72" s="316">
        <f>'Rekap SKPD'!J562</f>
        <v>0</v>
      </c>
      <c r="H72" s="316">
        <f>'Rekap SKPD'!K562</f>
        <v>129695861</v>
      </c>
      <c r="I72" s="316">
        <f>'Rekap SKPD'!L562</f>
        <v>0</v>
      </c>
      <c r="J72" s="316">
        <f>'Rekap SKPD'!M562</f>
        <v>0</v>
      </c>
      <c r="K72" s="316">
        <f>'Rekap SKPD'!N562</f>
        <v>0</v>
      </c>
      <c r="L72" s="316">
        <f>'Rekap SKPD'!O562</f>
        <v>129695861</v>
      </c>
      <c r="M72" s="316">
        <f>'Rekap SKPD'!P562</f>
        <v>23000000</v>
      </c>
      <c r="N72" s="316">
        <f>'Rekap SKPD'!Q562</f>
        <v>0</v>
      </c>
      <c r="O72" s="316">
        <f>'Rekap SKPD'!R562</f>
        <v>0</v>
      </c>
      <c r="P72" s="316">
        <f>'Rekap SKPD'!S562</f>
        <v>0</v>
      </c>
      <c r="Q72" s="316">
        <f>'Rekap SKPD'!T562</f>
        <v>0</v>
      </c>
      <c r="R72" s="316">
        <f>'Rekap SKPD'!U562</f>
        <v>0</v>
      </c>
      <c r="S72" s="316">
        <f>'Rekap SKPD'!V562</f>
        <v>0</v>
      </c>
      <c r="T72" s="316">
        <f>'Rekap SKPD'!W562</f>
        <v>0</v>
      </c>
      <c r="U72" s="316">
        <f>'Rekap SKPD'!X562</f>
        <v>23000000</v>
      </c>
      <c r="V72" s="318">
        <f t="shared" si="0"/>
        <v>16346317861</v>
      </c>
      <c r="W72" s="318"/>
      <c r="Y72" s="379">
        <v>16346317861</v>
      </c>
      <c r="Z72" s="601">
        <f t="shared" si="1"/>
        <v>0</v>
      </c>
    </row>
    <row r="73" spans="1:128">
      <c r="A73" s="121">
        <v>63</v>
      </c>
      <c r="B73" s="432" t="s">
        <v>81</v>
      </c>
      <c r="C73" s="316">
        <f>'Rekap SKPD'!E571</f>
        <v>2825000000</v>
      </c>
      <c r="D73" s="316">
        <f>'Rekap SKPD'!G571</f>
        <v>0</v>
      </c>
      <c r="E73" s="316">
        <f>'Rekap SKPD'!H571</f>
        <v>0</v>
      </c>
      <c r="F73" s="316">
        <f>'Rekap SKPD'!I571</f>
        <v>0</v>
      </c>
      <c r="G73" s="316">
        <f>'Rekap SKPD'!J571</f>
        <v>0</v>
      </c>
      <c r="H73" s="316">
        <f>'Rekap SKPD'!K571</f>
        <v>0</v>
      </c>
      <c r="I73" s="316">
        <f>'Rekap SKPD'!L571</f>
        <v>0</v>
      </c>
      <c r="J73" s="316">
        <f>'Rekap SKPD'!M571</f>
        <v>0</v>
      </c>
      <c r="K73" s="316">
        <f>'Rekap SKPD'!N571</f>
        <v>0</v>
      </c>
      <c r="L73" s="316">
        <f>'Rekap SKPD'!O571</f>
        <v>0</v>
      </c>
      <c r="M73" s="316">
        <f>'Rekap SKPD'!P571</f>
        <v>0</v>
      </c>
      <c r="N73" s="316">
        <f>'Rekap SKPD'!Q571</f>
        <v>0</v>
      </c>
      <c r="O73" s="316">
        <f>'Rekap SKPD'!R571</f>
        <v>0</v>
      </c>
      <c r="P73" s="316">
        <f>'Rekap SKPD'!S571</f>
        <v>0</v>
      </c>
      <c r="Q73" s="316">
        <f>'Rekap SKPD'!T571</f>
        <v>0</v>
      </c>
      <c r="R73" s="316">
        <f>'Rekap SKPD'!U571</f>
        <v>0</v>
      </c>
      <c r="S73" s="316">
        <f>'Rekap SKPD'!V571</f>
        <v>0</v>
      </c>
      <c r="T73" s="316">
        <f>'Rekap SKPD'!W571</f>
        <v>0</v>
      </c>
      <c r="U73" s="316">
        <f>'Rekap SKPD'!X571</f>
        <v>0</v>
      </c>
      <c r="V73" s="318">
        <f t="shared" si="0"/>
        <v>2825000000</v>
      </c>
      <c r="W73" s="318"/>
      <c r="Y73" s="379">
        <v>2825000000</v>
      </c>
      <c r="Z73" s="601">
        <f t="shared" si="1"/>
        <v>0</v>
      </c>
    </row>
    <row r="74" spans="1:128">
      <c r="A74" s="121">
        <v>64</v>
      </c>
      <c r="B74" s="432" t="s">
        <v>82</v>
      </c>
      <c r="C74" s="316">
        <f>'Rekap SKPD'!E580</f>
        <v>0</v>
      </c>
      <c r="D74" s="316">
        <f>'Rekap SKPD'!G580</f>
        <v>0</v>
      </c>
      <c r="E74" s="316">
        <f>'Rekap SKPD'!H580</f>
        <v>0</v>
      </c>
      <c r="F74" s="316">
        <f>'Rekap SKPD'!I580</f>
        <v>0</v>
      </c>
      <c r="G74" s="316">
        <f>'Rekap SKPD'!J580</f>
        <v>0</v>
      </c>
      <c r="H74" s="316">
        <f>'Rekap SKPD'!K580</f>
        <v>102600000</v>
      </c>
      <c r="I74" s="316">
        <f>'Rekap SKPD'!L580</f>
        <v>0</v>
      </c>
      <c r="J74" s="316">
        <f>'Rekap SKPD'!M580</f>
        <v>0</v>
      </c>
      <c r="K74" s="316">
        <f>'Rekap SKPD'!N580</f>
        <v>0</v>
      </c>
      <c r="L74" s="316">
        <f>'Rekap SKPD'!O580</f>
        <v>102600000</v>
      </c>
      <c r="M74" s="316">
        <f>'Rekap SKPD'!P580</f>
        <v>0</v>
      </c>
      <c r="N74" s="316">
        <f>'Rekap SKPD'!Q580</f>
        <v>0</v>
      </c>
      <c r="O74" s="316">
        <f>'Rekap SKPD'!R580</f>
        <v>0</v>
      </c>
      <c r="P74" s="316">
        <f>'Rekap SKPD'!S580</f>
        <v>0</v>
      </c>
      <c r="Q74" s="316">
        <f>'Rekap SKPD'!T580</f>
        <v>0</v>
      </c>
      <c r="R74" s="316">
        <f>'Rekap SKPD'!U580</f>
        <v>0</v>
      </c>
      <c r="S74" s="316">
        <f>'Rekap SKPD'!V580</f>
        <v>0</v>
      </c>
      <c r="T74" s="316">
        <f>'Rekap SKPD'!W580</f>
        <v>0</v>
      </c>
      <c r="U74" s="316">
        <f>'Rekap SKPD'!X580</f>
        <v>0</v>
      </c>
      <c r="V74" s="318">
        <f t="shared" si="0"/>
        <v>102600000</v>
      </c>
      <c r="W74" s="318"/>
      <c r="Y74" s="379">
        <v>102600000</v>
      </c>
      <c r="Z74" s="601">
        <f t="shared" si="1"/>
        <v>0</v>
      </c>
    </row>
    <row r="75" spans="1:128">
      <c r="A75" s="121">
        <v>65</v>
      </c>
      <c r="B75" s="432" t="s">
        <v>83</v>
      </c>
      <c r="C75" s="316">
        <f>'Rekap SKPD'!E589</f>
        <v>0</v>
      </c>
      <c r="D75" s="316">
        <f>'Rekap SKPD'!G589</f>
        <v>0</v>
      </c>
      <c r="E75" s="316">
        <f>'Rekap SKPD'!H589</f>
        <v>0</v>
      </c>
      <c r="F75" s="316">
        <f>'Rekap SKPD'!I589</f>
        <v>0</v>
      </c>
      <c r="G75" s="316">
        <f>'Rekap SKPD'!J589</f>
        <v>0</v>
      </c>
      <c r="H75" s="316">
        <f>'Rekap SKPD'!K589</f>
        <v>0</v>
      </c>
      <c r="I75" s="316">
        <f>'Rekap SKPD'!L589</f>
        <v>0</v>
      </c>
      <c r="J75" s="316">
        <f>'Rekap SKPD'!M589</f>
        <v>0</v>
      </c>
      <c r="K75" s="316">
        <f>'Rekap SKPD'!N589</f>
        <v>0</v>
      </c>
      <c r="L75" s="316">
        <f>'Rekap SKPD'!O589</f>
        <v>0</v>
      </c>
      <c r="M75" s="316">
        <f>'Rekap SKPD'!P589</f>
        <v>0</v>
      </c>
      <c r="N75" s="316">
        <f>'Rekap SKPD'!Q589</f>
        <v>0</v>
      </c>
      <c r="O75" s="316">
        <f>'Rekap SKPD'!R589</f>
        <v>0</v>
      </c>
      <c r="P75" s="316">
        <f>'Rekap SKPD'!S589</f>
        <v>0</v>
      </c>
      <c r="Q75" s="316">
        <f>'Rekap SKPD'!T589</f>
        <v>0</v>
      </c>
      <c r="R75" s="316">
        <f>'Rekap SKPD'!U589</f>
        <v>0</v>
      </c>
      <c r="S75" s="316">
        <f>'Rekap SKPD'!V589</f>
        <v>0</v>
      </c>
      <c r="T75" s="316">
        <f>'Rekap SKPD'!W589</f>
        <v>0</v>
      </c>
      <c r="U75" s="316">
        <f>'Rekap SKPD'!X589</f>
        <v>0</v>
      </c>
      <c r="V75" s="318">
        <f t="shared" si="0"/>
        <v>0</v>
      </c>
      <c r="W75" s="318"/>
      <c r="Y75" s="379">
        <v>0</v>
      </c>
      <c r="Z75" s="601">
        <f t="shared" si="1"/>
        <v>0</v>
      </c>
    </row>
    <row r="76" spans="1:128">
      <c r="A76" s="121">
        <v>66</v>
      </c>
      <c r="B76" s="432" t="s">
        <v>84</v>
      </c>
      <c r="C76" s="316">
        <f>'Rekap SKPD'!E598</f>
        <v>0</v>
      </c>
      <c r="D76" s="316">
        <f>'Rekap SKPD'!G598</f>
        <v>0</v>
      </c>
      <c r="E76" s="316">
        <f>'Rekap SKPD'!H598</f>
        <v>0</v>
      </c>
      <c r="F76" s="316">
        <f>'Rekap SKPD'!I598</f>
        <v>0</v>
      </c>
      <c r="G76" s="316">
        <f>'Rekap SKPD'!J598</f>
        <v>0</v>
      </c>
      <c r="H76" s="316">
        <f>'Rekap SKPD'!K598</f>
        <v>0</v>
      </c>
      <c r="I76" s="316">
        <f>'Rekap SKPD'!L598</f>
        <v>0</v>
      </c>
      <c r="J76" s="316">
        <f>'Rekap SKPD'!M598</f>
        <v>0</v>
      </c>
      <c r="K76" s="316">
        <f>'Rekap SKPD'!N598</f>
        <v>0</v>
      </c>
      <c r="L76" s="316">
        <f>'Rekap SKPD'!O598</f>
        <v>0</v>
      </c>
      <c r="M76" s="316">
        <f>'Rekap SKPD'!P598</f>
        <v>0</v>
      </c>
      <c r="N76" s="316">
        <f>'Rekap SKPD'!Q598</f>
        <v>0</v>
      </c>
      <c r="O76" s="316">
        <f>'Rekap SKPD'!R598</f>
        <v>0</v>
      </c>
      <c r="P76" s="316">
        <f>'Rekap SKPD'!S598</f>
        <v>0</v>
      </c>
      <c r="Q76" s="316">
        <f>'Rekap SKPD'!T598</f>
        <v>0</v>
      </c>
      <c r="R76" s="316">
        <f>'Rekap SKPD'!U598</f>
        <v>0</v>
      </c>
      <c r="S76" s="316">
        <f>'Rekap SKPD'!V598</f>
        <v>0</v>
      </c>
      <c r="T76" s="316">
        <f>'Rekap SKPD'!W598</f>
        <v>0</v>
      </c>
      <c r="U76" s="316">
        <f>'Rekap SKPD'!X598</f>
        <v>0</v>
      </c>
      <c r="V76" s="318">
        <f t="shared" ref="V76:V82" si="2">C76+D76+E76+F76+G76+H76+I76+J76+K76-M76-N76-O76-P76-Q76-R76-S76-T76</f>
        <v>0</v>
      </c>
      <c r="W76" s="318"/>
      <c r="Y76" s="379">
        <v>0</v>
      </c>
      <c r="Z76" s="601">
        <f t="shared" ref="Z76:Z82" si="3">V76-Y76</f>
        <v>0</v>
      </c>
    </row>
    <row r="77" spans="1:128">
      <c r="A77" s="121">
        <v>67</v>
      </c>
      <c r="B77" s="432" t="s">
        <v>85</v>
      </c>
      <c r="C77" s="316">
        <f>'Rekap SKPD'!E607</f>
        <v>545000000</v>
      </c>
      <c r="D77" s="316">
        <f>'Rekap SKPD'!G607</f>
        <v>0</v>
      </c>
      <c r="E77" s="316">
        <f>'Rekap SKPD'!H607</f>
        <v>0</v>
      </c>
      <c r="F77" s="316">
        <f>'Rekap SKPD'!I607</f>
        <v>0</v>
      </c>
      <c r="G77" s="316">
        <f>'Rekap SKPD'!J607</f>
        <v>0</v>
      </c>
      <c r="H77" s="316">
        <f>'Rekap SKPD'!K607</f>
        <v>0</v>
      </c>
      <c r="I77" s="316">
        <f>'Rekap SKPD'!L607</f>
        <v>0</v>
      </c>
      <c r="J77" s="316">
        <f>'Rekap SKPD'!M607</f>
        <v>0</v>
      </c>
      <c r="K77" s="316">
        <f>'Rekap SKPD'!N607</f>
        <v>0</v>
      </c>
      <c r="L77" s="316">
        <f>'Rekap SKPD'!O607</f>
        <v>0</v>
      </c>
      <c r="M77" s="316">
        <f>'Rekap SKPD'!P607</f>
        <v>0</v>
      </c>
      <c r="N77" s="316">
        <f>'Rekap SKPD'!Q607</f>
        <v>0</v>
      </c>
      <c r="O77" s="316">
        <f>'Rekap SKPD'!R607</f>
        <v>0</v>
      </c>
      <c r="P77" s="316">
        <f>'Rekap SKPD'!S607</f>
        <v>0</v>
      </c>
      <c r="Q77" s="316">
        <f>'Rekap SKPD'!T607</f>
        <v>0</v>
      </c>
      <c r="R77" s="316">
        <f>'Rekap SKPD'!U607</f>
        <v>0</v>
      </c>
      <c r="S77" s="316">
        <f>'Rekap SKPD'!V607</f>
        <v>0</v>
      </c>
      <c r="T77" s="316">
        <f>'Rekap SKPD'!W607</f>
        <v>0</v>
      </c>
      <c r="U77" s="316">
        <f>'Rekap SKPD'!X607</f>
        <v>0</v>
      </c>
      <c r="V77" s="318">
        <f t="shared" si="2"/>
        <v>545000000</v>
      </c>
      <c r="W77" s="318"/>
      <c r="Y77" s="379">
        <v>545000000</v>
      </c>
      <c r="Z77" s="601">
        <f t="shared" si="3"/>
        <v>0</v>
      </c>
      <c r="DX77" s="130">
        <f>SUM(C77:C77)</f>
        <v>545000000</v>
      </c>
    </row>
    <row r="78" spans="1:128">
      <c r="A78" s="121">
        <v>68</v>
      </c>
      <c r="B78" s="432" t="s">
        <v>86</v>
      </c>
      <c r="C78" s="316">
        <f>'Rekap SKPD'!E616</f>
        <v>2202875000</v>
      </c>
      <c r="D78" s="316">
        <f>'Rekap SKPD'!G616</f>
        <v>0</v>
      </c>
      <c r="E78" s="316">
        <f>'Rekap SKPD'!H616</f>
        <v>0</v>
      </c>
      <c r="F78" s="316">
        <f>'Rekap SKPD'!I616</f>
        <v>0</v>
      </c>
      <c r="G78" s="316">
        <f>'Rekap SKPD'!J616</f>
        <v>0</v>
      </c>
      <c r="H78" s="316">
        <f>'Rekap SKPD'!K616</f>
        <v>0</v>
      </c>
      <c r="I78" s="316">
        <f>'Rekap SKPD'!L616</f>
        <v>0</v>
      </c>
      <c r="J78" s="316">
        <f>'Rekap SKPD'!M616</f>
        <v>0</v>
      </c>
      <c r="K78" s="316">
        <f>'Rekap SKPD'!N616</f>
        <v>0</v>
      </c>
      <c r="L78" s="316">
        <f>'Rekap SKPD'!O616</f>
        <v>0</v>
      </c>
      <c r="M78" s="316">
        <f>'Rekap SKPD'!P616</f>
        <v>0</v>
      </c>
      <c r="N78" s="316">
        <f>'Rekap SKPD'!Q616</f>
        <v>0</v>
      </c>
      <c r="O78" s="316">
        <f>'Rekap SKPD'!R616</f>
        <v>0</v>
      </c>
      <c r="P78" s="316">
        <f>'Rekap SKPD'!S616</f>
        <v>0</v>
      </c>
      <c r="Q78" s="316">
        <f>'Rekap SKPD'!T616</f>
        <v>0</v>
      </c>
      <c r="R78" s="316">
        <f>'Rekap SKPD'!U616</f>
        <v>0</v>
      </c>
      <c r="S78" s="316">
        <f>'Rekap SKPD'!V616</f>
        <v>0</v>
      </c>
      <c r="T78" s="316">
        <f>'Rekap SKPD'!W616</f>
        <v>0</v>
      </c>
      <c r="U78" s="316">
        <f>'Rekap SKPD'!X616</f>
        <v>0</v>
      </c>
      <c r="V78" s="318">
        <f t="shared" si="2"/>
        <v>2202875000</v>
      </c>
      <c r="W78" s="318"/>
      <c r="Y78" s="379">
        <v>2202875000</v>
      </c>
      <c r="Z78" s="601">
        <f t="shared" si="3"/>
        <v>0</v>
      </c>
    </row>
    <row r="79" spans="1:128">
      <c r="A79" s="121">
        <v>69</v>
      </c>
      <c r="B79" s="432" t="s">
        <v>87</v>
      </c>
      <c r="C79" s="316">
        <f>'Rekap SKPD'!E625</f>
        <v>3744400000</v>
      </c>
      <c r="D79" s="316">
        <f>'Rekap SKPD'!G625</f>
        <v>0</v>
      </c>
      <c r="E79" s="316">
        <f>'Rekap SKPD'!H625</f>
        <v>0</v>
      </c>
      <c r="F79" s="316">
        <f>'Rekap SKPD'!I625</f>
        <v>0</v>
      </c>
      <c r="G79" s="316">
        <f>'Rekap SKPD'!J625</f>
        <v>0</v>
      </c>
      <c r="H79" s="316">
        <f>'Rekap SKPD'!K625</f>
        <v>0</v>
      </c>
      <c r="I79" s="316">
        <f>'Rekap SKPD'!L625</f>
        <v>0</v>
      </c>
      <c r="J79" s="316">
        <f>'Rekap SKPD'!M625</f>
        <v>0</v>
      </c>
      <c r="K79" s="316">
        <f>'Rekap SKPD'!N625</f>
        <v>0</v>
      </c>
      <c r="L79" s="316">
        <f>'Rekap SKPD'!O625</f>
        <v>0</v>
      </c>
      <c r="M79" s="316">
        <f>'Rekap SKPD'!P625</f>
        <v>0</v>
      </c>
      <c r="N79" s="316">
        <f>'Rekap SKPD'!Q625</f>
        <v>0</v>
      </c>
      <c r="O79" s="316">
        <f>'Rekap SKPD'!R625</f>
        <v>0</v>
      </c>
      <c r="P79" s="316">
        <f>'Rekap SKPD'!S625</f>
        <v>0</v>
      </c>
      <c r="Q79" s="316">
        <f>'Rekap SKPD'!T625</f>
        <v>0</v>
      </c>
      <c r="R79" s="316">
        <f>'Rekap SKPD'!U625</f>
        <v>0</v>
      </c>
      <c r="S79" s="316">
        <f>'Rekap SKPD'!V625</f>
        <v>0</v>
      </c>
      <c r="T79" s="316">
        <f>'Rekap SKPD'!W625</f>
        <v>0</v>
      </c>
      <c r="U79" s="316">
        <f>'Rekap SKPD'!X625</f>
        <v>0</v>
      </c>
      <c r="V79" s="318">
        <f t="shared" si="2"/>
        <v>3744400000</v>
      </c>
      <c r="W79" s="318"/>
      <c r="Y79" s="379">
        <v>3744400000</v>
      </c>
      <c r="Z79" s="601">
        <f t="shared" si="3"/>
        <v>0</v>
      </c>
    </row>
    <row r="80" spans="1:128" s="118" customFormat="1">
      <c r="A80" s="121">
        <v>70</v>
      </c>
      <c r="B80" s="432" t="s">
        <v>88</v>
      </c>
      <c r="C80" s="316">
        <f>'Rekap SKPD'!E634</f>
        <v>5900875000</v>
      </c>
      <c r="D80" s="316">
        <f>'Rekap SKPD'!G634</f>
        <v>0</v>
      </c>
      <c r="E80" s="316">
        <f>'Rekap SKPD'!H634</f>
        <v>0</v>
      </c>
      <c r="F80" s="316">
        <f>'Rekap SKPD'!I634</f>
        <v>0</v>
      </c>
      <c r="G80" s="316">
        <f>'Rekap SKPD'!J634</f>
        <v>0</v>
      </c>
      <c r="H80" s="316">
        <f>'Rekap SKPD'!K634</f>
        <v>267500696</v>
      </c>
      <c r="I80" s="316">
        <f>'Rekap SKPD'!L634</f>
        <v>0</v>
      </c>
      <c r="J80" s="316">
        <f>'Rekap SKPD'!M634</f>
        <v>0</v>
      </c>
      <c r="K80" s="316">
        <f>'Rekap SKPD'!N634</f>
        <v>0</v>
      </c>
      <c r="L80" s="316">
        <f>'Rekap SKPD'!O634</f>
        <v>267500696</v>
      </c>
      <c r="M80" s="316">
        <f>'Rekap SKPD'!P634</f>
        <v>0</v>
      </c>
      <c r="N80" s="316">
        <f>'Rekap SKPD'!Q634</f>
        <v>0</v>
      </c>
      <c r="O80" s="316">
        <f>'Rekap SKPD'!R634</f>
        <v>0</v>
      </c>
      <c r="P80" s="316">
        <f>'Rekap SKPD'!S634</f>
        <v>0</v>
      </c>
      <c r="Q80" s="316">
        <f>'Rekap SKPD'!T634</f>
        <v>0</v>
      </c>
      <c r="R80" s="316">
        <f>'Rekap SKPD'!U634</f>
        <v>0</v>
      </c>
      <c r="S80" s="316">
        <f>'Rekap SKPD'!V634</f>
        <v>0</v>
      </c>
      <c r="T80" s="316">
        <f>'Rekap SKPD'!W634</f>
        <v>0</v>
      </c>
      <c r="U80" s="316">
        <f>'Rekap SKPD'!X634</f>
        <v>0</v>
      </c>
      <c r="V80" s="318">
        <f t="shared" si="2"/>
        <v>6168375696</v>
      </c>
      <c r="W80" s="304"/>
      <c r="Y80" s="306">
        <v>6168375696</v>
      </c>
      <c r="Z80" s="601">
        <f t="shared" si="3"/>
        <v>0</v>
      </c>
    </row>
    <row r="81" spans="1:26">
      <c r="A81" s="121">
        <v>71</v>
      </c>
      <c r="B81" s="432" t="s">
        <v>89</v>
      </c>
      <c r="C81" s="316">
        <f>'Rekap SKPD'!E643</f>
        <v>15796885000</v>
      </c>
      <c r="D81" s="316">
        <f>'Rekap SKPD'!G643</f>
        <v>0</v>
      </c>
      <c r="E81" s="316">
        <f>'Rekap SKPD'!H643</f>
        <v>0</v>
      </c>
      <c r="F81" s="316">
        <f>'Rekap SKPD'!I643</f>
        <v>0</v>
      </c>
      <c r="G81" s="316">
        <f>'Rekap SKPD'!J643</f>
        <v>0</v>
      </c>
      <c r="H81" s="316">
        <f>'Rekap SKPD'!K643</f>
        <v>137781000</v>
      </c>
      <c r="I81" s="316">
        <f>'Rekap SKPD'!L643</f>
        <v>0</v>
      </c>
      <c r="J81" s="316">
        <f>'Rekap SKPD'!M643</f>
        <v>0</v>
      </c>
      <c r="K81" s="316">
        <f>'Rekap SKPD'!N643</f>
        <v>0</v>
      </c>
      <c r="L81" s="316">
        <f>'Rekap SKPD'!O643</f>
        <v>137781000</v>
      </c>
      <c r="M81" s="316">
        <f>'Rekap SKPD'!P643</f>
        <v>862164000</v>
      </c>
      <c r="N81" s="316">
        <f>'Rekap SKPD'!Q643</f>
        <v>0</v>
      </c>
      <c r="O81" s="316">
        <f>'Rekap SKPD'!R643</f>
        <v>252600000</v>
      </c>
      <c r="P81" s="316">
        <f>'Rekap SKPD'!S643</f>
        <v>0</v>
      </c>
      <c r="Q81" s="316">
        <f>'Rekap SKPD'!T643</f>
        <v>0</v>
      </c>
      <c r="R81" s="316">
        <f>'Rekap SKPD'!U643</f>
        <v>0</v>
      </c>
      <c r="S81" s="316">
        <f>'Rekap SKPD'!V643</f>
        <v>0</v>
      </c>
      <c r="T81" s="316">
        <f>'Rekap SKPD'!W643</f>
        <v>0</v>
      </c>
      <c r="U81" s="316">
        <f>'Rekap SKPD'!X643</f>
        <v>1114764000</v>
      </c>
      <c r="V81" s="318">
        <f t="shared" si="2"/>
        <v>14819902000</v>
      </c>
      <c r="W81" s="318"/>
      <c r="Y81" s="379">
        <v>14819902000</v>
      </c>
      <c r="Z81" s="601">
        <f t="shared" si="3"/>
        <v>0</v>
      </c>
    </row>
    <row r="82" spans="1:26">
      <c r="A82" s="121">
        <v>72</v>
      </c>
      <c r="B82" s="433" t="s">
        <v>2221</v>
      </c>
      <c r="C82" s="316">
        <f>'Rekap SKPD'!E652</f>
        <v>31201345167</v>
      </c>
      <c r="D82" s="316">
        <f>'Rekap SKPD'!G652</f>
        <v>0</v>
      </c>
      <c r="E82" s="316">
        <f>'Rekap SKPD'!H652</f>
        <v>0</v>
      </c>
      <c r="F82" s="316">
        <f>'Rekap SKPD'!I652</f>
        <v>0</v>
      </c>
      <c r="G82" s="316">
        <f>'Rekap SKPD'!J652</f>
        <v>1536283640</v>
      </c>
      <c r="H82" s="316">
        <f>'Rekap SKPD'!K652</f>
        <v>4165026800</v>
      </c>
      <c r="I82" s="316">
        <f>'Rekap SKPD'!L652</f>
        <v>0</v>
      </c>
      <c r="J82" s="316">
        <f>'Rekap SKPD'!M652</f>
        <v>0</v>
      </c>
      <c r="K82" s="316">
        <f>'Rekap SKPD'!N652</f>
        <v>0</v>
      </c>
      <c r="L82" s="316">
        <f>'Rekap SKPD'!O652</f>
        <v>5701310440</v>
      </c>
      <c r="M82" s="316">
        <f>'Rekap SKPD'!P652</f>
        <v>1041400000</v>
      </c>
      <c r="N82" s="316">
        <f>'Rekap SKPD'!Q652</f>
        <v>0</v>
      </c>
      <c r="O82" s="316">
        <f>'Rekap SKPD'!R652</f>
        <v>0</v>
      </c>
      <c r="P82" s="316">
        <f>'Rekap SKPD'!S652</f>
        <v>0</v>
      </c>
      <c r="Q82" s="316">
        <f>'Rekap SKPD'!T652</f>
        <v>5323272200</v>
      </c>
      <c r="R82" s="316">
        <f>'Rekap SKPD'!U652</f>
        <v>0</v>
      </c>
      <c r="S82" s="316">
        <f>'Rekap SKPD'!V652</f>
        <v>0</v>
      </c>
      <c r="T82" s="316">
        <f>'Rekap SKPD'!W652</f>
        <v>0</v>
      </c>
      <c r="U82" s="316">
        <f>'Rekap SKPD'!X652</f>
        <v>6364672200</v>
      </c>
      <c r="V82" s="318">
        <f t="shared" si="2"/>
        <v>30537983407</v>
      </c>
      <c r="W82" s="318"/>
      <c r="Y82" s="379">
        <v>30537983407</v>
      </c>
      <c r="Z82" s="601">
        <f t="shared" si="3"/>
        <v>0</v>
      </c>
    </row>
    <row r="83" spans="1:26" s="135" customFormat="1" ht="24" customHeight="1">
      <c r="A83" s="132"/>
      <c r="B83" s="434" t="s">
        <v>4</v>
      </c>
      <c r="C83" s="420">
        <f>SUM(C11:C82)</f>
        <v>305404971255</v>
      </c>
      <c r="D83" s="420">
        <f t="shared" ref="D83:U83" si="4">SUM(D11:D82)</f>
        <v>1348258800</v>
      </c>
      <c r="E83" s="420">
        <f t="shared" si="4"/>
        <v>166770438</v>
      </c>
      <c r="F83" s="420">
        <f t="shared" si="4"/>
        <v>225904790</v>
      </c>
      <c r="G83" s="420">
        <f t="shared" si="4"/>
        <v>180179705900</v>
      </c>
      <c r="H83" s="420">
        <f t="shared" si="4"/>
        <v>7056280742</v>
      </c>
      <c r="I83" s="420">
        <f t="shared" si="4"/>
        <v>0</v>
      </c>
      <c r="J83" s="420">
        <f t="shared" si="4"/>
        <v>0</v>
      </c>
      <c r="K83" s="420">
        <f t="shared" si="4"/>
        <v>5002589000</v>
      </c>
      <c r="L83" s="420">
        <f t="shared" si="4"/>
        <v>193979509670</v>
      </c>
      <c r="M83" s="420">
        <f t="shared" si="4"/>
        <v>6375131000</v>
      </c>
      <c r="N83" s="420">
        <f t="shared" si="4"/>
        <v>0</v>
      </c>
      <c r="O83" s="420">
        <f t="shared" si="4"/>
        <v>5905582170</v>
      </c>
      <c r="P83" s="420">
        <f t="shared" si="4"/>
        <v>560830976</v>
      </c>
      <c r="Q83" s="420">
        <f t="shared" si="4"/>
        <v>5558887250</v>
      </c>
      <c r="R83" s="420">
        <f t="shared" si="4"/>
        <v>0</v>
      </c>
      <c r="S83" s="420">
        <f t="shared" si="4"/>
        <v>0</v>
      </c>
      <c r="T83" s="420">
        <f t="shared" si="4"/>
        <v>0</v>
      </c>
      <c r="U83" s="420">
        <f t="shared" si="4"/>
        <v>18400431396</v>
      </c>
      <c r="V83" s="420">
        <f t="shared" ref="V83:Z83" si="5">SUM(V11:V82)</f>
        <v>480984049529</v>
      </c>
      <c r="W83" s="420">
        <f t="shared" si="5"/>
        <v>0</v>
      </c>
      <c r="Y83" s="423">
        <f t="shared" si="5"/>
        <v>481771780505</v>
      </c>
      <c r="Z83" s="421">
        <f t="shared" si="5"/>
        <v>-787730976</v>
      </c>
    </row>
    <row r="84" spans="1:26">
      <c r="A84" s="90"/>
      <c r="C84" s="378"/>
      <c r="D84" s="378"/>
      <c r="E84" s="378"/>
      <c r="F84" s="378"/>
      <c r="G84" s="378"/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</row>
    <row r="85" spans="1:26" s="94" customFormat="1">
      <c r="B85" s="436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5"/>
      <c r="P85" s="425"/>
      <c r="Q85" s="425"/>
      <c r="R85" s="425"/>
      <c r="S85" s="425"/>
      <c r="T85" s="425"/>
      <c r="U85" s="425"/>
      <c r="V85" s="425"/>
      <c r="W85" s="425"/>
    </row>
    <row r="86" spans="1:26" s="94" customFormat="1">
      <c r="A86" s="93"/>
      <c r="B86" s="92"/>
      <c r="C86" s="426"/>
      <c r="D86" s="426"/>
      <c r="E86" s="426"/>
      <c r="F86" s="426"/>
      <c r="G86" s="426"/>
      <c r="H86" s="426"/>
      <c r="I86" s="426"/>
      <c r="J86" s="426"/>
      <c r="K86" s="426"/>
      <c r="L86" s="426"/>
      <c r="M86" s="426"/>
      <c r="N86" s="426"/>
      <c r="O86" s="426"/>
      <c r="P86" s="426"/>
      <c r="Q86" s="426"/>
      <c r="R86" s="426"/>
      <c r="S86" s="426"/>
      <c r="T86" s="426"/>
      <c r="U86" s="426"/>
      <c r="V86" s="426">
        <f>C83+L83-U83</f>
        <v>480984049529</v>
      </c>
      <c r="W86" s="425"/>
    </row>
    <row r="87" spans="1:26" s="94" customFormat="1">
      <c r="A87" s="93"/>
      <c r="B87" s="92" t="s">
        <v>2</v>
      </c>
      <c r="C87" s="425"/>
      <c r="D87" s="425"/>
      <c r="E87" s="425"/>
      <c r="F87" s="425"/>
      <c r="G87" s="425"/>
      <c r="H87" s="425"/>
      <c r="I87" s="425"/>
      <c r="J87" s="426"/>
      <c r="K87" s="426"/>
      <c r="L87" s="426"/>
      <c r="M87" s="426"/>
      <c r="N87" s="426"/>
      <c r="O87" s="426"/>
      <c r="P87" s="426"/>
      <c r="Q87" s="426"/>
      <c r="R87" s="426"/>
      <c r="S87" s="426"/>
      <c r="T87" s="426"/>
      <c r="U87" s="426"/>
      <c r="V87" s="426"/>
      <c r="W87" s="425"/>
    </row>
    <row r="88" spans="1:26" s="94" customFormat="1">
      <c r="B88" s="92" t="s">
        <v>90</v>
      </c>
      <c r="C88" s="425"/>
      <c r="D88" s="425"/>
      <c r="E88" s="425"/>
      <c r="F88" s="425"/>
      <c r="G88" s="425"/>
      <c r="H88" s="425">
        <f>H83-O83</f>
        <v>1150698572</v>
      </c>
      <c r="I88" s="425"/>
      <c r="J88" s="425"/>
      <c r="K88" s="425"/>
      <c r="L88" s="425"/>
      <c r="M88" s="425"/>
      <c r="N88" s="425"/>
      <c r="O88" s="425"/>
      <c r="P88" s="425"/>
      <c r="Q88" s="425"/>
      <c r="R88" s="425"/>
      <c r="S88" s="425"/>
      <c r="T88" s="425"/>
      <c r="U88" s="425"/>
      <c r="V88" s="425">
        <f>V83-V86</f>
        <v>0</v>
      </c>
      <c r="W88" s="425"/>
    </row>
    <row r="89" spans="1:26" s="94" customFormat="1">
      <c r="B89" s="92" t="s">
        <v>91</v>
      </c>
      <c r="C89" s="42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425"/>
      <c r="Q89" s="425"/>
      <c r="R89" s="425"/>
      <c r="S89" s="425"/>
      <c r="T89" s="425"/>
      <c r="U89" s="425"/>
      <c r="V89" s="425"/>
      <c r="W89" s="425"/>
    </row>
    <row r="90" spans="1:26" s="94" customFormat="1">
      <c r="B90" s="92"/>
      <c r="C90" s="425"/>
      <c r="D90" s="425"/>
      <c r="E90" s="425"/>
      <c r="F90" s="425"/>
      <c r="G90" s="425"/>
      <c r="H90" s="425"/>
      <c r="I90" s="425"/>
      <c r="J90" s="427"/>
      <c r="K90" s="427"/>
      <c r="L90" s="427"/>
      <c r="M90" s="427"/>
      <c r="N90" s="427"/>
      <c r="O90" s="427"/>
      <c r="P90" s="427"/>
      <c r="Q90" s="425"/>
      <c r="R90" s="425"/>
      <c r="S90" s="425"/>
      <c r="T90" s="425"/>
      <c r="U90" s="425"/>
      <c r="V90" s="425"/>
      <c r="W90" s="425"/>
    </row>
    <row r="91" spans="1:26" s="94" customFormat="1">
      <c r="B91" s="92"/>
      <c r="C91" s="425"/>
      <c r="D91" s="425"/>
      <c r="E91" s="425"/>
      <c r="F91" s="425"/>
      <c r="G91" s="425"/>
      <c r="H91" s="425"/>
      <c r="I91" s="425"/>
      <c r="J91" s="427"/>
      <c r="K91" s="427"/>
      <c r="L91" s="427"/>
      <c r="M91" s="427"/>
      <c r="N91" s="427"/>
      <c r="O91" s="427"/>
      <c r="P91" s="427"/>
      <c r="Q91" s="425"/>
      <c r="R91" s="425"/>
      <c r="S91" s="425"/>
      <c r="T91" s="425"/>
      <c r="U91" s="425"/>
      <c r="V91" s="425"/>
      <c r="W91" s="425"/>
    </row>
    <row r="92" spans="1:26" s="94" customFormat="1">
      <c r="B92" s="92"/>
      <c r="C92" s="425"/>
      <c r="D92" s="425"/>
      <c r="E92" s="425"/>
      <c r="F92" s="425"/>
      <c r="G92" s="425"/>
      <c r="H92" s="425"/>
      <c r="I92" s="425"/>
      <c r="J92" s="427"/>
      <c r="K92" s="427"/>
      <c r="L92" s="427"/>
      <c r="M92" s="427"/>
      <c r="N92" s="427"/>
      <c r="O92" s="427"/>
      <c r="P92" s="427"/>
      <c r="Q92" s="425"/>
      <c r="R92" s="425"/>
      <c r="S92" s="425"/>
      <c r="T92" s="425"/>
      <c r="U92" s="425"/>
      <c r="V92" s="425"/>
      <c r="W92" s="425"/>
    </row>
    <row r="93" spans="1:26" s="94" customFormat="1">
      <c r="B93" s="437" t="s">
        <v>92</v>
      </c>
      <c r="C93" s="425"/>
      <c r="D93" s="425"/>
      <c r="E93" s="425"/>
      <c r="F93" s="425"/>
      <c r="G93" s="425"/>
      <c r="H93" s="425"/>
      <c r="I93" s="425"/>
      <c r="J93" s="425"/>
      <c r="K93" s="425"/>
      <c r="L93" s="425"/>
      <c r="M93" s="425"/>
      <c r="N93" s="425"/>
      <c r="O93" s="425"/>
      <c r="P93" s="425"/>
      <c r="Q93" s="425"/>
      <c r="R93" s="425"/>
      <c r="S93" s="425"/>
      <c r="T93" s="425"/>
      <c r="U93" s="425"/>
      <c r="V93" s="425"/>
      <c r="W93" s="425"/>
    </row>
    <row r="94" spans="1:26" s="94" customFormat="1">
      <c r="B94" s="92" t="s">
        <v>93</v>
      </c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</row>
  </sheetData>
  <mergeCells count="27">
    <mergeCell ref="A6:A9"/>
    <mergeCell ref="B6:B9"/>
    <mergeCell ref="D6:U6"/>
    <mergeCell ref="A1:W1"/>
    <mergeCell ref="A2:W2"/>
    <mergeCell ref="A3:W3"/>
    <mergeCell ref="A5:B5"/>
    <mergeCell ref="W6:W9"/>
    <mergeCell ref="D7:L7"/>
    <mergeCell ref="M7:U7"/>
    <mergeCell ref="D8:D9"/>
    <mergeCell ref="E8:E9"/>
    <mergeCell ref="F8:F9"/>
    <mergeCell ref="G8:G9"/>
    <mergeCell ref="H8:H9"/>
    <mergeCell ref="I8:I9"/>
    <mergeCell ref="Z6:Z10"/>
    <mergeCell ref="J8:J9"/>
    <mergeCell ref="Q8:Q9"/>
    <mergeCell ref="U8:U9"/>
    <mergeCell ref="K8:K9"/>
    <mergeCell ref="L8:L9"/>
    <mergeCell ref="M8:M9"/>
    <mergeCell ref="N8:N9"/>
    <mergeCell ref="O8:O9"/>
    <mergeCell ref="P8:P9"/>
    <mergeCell ref="R8:T8"/>
  </mergeCells>
  <printOptions horizontalCentered="1"/>
  <pageMargins left="0" right="0" top="0.5" bottom="0.25" header="0.03" footer="0"/>
  <pageSetup paperSize="301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</sheetPr>
  <dimension ref="A1:EA687"/>
  <sheetViews>
    <sheetView topLeftCell="A6" zoomScale="85" zoomScaleNormal="85" workbookViewId="0">
      <pane ySplit="5" topLeftCell="A203" activePane="bottomLeft" state="frozen"/>
      <selection activeCell="A6" sqref="A6"/>
      <selection pane="bottomLeft" activeCell="Y120" sqref="Y120"/>
    </sheetView>
  </sheetViews>
  <sheetFormatPr defaultColWidth="8.85546875" defaultRowHeight="12.75"/>
  <cols>
    <col min="1" max="1" width="3.85546875" style="232" customWidth="1"/>
    <col min="2" max="2" width="3.28515625" style="108" customWidth="1"/>
    <col min="3" max="3" width="3.42578125" style="108" customWidth="1"/>
    <col min="4" max="4" width="28.7109375" style="211" customWidth="1"/>
    <col min="5" max="5" width="23.140625" style="379" bestFit="1" customWidth="1"/>
    <col min="6" max="7" width="21.28515625" style="379" bestFit="1" customWidth="1"/>
    <col min="8" max="8" width="19" style="379" bestFit="1" customWidth="1"/>
    <col min="9" max="10" width="21.28515625" style="379" bestFit="1" customWidth="1"/>
    <col min="11" max="11" width="20.140625" style="379" bestFit="1" customWidth="1"/>
    <col min="12" max="13" width="19" style="379" bestFit="1" customWidth="1"/>
    <col min="14" max="14" width="20.140625" style="379" bestFit="1" customWidth="1"/>
    <col min="15" max="15" width="21.28515625" style="379" bestFit="1" customWidth="1"/>
    <col min="16" max="16" width="20.140625" style="379" bestFit="1" customWidth="1"/>
    <col min="17" max="17" width="17.140625" style="379" bestFit="1" customWidth="1"/>
    <col min="18" max="18" width="20.140625" style="379" bestFit="1" customWidth="1"/>
    <col min="19" max="19" width="19" style="379" bestFit="1" customWidth="1"/>
    <col min="20" max="20" width="20.140625" style="379" bestFit="1" customWidth="1"/>
    <col min="21" max="23" width="16.85546875" style="379" customWidth="1"/>
    <col min="24" max="24" width="20.140625" style="379" bestFit="1" customWidth="1"/>
    <col min="25" max="25" width="23.140625" style="379" bestFit="1" customWidth="1"/>
    <col min="26" max="26" width="4.7109375" style="379" bestFit="1" customWidth="1"/>
    <col min="27" max="27" width="23.140625" style="306" bestFit="1" customWidth="1"/>
    <col min="28" max="28" width="12.140625" style="379" bestFit="1" customWidth="1"/>
    <col min="29" max="29" width="4.140625" style="379" customWidth="1"/>
    <col min="30" max="30" width="23.140625" style="379" bestFit="1" customWidth="1"/>
    <col min="31" max="31" width="20.28515625" style="379" customWidth="1"/>
    <col min="32" max="32" width="16.7109375" style="108" customWidth="1"/>
    <col min="33" max="130" width="8.85546875" style="108"/>
    <col min="131" max="131" width="16.42578125" style="108" bestFit="1" customWidth="1"/>
    <col min="132" max="16384" width="8.85546875" style="108"/>
  </cols>
  <sheetData>
    <row r="1" spans="1:32" s="180" customFormat="1" ht="15.75">
      <c r="A1" s="691" t="s">
        <v>20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374"/>
      <c r="AB1" s="375"/>
      <c r="AC1" s="375"/>
      <c r="AD1" s="375"/>
      <c r="AE1" s="375"/>
    </row>
    <row r="2" spans="1:32" s="181" customFormat="1" ht="15.75">
      <c r="A2" s="691" t="s">
        <v>2005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376"/>
      <c r="AB2" s="377"/>
      <c r="AC2" s="377"/>
      <c r="AD2" s="377"/>
      <c r="AE2" s="377"/>
    </row>
    <row r="3" spans="1:32" s="180" customFormat="1" ht="15.75">
      <c r="A3" s="691" t="s">
        <v>0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374"/>
      <c r="AB3" s="375"/>
      <c r="AC3" s="375"/>
      <c r="AD3" s="375"/>
      <c r="AE3" s="375"/>
    </row>
    <row r="4" spans="1:32">
      <c r="B4" s="182"/>
      <c r="C4" s="182"/>
      <c r="D4" s="182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</row>
    <row r="5" spans="1:32">
      <c r="A5" s="692"/>
      <c r="B5" s="692"/>
      <c r="C5" s="692"/>
      <c r="D5" s="692"/>
      <c r="Y5" s="378"/>
      <c r="Z5" s="378"/>
    </row>
    <row r="6" spans="1:32" s="214" customFormat="1" ht="15">
      <c r="A6" s="693" t="s">
        <v>7</v>
      </c>
      <c r="B6" s="697" t="s">
        <v>15</v>
      </c>
      <c r="C6" s="698" t="s">
        <v>5</v>
      </c>
      <c r="D6" s="697" t="s">
        <v>16</v>
      </c>
      <c r="E6" s="380" t="s">
        <v>109</v>
      </c>
      <c r="F6" s="380"/>
      <c r="G6" s="659" t="s">
        <v>101</v>
      </c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1"/>
      <c r="Y6" s="381" t="s">
        <v>109</v>
      </c>
      <c r="Z6" s="639" t="s">
        <v>6</v>
      </c>
      <c r="AA6" s="382"/>
      <c r="AB6" s="383"/>
      <c r="AC6" s="383"/>
      <c r="AD6" s="575" t="s">
        <v>109</v>
      </c>
      <c r="AE6" s="636" t="s">
        <v>2190</v>
      </c>
    </row>
    <row r="7" spans="1:32" s="214" customFormat="1" ht="23.25" customHeight="1">
      <c r="A7" s="693"/>
      <c r="B7" s="697"/>
      <c r="C7" s="698"/>
      <c r="D7" s="697"/>
      <c r="E7" s="384" t="s">
        <v>110</v>
      </c>
      <c r="F7" s="384" t="s">
        <v>1997</v>
      </c>
      <c r="G7" s="654" t="s">
        <v>2225</v>
      </c>
      <c r="H7" s="655"/>
      <c r="I7" s="655"/>
      <c r="J7" s="655"/>
      <c r="K7" s="655"/>
      <c r="L7" s="655"/>
      <c r="M7" s="655"/>
      <c r="N7" s="655"/>
      <c r="O7" s="656"/>
      <c r="P7" s="662" t="s">
        <v>2226</v>
      </c>
      <c r="Q7" s="662"/>
      <c r="R7" s="662"/>
      <c r="S7" s="662"/>
      <c r="T7" s="662"/>
      <c r="U7" s="662"/>
      <c r="V7" s="662"/>
      <c r="W7" s="662"/>
      <c r="X7" s="662"/>
      <c r="Y7" s="385" t="s">
        <v>111</v>
      </c>
      <c r="Z7" s="689"/>
      <c r="AA7" s="382"/>
      <c r="AB7" s="383"/>
      <c r="AC7" s="383"/>
      <c r="AD7" s="600"/>
      <c r="AE7" s="637"/>
    </row>
    <row r="8" spans="1:32" s="214" customFormat="1" ht="15" customHeight="1">
      <c r="A8" s="693"/>
      <c r="B8" s="697"/>
      <c r="C8" s="698"/>
      <c r="D8" s="697"/>
      <c r="E8" s="386" t="s">
        <v>106</v>
      </c>
      <c r="F8" s="384" t="s">
        <v>1998</v>
      </c>
      <c r="G8" s="639" t="s">
        <v>107</v>
      </c>
      <c r="H8" s="639" t="s">
        <v>102</v>
      </c>
      <c r="I8" s="639" t="s">
        <v>108</v>
      </c>
      <c r="J8" s="639" t="s">
        <v>113</v>
      </c>
      <c r="K8" s="639" t="s">
        <v>103</v>
      </c>
      <c r="L8" s="639" t="s">
        <v>114</v>
      </c>
      <c r="M8" s="639" t="s">
        <v>104</v>
      </c>
      <c r="N8" s="639" t="s">
        <v>116</v>
      </c>
      <c r="O8" s="639" t="s">
        <v>4</v>
      </c>
      <c r="P8" s="663" t="s">
        <v>116</v>
      </c>
      <c r="Q8" s="663" t="s">
        <v>115</v>
      </c>
      <c r="R8" s="663" t="s">
        <v>103</v>
      </c>
      <c r="S8" s="663" t="s">
        <v>104</v>
      </c>
      <c r="T8" s="663" t="s">
        <v>105</v>
      </c>
      <c r="U8" s="653" t="s">
        <v>2224</v>
      </c>
      <c r="V8" s="653"/>
      <c r="W8" s="653"/>
      <c r="X8" s="663" t="s">
        <v>4</v>
      </c>
      <c r="Y8" s="387" t="s">
        <v>106</v>
      </c>
      <c r="Z8" s="689"/>
      <c r="AA8" s="382"/>
      <c r="AB8" s="383"/>
      <c r="AC8" s="383"/>
      <c r="AD8" s="574" t="s">
        <v>2218</v>
      </c>
      <c r="AE8" s="637"/>
    </row>
    <row r="9" spans="1:32" s="214" customFormat="1" ht="25.5">
      <c r="A9" s="693"/>
      <c r="B9" s="697"/>
      <c r="C9" s="698"/>
      <c r="D9" s="697"/>
      <c r="E9" s="388" t="s">
        <v>3</v>
      </c>
      <c r="F9" s="389" t="s">
        <v>107</v>
      </c>
      <c r="G9" s="640"/>
      <c r="H9" s="640"/>
      <c r="I9" s="640"/>
      <c r="J9" s="640"/>
      <c r="K9" s="640"/>
      <c r="L9" s="640"/>
      <c r="M9" s="640"/>
      <c r="N9" s="640"/>
      <c r="O9" s="640"/>
      <c r="P9" s="664"/>
      <c r="Q9" s="664"/>
      <c r="R9" s="664"/>
      <c r="S9" s="664"/>
      <c r="T9" s="664"/>
      <c r="U9" s="624" t="s">
        <v>112</v>
      </c>
      <c r="V9" s="624" t="s">
        <v>2222</v>
      </c>
      <c r="W9" s="624" t="s">
        <v>2223</v>
      </c>
      <c r="X9" s="664"/>
      <c r="Y9" s="388" t="s">
        <v>3</v>
      </c>
      <c r="Z9" s="640"/>
      <c r="AA9" s="382"/>
      <c r="AB9" s="383"/>
      <c r="AC9" s="383"/>
      <c r="AD9" s="574"/>
      <c r="AE9" s="637"/>
    </row>
    <row r="10" spans="1:32" s="176" customFormat="1" ht="15">
      <c r="A10" s="626">
        <v>1</v>
      </c>
      <c r="B10" s="177">
        <v>2</v>
      </c>
      <c r="C10" s="177">
        <v>3</v>
      </c>
      <c r="D10" s="177">
        <v>4</v>
      </c>
      <c r="E10" s="177">
        <v>5</v>
      </c>
      <c r="F10" s="177">
        <v>6</v>
      </c>
      <c r="G10" s="177">
        <v>7</v>
      </c>
      <c r="H10" s="177">
        <v>8</v>
      </c>
      <c r="I10" s="177">
        <v>9</v>
      </c>
      <c r="J10" s="177">
        <v>10</v>
      </c>
      <c r="K10" s="177">
        <v>11</v>
      </c>
      <c r="L10" s="177">
        <v>12</v>
      </c>
      <c r="M10" s="177">
        <v>13</v>
      </c>
      <c r="N10" s="177">
        <v>14</v>
      </c>
      <c r="O10" s="177">
        <v>15</v>
      </c>
      <c r="P10" s="177">
        <v>16</v>
      </c>
      <c r="Q10" s="177">
        <v>17</v>
      </c>
      <c r="R10" s="177">
        <v>18</v>
      </c>
      <c r="S10" s="177">
        <v>19</v>
      </c>
      <c r="T10" s="177">
        <v>20</v>
      </c>
      <c r="U10" s="177">
        <v>21</v>
      </c>
      <c r="V10" s="177">
        <v>22</v>
      </c>
      <c r="W10" s="177">
        <v>23</v>
      </c>
      <c r="X10" s="177">
        <v>24</v>
      </c>
      <c r="Y10" s="177">
        <v>25</v>
      </c>
      <c r="Z10" s="177">
        <v>26</v>
      </c>
      <c r="AD10" s="574" t="s">
        <v>2219</v>
      </c>
      <c r="AE10" s="638"/>
    </row>
    <row r="11" spans="1:32">
      <c r="A11" s="627"/>
      <c r="B11" s="183"/>
      <c r="C11" s="183"/>
      <c r="D11" s="184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32" s="178" customFormat="1">
      <c r="A12" s="633">
        <v>1</v>
      </c>
      <c r="B12" s="694" t="s">
        <v>19</v>
      </c>
      <c r="C12" s="695"/>
      <c r="D12" s="696"/>
      <c r="E12" s="391">
        <f t="shared" ref="E12:N12" si="0">SUM(E13:E19)</f>
        <v>395024597313</v>
      </c>
      <c r="F12" s="391">
        <f t="shared" si="0"/>
        <v>81907507532</v>
      </c>
      <c r="G12" s="391">
        <f t="shared" si="0"/>
        <v>81907507532</v>
      </c>
      <c r="H12" s="391">
        <f t="shared" si="0"/>
        <v>0</v>
      </c>
      <c r="I12" s="391">
        <f t="shared" si="0"/>
        <v>155785466723</v>
      </c>
      <c r="J12" s="391">
        <f t="shared" si="0"/>
        <v>0</v>
      </c>
      <c r="K12" s="391">
        <f t="shared" si="0"/>
        <v>0</v>
      </c>
      <c r="L12" s="391">
        <f t="shared" si="0"/>
        <v>948345959</v>
      </c>
      <c r="M12" s="391">
        <f t="shared" si="0"/>
        <v>0</v>
      </c>
      <c r="N12" s="391">
        <f t="shared" si="0"/>
        <v>716647000</v>
      </c>
      <c r="O12" s="391">
        <f>SUM(G12:N12)</f>
        <v>239357967214</v>
      </c>
      <c r="P12" s="391">
        <f t="shared" ref="P12:U12" si="1">SUM(P13:P19)</f>
        <v>0</v>
      </c>
      <c r="Q12" s="391">
        <f t="shared" si="1"/>
        <v>0</v>
      </c>
      <c r="R12" s="391">
        <f t="shared" si="1"/>
        <v>0</v>
      </c>
      <c r="S12" s="391">
        <f t="shared" si="1"/>
        <v>0</v>
      </c>
      <c r="T12" s="391">
        <f t="shared" si="1"/>
        <v>20403486981</v>
      </c>
      <c r="U12" s="391">
        <f t="shared" si="1"/>
        <v>0</v>
      </c>
      <c r="V12" s="391">
        <f t="shared" ref="V12:W12" si="2">SUM(V13:V19)</f>
        <v>0</v>
      </c>
      <c r="W12" s="391">
        <f t="shared" si="2"/>
        <v>0</v>
      </c>
      <c r="X12" s="391">
        <f>SUM(X13:X19)</f>
        <v>20403486981</v>
      </c>
      <c r="Y12" s="391">
        <f>SUM(Y13:Y19)</f>
        <v>613979077546</v>
      </c>
      <c r="Z12" s="392"/>
      <c r="AA12" s="393">
        <f>E12+G12+H12+I12+J12+K12+L12+M12+N12-P12-Q12-R12-S12-T12-U12-V12-W12</f>
        <v>613979077546</v>
      </c>
      <c r="AB12" s="394"/>
      <c r="AC12" s="394"/>
      <c r="AD12" s="394">
        <v>615807027546</v>
      </c>
      <c r="AE12" s="394">
        <f>Y12-AD12</f>
        <v>-1827950000</v>
      </c>
    </row>
    <row r="13" spans="1:32">
      <c r="A13" s="230"/>
      <c r="B13" s="159">
        <v>1</v>
      </c>
      <c r="C13" s="159" t="s">
        <v>95</v>
      </c>
      <c r="D13" s="185" t="s">
        <v>9</v>
      </c>
      <c r="E13" s="316">
        <f>'per SKPD'!E12</f>
        <v>62146743000</v>
      </c>
      <c r="F13" s="316">
        <f>'per SKPD'!F12</f>
        <v>0</v>
      </c>
      <c r="G13" s="316">
        <f>'per SKPD'!G12</f>
        <v>0</v>
      </c>
      <c r="H13" s="316">
        <f>'per SKPD'!H12</f>
        <v>0</v>
      </c>
      <c r="I13" s="316">
        <f>'per SKPD'!I12</f>
        <v>0</v>
      </c>
      <c r="J13" s="316">
        <f>'per SKPD'!J12</f>
        <v>0</v>
      </c>
      <c r="K13" s="316">
        <f>'per SKPD'!K12</f>
        <v>0</v>
      </c>
      <c r="L13" s="316">
        <f>'per SKPD'!L12</f>
        <v>0</v>
      </c>
      <c r="M13" s="316">
        <f>'per SKPD'!M12</f>
        <v>0</v>
      </c>
      <c r="N13" s="316">
        <f>'per SKPD'!N12</f>
        <v>716647000</v>
      </c>
      <c r="O13" s="316">
        <f>SUM(G13:N13)</f>
        <v>716647000</v>
      </c>
      <c r="P13" s="316">
        <f>'per SKPD'!O12</f>
        <v>0</v>
      </c>
      <c r="Q13" s="316">
        <f>'per SKPD'!P12</f>
        <v>0</v>
      </c>
      <c r="R13" s="316">
        <f>'per SKPD'!Q12</f>
        <v>0</v>
      </c>
      <c r="S13" s="316">
        <f>'per SKPD'!R12</f>
        <v>0</v>
      </c>
      <c r="T13" s="316">
        <f>'per SKPD'!S12</f>
        <v>0</v>
      </c>
      <c r="U13" s="316">
        <f>'per SKPD'!T12</f>
        <v>0</v>
      </c>
      <c r="V13" s="316">
        <f>'per SKPD'!U12</f>
        <v>0</v>
      </c>
      <c r="W13" s="316">
        <f>'per SKPD'!V12</f>
        <v>0</v>
      </c>
      <c r="X13" s="316">
        <f>SUM(P13:W13)</f>
        <v>0</v>
      </c>
      <c r="Y13" s="318">
        <f>E13+G13+H13+I13+J13+K13+L13+M13+N13-P13-Q13-R13-S13-T13-U13-V13-W13</f>
        <v>62863390000</v>
      </c>
      <c r="Z13" s="318"/>
      <c r="AA13" s="306">
        <f>Y12-AA12</f>
        <v>0</v>
      </c>
      <c r="AB13" s="379" t="s">
        <v>24</v>
      </c>
      <c r="AD13" s="379">
        <v>62863390000</v>
      </c>
      <c r="AE13" s="394">
        <f t="shared" ref="AE13:AE76" si="3">Y13-AD13</f>
        <v>0</v>
      </c>
      <c r="AF13" s="223"/>
    </row>
    <row r="14" spans="1:32">
      <c r="A14" s="230"/>
      <c r="B14" s="159">
        <v>2</v>
      </c>
      <c r="C14" s="159" t="s">
        <v>96</v>
      </c>
      <c r="D14" s="185" t="s">
        <v>12</v>
      </c>
      <c r="E14" s="316">
        <f>'per SKPD'!E13</f>
        <v>34901876557</v>
      </c>
      <c r="F14" s="316">
        <f>'per SKPD'!F13</f>
        <v>19728342128</v>
      </c>
      <c r="G14" s="316">
        <f>'per SKPD'!G13</f>
        <v>19754319107</v>
      </c>
      <c r="H14" s="316">
        <f>'per SKPD'!H13</f>
        <v>0</v>
      </c>
      <c r="I14" s="316">
        <f>'per SKPD'!I13</f>
        <v>50485244002</v>
      </c>
      <c r="J14" s="316">
        <f>'per SKPD'!J13</f>
        <v>0</v>
      </c>
      <c r="K14" s="316">
        <f>'per SKPD'!K13</f>
        <v>0</v>
      </c>
      <c r="L14" s="316">
        <f>'per SKPD'!L13</f>
        <v>0</v>
      </c>
      <c r="M14" s="316">
        <f>'per SKPD'!M13</f>
        <v>0</v>
      </c>
      <c r="N14" s="316">
        <f>'per SKPD'!N13</f>
        <v>0</v>
      </c>
      <c r="O14" s="316">
        <f t="shared" ref="O14:O19" si="4">SUM(G14:N14)</f>
        <v>70239563109</v>
      </c>
      <c r="P14" s="316">
        <f>'per SKPD'!O13</f>
        <v>0</v>
      </c>
      <c r="Q14" s="316">
        <f>'per SKPD'!P13</f>
        <v>0</v>
      </c>
      <c r="R14" s="316">
        <f>'per SKPD'!Q13</f>
        <v>0</v>
      </c>
      <c r="S14" s="316">
        <f>'per SKPD'!R13</f>
        <v>0</v>
      </c>
      <c r="T14" s="316">
        <f>'per SKPD'!S13</f>
        <v>0</v>
      </c>
      <c r="U14" s="316">
        <f>'per SKPD'!T13</f>
        <v>0</v>
      </c>
      <c r="V14" s="316">
        <f>'per SKPD'!U13</f>
        <v>0</v>
      </c>
      <c r="W14" s="316">
        <f>'per SKPD'!V13</f>
        <v>0</v>
      </c>
      <c r="X14" s="316">
        <f>SUM(P14:W14)</f>
        <v>0</v>
      </c>
      <c r="Y14" s="318">
        <f>E14+G14+H14+I14+J14+K14+L14+M14+N14-P14-Q14-R14-S14-T14-U14-V14-W14</f>
        <v>105141439666</v>
      </c>
      <c r="Z14" s="318"/>
      <c r="AD14" s="379">
        <v>105141439666</v>
      </c>
      <c r="AE14" s="394">
        <f t="shared" si="3"/>
        <v>0</v>
      </c>
      <c r="AF14" s="223"/>
    </row>
    <row r="15" spans="1:32">
      <c r="A15" s="230"/>
      <c r="B15" s="159">
        <v>3</v>
      </c>
      <c r="C15" s="159" t="s">
        <v>97</v>
      </c>
      <c r="D15" s="185" t="s">
        <v>13</v>
      </c>
      <c r="E15" s="316">
        <f>'per SKPD'!E217</f>
        <v>270478072441</v>
      </c>
      <c r="F15" s="316">
        <f>'per SKPD'!F217</f>
        <v>58719077623</v>
      </c>
      <c r="G15" s="316">
        <f>'per SKPD'!G217</f>
        <v>58719077623</v>
      </c>
      <c r="H15" s="316">
        <f>'per SKPD'!H217</f>
        <v>0</v>
      </c>
      <c r="I15" s="316">
        <f>'per SKPD'!I217</f>
        <v>83286098625</v>
      </c>
      <c r="J15" s="316">
        <f>'per SKPD'!J217</f>
        <v>0</v>
      </c>
      <c r="K15" s="316">
        <f>'per SKPD'!K217</f>
        <v>0</v>
      </c>
      <c r="L15" s="316">
        <f>'per SKPD'!L217</f>
        <v>948345959</v>
      </c>
      <c r="M15" s="316">
        <f>'per SKPD'!M217</f>
        <v>0</v>
      </c>
      <c r="N15" s="316">
        <f>'per SKPD'!N217</f>
        <v>0</v>
      </c>
      <c r="O15" s="316">
        <f t="shared" si="4"/>
        <v>142953522207</v>
      </c>
      <c r="P15" s="316">
        <f>'per SKPD'!O217</f>
        <v>0</v>
      </c>
      <c r="Q15" s="316">
        <f>'per SKPD'!P217</f>
        <v>0</v>
      </c>
      <c r="R15" s="316">
        <f>'per SKPD'!Q217</f>
        <v>0</v>
      </c>
      <c r="S15" s="316">
        <f>'per SKPD'!R217</f>
        <v>0</v>
      </c>
      <c r="T15" s="316">
        <f>'per SKPD'!S217</f>
        <v>20403486981</v>
      </c>
      <c r="U15" s="316">
        <f>'per SKPD'!T217</f>
        <v>0</v>
      </c>
      <c r="V15" s="316">
        <f>'per SKPD'!U217</f>
        <v>0</v>
      </c>
      <c r="W15" s="316">
        <f>'per SKPD'!V217</f>
        <v>0</v>
      </c>
      <c r="X15" s="316">
        <f t="shared" ref="X15:X19" si="5">SUM(P15:W15)</f>
        <v>20403486981</v>
      </c>
      <c r="Y15" s="318">
        <f t="shared" ref="Y15:Y19" si="6">E15+G15+H15+I15+J15+K15+L15+M15+N15-P15-Q15-R15-S15-T15-U15-V15-W15</f>
        <v>393028107667</v>
      </c>
      <c r="Z15" s="318"/>
      <c r="AD15" s="379">
        <v>393028107667</v>
      </c>
      <c r="AE15" s="394">
        <f t="shared" si="3"/>
        <v>0</v>
      </c>
      <c r="AF15" s="223"/>
    </row>
    <row r="16" spans="1:32">
      <c r="A16" s="230"/>
      <c r="B16" s="159">
        <v>4</v>
      </c>
      <c r="C16" s="159" t="s">
        <v>98</v>
      </c>
      <c r="D16" s="185" t="s">
        <v>8</v>
      </c>
      <c r="E16" s="316">
        <f>'per SKPD'!E237</f>
        <v>2506705738</v>
      </c>
      <c r="F16" s="316">
        <f>'per SKPD'!F237</f>
        <v>9887475</v>
      </c>
      <c r="G16" s="316">
        <f>'per SKPD'!G237</f>
        <v>15882475</v>
      </c>
      <c r="H16" s="316">
        <f>'per SKPD'!H237</f>
        <v>0</v>
      </c>
      <c r="I16" s="316">
        <f>'per SKPD'!I237</f>
        <v>3626723215</v>
      </c>
      <c r="J16" s="316">
        <f>'per SKPD'!J237</f>
        <v>0</v>
      </c>
      <c r="K16" s="316">
        <f>'per SKPD'!K237</f>
        <v>0</v>
      </c>
      <c r="L16" s="316">
        <f>'per SKPD'!L237</f>
        <v>0</v>
      </c>
      <c r="M16" s="316">
        <f>'per SKPD'!M237</f>
        <v>0</v>
      </c>
      <c r="N16" s="316">
        <f>'per SKPD'!N237</f>
        <v>0</v>
      </c>
      <c r="O16" s="316">
        <f t="shared" si="4"/>
        <v>3642605690</v>
      </c>
      <c r="P16" s="316">
        <f>'per SKPD'!O237</f>
        <v>0</v>
      </c>
      <c r="Q16" s="316">
        <f>'per SKPD'!P237</f>
        <v>0</v>
      </c>
      <c r="R16" s="316">
        <f>'per SKPD'!Q237</f>
        <v>0</v>
      </c>
      <c r="S16" s="316">
        <f>'per SKPD'!R237</f>
        <v>0</v>
      </c>
      <c r="T16" s="316">
        <f>'per SKPD'!S237</f>
        <v>0</v>
      </c>
      <c r="U16" s="316">
        <f>'per SKPD'!T237</f>
        <v>0</v>
      </c>
      <c r="V16" s="316">
        <f>'per SKPD'!U237</f>
        <v>0</v>
      </c>
      <c r="W16" s="316">
        <f>'per SKPD'!V237</f>
        <v>0</v>
      </c>
      <c r="X16" s="316">
        <f t="shared" si="5"/>
        <v>0</v>
      </c>
      <c r="Y16" s="318">
        <f t="shared" si="6"/>
        <v>6149311428</v>
      </c>
      <c r="Z16" s="318"/>
      <c r="AD16" s="379">
        <v>6149311428</v>
      </c>
      <c r="AE16" s="394">
        <f t="shared" si="3"/>
        <v>0</v>
      </c>
      <c r="AF16" s="223"/>
    </row>
    <row r="17" spans="1:32">
      <c r="A17" s="230"/>
      <c r="B17" s="159">
        <v>5</v>
      </c>
      <c r="C17" s="159" t="s">
        <v>99</v>
      </c>
      <c r="D17" s="185" t="s">
        <v>14</v>
      </c>
      <c r="E17" s="316">
        <f>'per SKPD'!E243</f>
        <v>24830611847</v>
      </c>
      <c r="F17" s="316">
        <f>'per SKPD'!F243</f>
        <v>3450200306</v>
      </c>
      <c r="G17" s="316">
        <f>'per SKPD'!G243</f>
        <v>3418228327</v>
      </c>
      <c r="H17" s="316">
        <f>'per SKPD'!H243</f>
        <v>0</v>
      </c>
      <c r="I17" s="316">
        <f>'per SKPD'!I243</f>
        <v>18321595611</v>
      </c>
      <c r="J17" s="316">
        <f>'per SKPD'!J243</f>
        <v>0</v>
      </c>
      <c r="K17" s="316">
        <f>'per SKPD'!K243</f>
        <v>0</v>
      </c>
      <c r="L17" s="316">
        <f>'per SKPD'!L243</f>
        <v>0</v>
      </c>
      <c r="M17" s="316">
        <f>'per SKPD'!M243</f>
        <v>0</v>
      </c>
      <c r="N17" s="316">
        <f>'per SKPD'!N243</f>
        <v>0</v>
      </c>
      <c r="O17" s="316">
        <f t="shared" si="4"/>
        <v>21739823938</v>
      </c>
      <c r="P17" s="316">
        <f>'per SKPD'!O243</f>
        <v>0</v>
      </c>
      <c r="Q17" s="316">
        <f>'per SKPD'!P243</f>
        <v>0</v>
      </c>
      <c r="R17" s="316">
        <f>'per SKPD'!Q243</f>
        <v>0</v>
      </c>
      <c r="S17" s="316">
        <f>'per SKPD'!R243</f>
        <v>0</v>
      </c>
      <c r="T17" s="316">
        <f>'per SKPD'!S243</f>
        <v>0</v>
      </c>
      <c r="U17" s="316">
        <f>'per SKPD'!T243</f>
        <v>0</v>
      </c>
      <c r="V17" s="316">
        <f>'per SKPD'!U243</f>
        <v>0</v>
      </c>
      <c r="W17" s="316">
        <f>'per SKPD'!V243</f>
        <v>0</v>
      </c>
      <c r="X17" s="316">
        <f t="shared" si="5"/>
        <v>0</v>
      </c>
      <c r="Y17" s="318">
        <f t="shared" si="6"/>
        <v>46570435785</v>
      </c>
      <c r="Z17" s="318"/>
      <c r="AD17" s="379">
        <v>46570435785</v>
      </c>
      <c r="AE17" s="394">
        <f t="shared" si="3"/>
        <v>0</v>
      </c>
      <c r="AF17" s="223"/>
    </row>
    <row r="18" spans="1:32">
      <c r="A18" s="230"/>
      <c r="B18" s="159">
        <v>6</v>
      </c>
      <c r="C18" s="159" t="s">
        <v>100</v>
      </c>
      <c r="D18" s="185" t="s">
        <v>10</v>
      </c>
      <c r="E18" s="316">
        <f>'per SKPD'!E266</f>
        <v>0</v>
      </c>
      <c r="F18" s="316">
        <f>'per SKPD'!F266</f>
        <v>0</v>
      </c>
      <c r="G18" s="316">
        <f>'per SKPD'!G266</f>
        <v>0</v>
      </c>
      <c r="H18" s="316">
        <f>'per SKPD'!H266</f>
        <v>0</v>
      </c>
      <c r="I18" s="316">
        <f>'per SKPD'!I266</f>
        <v>0</v>
      </c>
      <c r="J18" s="316">
        <f>'per SKPD'!J266</f>
        <v>0</v>
      </c>
      <c r="K18" s="316">
        <f>'per SKPD'!K266</f>
        <v>0</v>
      </c>
      <c r="L18" s="316">
        <f>'per SKPD'!L266</f>
        <v>0</v>
      </c>
      <c r="M18" s="316">
        <f>'per SKPD'!M266</f>
        <v>0</v>
      </c>
      <c r="N18" s="316">
        <f>'per SKPD'!N266</f>
        <v>0</v>
      </c>
      <c r="O18" s="316">
        <f t="shared" si="4"/>
        <v>0</v>
      </c>
      <c r="P18" s="316">
        <f>'per SKPD'!O266</f>
        <v>0</v>
      </c>
      <c r="Q18" s="316">
        <f>'per SKPD'!P266</f>
        <v>0</v>
      </c>
      <c r="R18" s="316">
        <f>'per SKPD'!Q266</f>
        <v>0</v>
      </c>
      <c r="S18" s="316">
        <f>'per SKPD'!R266</f>
        <v>0</v>
      </c>
      <c r="T18" s="316">
        <f>'per SKPD'!S266</f>
        <v>0</v>
      </c>
      <c r="U18" s="316">
        <f>'per SKPD'!T266</f>
        <v>0</v>
      </c>
      <c r="V18" s="316">
        <f>'per SKPD'!U266</f>
        <v>0</v>
      </c>
      <c r="W18" s="316">
        <f>'per SKPD'!V266</f>
        <v>0</v>
      </c>
      <c r="X18" s="316">
        <f t="shared" si="5"/>
        <v>0</v>
      </c>
      <c r="Y18" s="318">
        <f t="shared" si="6"/>
        <v>0</v>
      </c>
      <c r="Z18" s="318"/>
      <c r="AD18" s="379">
        <v>1827950000</v>
      </c>
      <c r="AE18" s="394">
        <f t="shared" si="3"/>
        <v>-1827950000</v>
      </c>
      <c r="AF18" s="622" t="s">
        <v>2232</v>
      </c>
    </row>
    <row r="19" spans="1:32" s="179" customFormat="1">
      <c r="A19" s="628"/>
      <c r="B19" s="186">
        <v>7</v>
      </c>
      <c r="C19" s="186"/>
      <c r="D19" s="187" t="s">
        <v>11</v>
      </c>
      <c r="E19" s="316">
        <f>'per SKPD'!E280</f>
        <v>160587730</v>
      </c>
      <c r="F19" s="316">
        <f>'per SKPD'!F280</f>
        <v>0</v>
      </c>
      <c r="G19" s="316">
        <f>'per SKPD'!G280</f>
        <v>0</v>
      </c>
      <c r="H19" s="316">
        <f>'per SKPD'!H280</f>
        <v>0</v>
      </c>
      <c r="I19" s="316">
        <f>'per SKPD'!I280</f>
        <v>65805270</v>
      </c>
      <c r="J19" s="316">
        <f>'per SKPD'!J280</f>
        <v>0</v>
      </c>
      <c r="K19" s="316">
        <f>'per SKPD'!K280</f>
        <v>0</v>
      </c>
      <c r="L19" s="316">
        <f>'per SKPD'!L280</f>
        <v>0</v>
      </c>
      <c r="M19" s="316">
        <f>'per SKPD'!M280</f>
        <v>0</v>
      </c>
      <c r="N19" s="316">
        <f>'per SKPD'!N280</f>
        <v>0</v>
      </c>
      <c r="O19" s="316">
        <f t="shared" si="4"/>
        <v>65805270</v>
      </c>
      <c r="P19" s="316">
        <f>'per SKPD'!O280</f>
        <v>0</v>
      </c>
      <c r="Q19" s="316">
        <f>'per SKPD'!P280</f>
        <v>0</v>
      </c>
      <c r="R19" s="316">
        <f>'per SKPD'!Q280</f>
        <v>0</v>
      </c>
      <c r="S19" s="316">
        <f>'per SKPD'!R280</f>
        <v>0</v>
      </c>
      <c r="T19" s="316">
        <f>'per SKPD'!S280</f>
        <v>0</v>
      </c>
      <c r="U19" s="316">
        <f>'per SKPD'!T280</f>
        <v>0</v>
      </c>
      <c r="V19" s="316">
        <f>'per SKPD'!U280</f>
        <v>0</v>
      </c>
      <c r="W19" s="316">
        <f>'per SKPD'!V280</f>
        <v>0</v>
      </c>
      <c r="X19" s="316">
        <f t="shared" si="5"/>
        <v>0</v>
      </c>
      <c r="Y19" s="318">
        <f t="shared" si="6"/>
        <v>226393000</v>
      </c>
      <c r="Z19" s="395"/>
      <c r="AA19" s="396"/>
      <c r="AB19" s="397"/>
      <c r="AC19" s="397"/>
      <c r="AD19" s="397">
        <v>226393000</v>
      </c>
      <c r="AE19" s="394">
        <f t="shared" si="3"/>
        <v>0</v>
      </c>
    </row>
    <row r="20" spans="1:32">
      <c r="A20" s="627"/>
      <c r="B20" s="183"/>
      <c r="C20" s="183"/>
      <c r="D20" s="188"/>
      <c r="E20" s="390"/>
      <c r="F20" s="390"/>
      <c r="G20" s="390"/>
      <c r="H20" s="390"/>
      <c r="I20" s="390"/>
      <c r="J20" s="390"/>
      <c r="K20" s="390"/>
      <c r="L20" s="398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E20" s="394">
        <f t="shared" si="3"/>
        <v>0</v>
      </c>
    </row>
    <row r="21" spans="1:32" s="178" customFormat="1">
      <c r="A21" s="633">
        <v>2</v>
      </c>
      <c r="B21" s="694" t="s">
        <v>21</v>
      </c>
      <c r="C21" s="695"/>
      <c r="D21" s="696"/>
      <c r="E21" s="391">
        <f t="shared" ref="E21:U21" si="7">SUM(E22:E28)</f>
        <v>58409628608</v>
      </c>
      <c r="F21" s="391">
        <f t="shared" ref="F21" si="8">SUM(F22:F28)</f>
        <v>4543882880</v>
      </c>
      <c r="G21" s="391">
        <f t="shared" si="7"/>
        <v>4543882880</v>
      </c>
      <c r="H21" s="391">
        <f>SUM(H22:H28)</f>
        <v>175047369</v>
      </c>
      <c r="I21" s="391">
        <f t="shared" si="7"/>
        <v>0</v>
      </c>
      <c r="J21" s="391">
        <f t="shared" si="7"/>
        <v>0</v>
      </c>
      <c r="K21" s="391">
        <f t="shared" si="7"/>
        <v>467662757</v>
      </c>
      <c r="L21" s="391">
        <f t="shared" si="7"/>
        <v>78838800</v>
      </c>
      <c r="M21" s="391">
        <f t="shared" si="7"/>
        <v>1422423600</v>
      </c>
      <c r="N21" s="391">
        <f t="shared" si="7"/>
        <v>0</v>
      </c>
      <c r="O21" s="391">
        <f>SUM(G21:N21)</f>
        <v>6687855406</v>
      </c>
      <c r="P21" s="391">
        <f t="shared" si="7"/>
        <v>0</v>
      </c>
      <c r="Q21" s="391">
        <f t="shared" si="7"/>
        <v>0</v>
      </c>
      <c r="R21" s="391">
        <f t="shared" si="7"/>
        <v>0</v>
      </c>
      <c r="S21" s="391">
        <f t="shared" si="7"/>
        <v>1439544000</v>
      </c>
      <c r="T21" s="391">
        <f t="shared" si="7"/>
        <v>761684364</v>
      </c>
      <c r="U21" s="391">
        <f t="shared" si="7"/>
        <v>9933771</v>
      </c>
      <c r="V21" s="391">
        <f t="shared" ref="V21:W21" si="9">SUM(V22:V28)</f>
        <v>0</v>
      </c>
      <c r="W21" s="391">
        <f t="shared" si="9"/>
        <v>0</v>
      </c>
      <c r="X21" s="391">
        <f>SUM(X22:X28)</f>
        <v>2211162135</v>
      </c>
      <c r="Y21" s="391">
        <f>SUM(Y22:Y28)</f>
        <v>62886321879</v>
      </c>
      <c r="Z21" s="392"/>
      <c r="AA21" s="393">
        <f>E21+G21+H21+I21+J21+K21+L21+M21+N21-P21-Q21-R21-S21-T21-U21-V21-W21</f>
        <v>62886321879</v>
      </c>
      <c r="AB21" s="394"/>
      <c r="AC21" s="394"/>
      <c r="AD21" s="394">
        <v>62886321879</v>
      </c>
      <c r="AE21" s="394">
        <f t="shared" si="3"/>
        <v>0</v>
      </c>
    </row>
    <row r="22" spans="1:32">
      <c r="A22" s="230"/>
      <c r="B22" s="159">
        <v>1</v>
      </c>
      <c r="C22" s="159" t="s">
        <v>95</v>
      </c>
      <c r="D22" s="185" t="s">
        <v>9</v>
      </c>
      <c r="E22" s="316">
        <f>'per SKPD'!E284</f>
        <v>4585975000</v>
      </c>
      <c r="F22" s="316">
        <f>'per SKPD'!F284</f>
        <v>0</v>
      </c>
      <c r="G22" s="316">
        <f>'per SKPD'!G284</f>
        <v>0</v>
      </c>
      <c r="H22" s="316">
        <f>'per SKPD'!H284</f>
        <v>0</v>
      </c>
      <c r="I22" s="302">
        <f>'per SKPD'!I284</f>
        <v>0</v>
      </c>
      <c r="J22" s="316">
        <f>'per SKPD'!J284</f>
        <v>0</v>
      </c>
      <c r="K22" s="302">
        <f>'per SKPD'!K284</f>
        <v>437604707</v>
      </c>
      <c r="L22" s="316">
        <f>'per SKPD'!L284</f>
        <v>0</v>
      </c>
      <c r="M22" s="316">
        <f>'per SKPD'!M284</f>
        <v>0</v>
      </c>
      <c r="N22" s="316">
        <f>'per SKPD'!N284</f>
        <v>0</v>
      </c>
      <c r="O22" s="316">
        <f>SUM(G22:N22)</f>
        <v>437604707</v>
      </c>
      <c r="P22" s="316">
        <f>'per SKPD'!O284</f>
        <v>0</v>
      </c>
      <c r="Q22" s="316">
        <f>'per SKPD'!P284</f>
        <v>0</v>
      </c>
      <c r="R22" s="316">
        <f>'per SKPD'!Q284</f>
        <v>0</v>
      </c>
      <c r="S22" s="316">
        <f>'per SKPD'!R284</f>
        <v>0</v>
      </c>
      <c r="T22" s="316">
        <f>'per SKPD'!S284</f>
        <v>0</v>
      </c>
      <c r="U22" s="316">
        <f>'per SKPD'!T284</f>
        <v>0</v>
      </c>
      <c r="V22" s="316">
        <f>'per SKPD'!U284</f>
        <v>0</v>
      </c>
      <c r="W22" s="316">
        <f>'per SKPD'!V284</f>
        <v>0</v>
      </c>
      <c r="X22" s="316">
        <f>SUM(P22:W22)</f>
        <v>0</v>
      </c>
      <c r="Y22" s="318">
        <f>E22+G22+H22+I22+J22+K22+L22+M22+N22-P22-Q22-R22-S22-T22-U22-V22-W22</f>
        <v>5023579707</v>
      </c>
      <c r="Z22" s="318"/>
      <c r="AA22" s="306">
        <f>Y21-AA21</f>
        <v>0</v>
      </c>
      <c r="AB22" s="379" t="s">
        <v>24</v>
      </c>
      <c r="AD22" s="379">
        <v>5023579707</v>
      </c>
      <c r="AE22" s="394">
        <f t="shared" si="3"/>
        <v>0</v>
      </c>
    </row>
    <row r="23" spans="1:32">
      <c r="A23" s="230"/>
      <c r="B23" s="159">
        <v>2</v>
      </c>
      <c r="C23" s="159" t="s">
        <v>96</v>
      </c>
      <c r="D23" s="185" t="s">
        <v>12</v>
      </c>
      <c r="E23" s="316">
        <f>'per SKPD'!E289</f>
        <v>15526627978</v>
      </c>
      <c r="F23" s="316">
        <f>'per SKPD'!F289</f>
        <v>2351681780</v>
      </c>
      <c r="G23" s="316">
        <f>'per SKPD'!G289</f>
        <v>2350781780</v>
      </c>
      <c r="H23" s="316">
        <f>'per SKPD'!H289</f>
        <v>36545019</v>
      </c>
      <c r="I23" s="316">
        <f>'per SKPD'!I289</f>
        <v>0</v>
      </c>
      <c r="J23" s="316">
        <f>'per SKPD'!J289</f>
        <v>0</v>
      </c>
      <c r="K23" s="316">
        <f>'per SKPD'!K289</f>
        <v>30058050</v>
      </c>
      <c r="L23" s="316">
        <f>'per SKPD'!L289</f>
        <v>0</v>
      </c>
      <c r="M23" s="316">
        <f>'per SKPD'!M289</f>
        <v>0</v>
      </c>
      <c r="N23" s="316">
        <f>'per SKPD'!N289</f>
        <v>0</v>
      </c>
      <c r="O23" s="316">
        <f t="shared" ref="O23:O28" si="10">SUM(G23:N23)</f>
        <v>2417384849</v>
      </c>
      <c r="P23" s="316">
        <f>'per SKPD'!O289</f>
        <v>0</v>
      </c>
      <c r="Q23" s="316">
        <f>'per SKPD'!P289</f>
        <v>0</v>
      </c>
      <c r="R23" s="316">
        <f>'per SKPD'!Q289</f>
        <v>0</v>
      </c>
      <c r="S23" s="316">
        <f>'per SKPD'!R289</f>
        <v>17120400</v>
      </c>
      <c r="T23" s="316">
        <f>'per SKPD'!S289</f>
        <v>97282000</v>
      </c>
      <c r="U23" s="316">
        <f>'per SKPD'!T289</f>
        <v>9933771</v>
      </c>
      <c r="V23" s="316">
        <f>'per SKPD'!U289</f>
        <v>0</v>
      </c>
      <c r="W23" s="316">
        <f>'per SKPD'!V289</f>
        <v>0</v>
      </c>
      <c r="X23" s="316">
        <f>SUM(P23:W23)</f>
        <v>124336171</v>
      </c>
      <c r="Y23" s="318">
        <f>E23+G23+H23+I23+J23+K23+L23+M23+N23-P23-Q23-R23-S23-T23-U23-V23-W23</f>
        <v>17819676656</v>
      </c>
      <c r="Z23" s="318"/>
      <c r="AD23" s="379">
        <v>17819676656</v>
      </c>
      <c r="AE23" s="394">
        <f t="shared" si="3"/>
        <v>0</v>
      </c>
    </row>
    <row r="24" spans="1:32">
      <c r="A24" s="230"/>
      <c r="B24" s="159">
        <v>3</v>
      </c>
      <c r="C24" s="159" t="s">
        <v>97</v>
      </c>
      <c r="D24" s="185" t="s">
        <v>13</v>
      </c>
      <c r="E24" s="316">
        <f>'per SKPD'!E357</f>
        <v>35973823687</v>
      </c>
      <c r="F24" s="316">
        <f>'per SKPD'!F357</f>
        <v>2190286000</v>
      </c>
      <c r="G24" s="302">
        <f>'per SKPD'!G357</f>
        <v>1497937200</v>
      </c>
      <c r="H24" s="316">
        <f>'per SKPD'!H357</f>
        <v>110073450</v>
      </c>
      <c r="I24" s="316">
        <f>'per SKPD'!I357</f>
        <v>0</v>
      </c>
      <c r="J24" s="316">
        <f>'per SKPD'!J357</f>
        <v>0</v>
      </c>
      <c r="K24" s="316">
        <f>'per SKPD'!K357</f>
        <v>0</v>
      </c>
      <c r="L24" s="302">
        <f>'per SKPD'!L357</f>
        <v>78838800</v>
      </c>
      <c r="M24" s="316">
        <f>'per SKPD'!M357</f>
        <v>1422423600</v>
      </c>
      <c r="N24" s="316">
        <f>'per SKPD'!N357</f>
        <v>0</v>
      </c>
      <c r="O24" s="316">
        <f t="shared" si="10"/>
        <v>3109273050</v>
      </c>
      <c r="P24" s="316">
        <f>'per SKPD'!O357</f>
        <v>0</v>
      </c>
      <c r="Q24" s="316">
        <f>'per SKPD'!P357</f>
        <v>0</v>
      </c>
      <c r="R24" s="316">
        <f>'per SKPD'!Q357</f>
        <v>0</v>
      </c>
      <c r="S24" s="316">
        <f>'per SKPD'!R357</f>
        <v>0</v>
      </c>
      <c r="T24" s="316">
        <f>'per SKPD'!S357</f>
        <v>432834000</v>
      </c>
      <c r="U24" s="316">
        <f>'per SKPD'!T357</f>
        <v>0</v>
      </c>
      <c r="V24" s="316">
        <f>'per SKPD'!U357</f>
        <v>0</v>
      </c>
      <c r="W24" s="316">
        <f>'per SKPD'!V357</f>
        <v>0</v>
      </c>
      <c r="X24" s="316">
        <f t="shared" ref="X24:X28" si="11">SUM(P24:W24)</f>
        <v>432834000</v>
      </c>
      <c r="Y24" s="318">
        <f t="shared" ref="Y24:Y28" si="12">E24+G24+H24+I24+J24+K24+L24+M24+N24-P24-Q24-R24-S24-T24-U24-V24-W24</f>
        <v>38650262737</v>
      </c>
      <c r="Z24" s="318"/>
      <c r="AD24" s="379">
        <v>38650262737</v>
      </c>
      <c r="AE24" s="394">
        <f t="shared" si="3"/>
        <v>0</v>
      </c>
    </row>
    <row r="25" spans="1:32">
      <c r="A25" s="230"/>
      <c r="B25" s="159">
        <v>4</v>
      </c>
      <c r="C25" s="159" t="s">
        <v>98</v>
      </c>
      <c r="D25" s="185" t="s">
        <v>8</v>
      </c>
      <c r="E25" s="316">
        <f>'per SKPD'!E367</f>
        <v>13531200</v>
      </c>
      <c r="F25" s="316">
        <f>'per SKPD'!F367</f>
        <v>1915100</v>
      </c>
      <c r="G25" s="316">
        <f>'per SKPD'!G367</f>
        <v>1915100</v>
      </c>
      <c r="H25" s="316">
        <f>'per SKPD'!H367</f>
        <v>0</v>
      </c>
      <c r="I25" s="316">
        <f>'per SKPD'!I367</f>
        <v>0</v>
      </c>
      <c r="J25" s="316">
        <f>'per SKPD'!J367</f>
        <v>0</v>
      </c>
      <c r="K25" s="316">
        <f>'per SKPD'!K367</f>
        <v>0</v>
      </c>
      <c r="L25" s="316">
        <f>'per SKPD'!L367</f>
        <v>0</v>
      </c>
      <c r="M25" s="316">
        <f>'per SKPD'!M367</f>
        <v>0</v>
      </c>
      <c r="N25" s="316">
        <f>'per SKPD'!N367</f>
        <v>0</v>
      </c>
      <c r="O25" s="316">
        <f t="shared" si="10"/>
        <v>1915100</v>
      </c>
      <c r="P25" s="316">
        <f>'per SKPD'!O367</f>
        <v>0</v>
      </c>
      <c r="Q25" s="316">
        <f>'per SKPD'!P367</f>
        <v>0</v>
      </c>
      <c r="R25" s="316">
        <f>'per SKPD'!Q367</f>
        <v>0</v>
      </c>
      <c r="S25" s="316">
        <f>'per SKPD'!R367</f>
        <v>0</v>
      </c>
      <c r="T25" s="316">
        <f>'per SKPD'!S367</f>
        <v>0</v>
      </c>
      <c r="U25" s="316">
        <f>'per SKPD'!T367</f>
        <v>0</v>
      </c>
      <c r="V25" s="316">
        <f>'per SKPD'!U367</f>
        <v>0</v>
      </c>
      <c r="W25" s="316">
        <f>'per SKPD'!V367</f>
        <v>0</v>
      </c>
      <c r="X25" s="316">
        <f t="shared" si="11"/>
        <v>0</v>
      </c>
      <c r="Y25" s="318">
        <f t="shared" si="12"/>
        <v>15446300</v>
      </c>
      <c r="Z25" s="318"/>
      <c r="AD25" s="379">
        <v>15446300</v>
      </c>
      <c r="AE25" s="394">
        <f t="shared" si="3"/>
        <v>0</v>
      </c>
    </row>
    <row r="26" spans="1:32">
      <c r="A26" s="230"/>
      <c r="B26" s="159">
        <v>5</v>
      </c>
      <c r="C26" s="159" t="s">
        <v>99</v>
      </c>
      <c r="D26" s="185" t="s">
        <v>14</v>
      </c>
      <c r="E26" s="316">
        <f>'per SKPD'!E370</f>
        <v>33021500</v>
      </c>
      <c r="F26" s="316">
        <f>'per SKPD'!F370</f>
        <v>0</v>
      </c>
      <c r="G26" s="316">
        <f>'per SKPD'!G370</f>
        <v>900000</v>
      </c>
      <c r="H26" s="316">
        <f>'per SKPD'!H370</f>
        <v>0</v>
      </c>
      <c r="I26" s="316">
        <f>'per SKPD'!I370</f>
        <v>0</v>
      </c>
      <c r="J26" s="316">
        <f>'per SKPD'!J370</f>
        <v>0</v>
      </c>
      <c r="K26" s="316">
        <f>'per SKPD'!K370</f>
        <v>0</v>
      </c>
      <c r="L26" s="316">
        <f>'per SKPD'!L370</f>
        <v>0</v>
      </c>
      <c r="M26" s="316">
        <f>'per SKPD'!M370</f>
        <v>0</v>
      </c>
      <c r="N26" s="316">
        <f>'per SKPD'!N370</f>
        <v>0</v>
      </c>
      <c r="O26" s="316">
        <f t="shared" si="10"/>
        <v>900000</v>
      </c>
      <c r="P26" s="316">
        <f>'per SKPD'!O370</f>
        <v>0</v>
      </c>
      <c r="Q26" s="316">
        <f>'per SKPD'!P370</f>
        <v>0</v>
      </c>
      <c r="R26" s="316">
        <f>'per SKPD'!Q370</f>
        <v>0</v>
      </c>
      <c r="S26" s="316">
        <f>'per SKPD'!R370</f>
        <v>0</v>
      </c>
      <c r="T26" s="316">
        <f>'per SKPD'!S370</f>
        <v>0</v>
      </c>
      <c r="U26" s="316">
        <f>'per SKPD'!T370</f>
        <v>0</v>
      </c>
      <c r="V26" s="316">
        <f>'per SKPD'!U370</f>
        <v>0</v>
      </c>
      <c r="W26" s="316">
        <f>'per SKPD'!V370</f>
        <v>0</v>
      </c>
      <c r="X26" s="316">
        <f t="shared" si="11"/>
        <v>0</v>
      </c>
      <c r="Y26" s="318">
        <f t="shared" si="12"/>
        <v>33921500</v>
      </c>
      <c r="Z26" s="318"/>
      <c r="AD26" s="379">
        <v>33921500</v>
      </c>
      <c r="AE26" s="394">
        <f t="shared" si="3"/>
        <v>0</v>
      </c>
    </row>
    <row r="27" spans="1:32">
      <c r="A27" s="230"/>
      <c r="B27" s="159">
        <v>6</v>
      </c>
      <c r="C27" s="159" t="s">
        <v>100</v>
      </c>
      <c r="D27" s="185" t="s">
        <v>10</v>
      </c>
      <c r="E27" s="316">
        <f>'per SKPD'!E372</f>
        <v>1422423600</v>
      </c>
      <c r="F27" s="316">
        <f>'per SKPD'!F372</f>
        <v>0</v>
      </c>
      <c r="G27" s="316">
        <f>'per SKPD'!G372</f>
        <v>692348800</v>
      </c>
      <c r="H27" s="316">
        <f>'per SKPD'!H372</f>
        <v>28428900</v>
      </c>
      <c r="I27" s="316">
        <f>'per SKPD'!I372</f>
        <v>0</v>
      </c>
      <c r="J27" s="316">
        <f>'per SKPD'!J372</f>
        <v>0</v>
      </c>
      <c r="K27" s="316">
        <f>'per SKPD'!K372</f>
        <v>0</v>
      </c>
      <c r="L27" s="316">
        <f>'per SKPD'!L372</f>
        <v>0</v>
      </c>
      <c r="M27" s="316">
        <f>'per SKPD'!M372</f>
        <v>0</v>
      </c>
      <c r="N27" s="316">
        <f>'per SKPD'!N372</f>
        <v>0</v>
      </c>
      <c r="O27" s="316">
        <f t="shared" si="10"/>
        <v>720777700</v>
      </c>
      <c r="P27" s="316">
        <f>'per SKPD'!O372</f>
        <v>0</v>
      </c>
      <c r="Q27" s="316">
        <f>'per SKPD'!P372</f>
        <v>0</v>
      </c>
      <c r="R27" s="302">
        <f>'per SKPD'!Q372</f>
        <v>0</v>
      </c>
      <c r="S27" s="302">
        <f>'per SKPD'!R372</f>
        <v>1422423600</v>
      </c>
      <c r="T27" s="316">
        <f>'per SKPD'!S372</f>
        <v>0</v>
      </c>
      <c r="U27" s="316">
        <f>'per SKPD'!T372</f>
        <v>0</v>
      </c>
      <c r="V27" s="316">
        <f>'per SKPD'!U372</f>
        <v>0</v>
      </c>
      <c r="W27" s="316">
        <f>'per SKPD'!V372</f>
        <v>0</v>
      </c>
      <c r="X27" s="316">
        <f t="shared" si="11"/>
        <v>1422423600</v>
      </c>
      <c r="Y27" s="318">
        <f t="shared" si="12"/>
        <v>720777700</v>
      </c>
      <c r="Z27" s="318"/>
      <c r="AD27" s="379">
        <v>720777700</v>
      </c>
      <c r="AE27" s="394">
        <f t="shared" si="3"/>
        <v>0</v>
      </c>
    </row>
    <row r="28" spans="1:32" s="179" customFormat="1">
      <c r="A28" s="628"/>
      <c r="B28" s="186">
        <v>7</v>
      </c>
      <c r="C28" s="186"/>
      <c r="D28" s="187" t="s">
        <v>11</v>
      </c>
      <c r="E28" s="316">
        <f>'per SKPD'!E375</f>
        <v>854225643</v>
      </c>
      <c r="F28" s="316">
        <f>'per SKPD'!F375</f>
        <v>0</v>
      </c>
      <c r="G28" s="316">
        <f>'per SKPD'!G375</f>
        <v>0</v>
      </c>
      <c r="H28" s="316">
        <f>'per SKPD'!H375</f>
        <v>0</v>
      </c>
      <c r="I28" s="316">
        <f>'per SKPD'!I375</f>
        <v>0</v>
      </c>
      <c r="J28" s="316">
        <f>'per SKPD'!J375</f>
        <v>0</v>
      </c>
      <c r="K28" s="316">
        <f>'per SKPD'!K375</f>
        <v>0</v>
      </c>
      <c r="L28" s="316">
        <f>'per SKPD'!L375</f>
        <v>0</v>
      </c>
      <c r="M28" s="316">
        <f>'per SKPD'!M375</f>
        <v>0</v>
      </c>
      <c r="N28" s="316">
        <f>'per SKPD'!N375</f>
        <v>0</v>
      </c>
      <c r="O28" s="316">
        <f t="shared" si="10"/>
        <v>0</v>
      </c>
      <c r="P28" s="316">
        <f>'per SKPD'!O375</f>
        <v>0</v>
      </c>
      <c r="Q28" s="316">
        <f>'per SKPD'!P375</f>
        <v>0</v>
      </c>
      <c r="R28" s="316">
        <f>'per SKPD'!Q375</f>
        <v>0</v>
      </c>
      <c r="S28" s="316">
        <f>'per SKPD'!R375</f>
        <v>0</v>
      </c>
      <c r="T28" s="316">
        <f>'per SKPD'!S375</f>
        <v>231568364</v>
      </c>
      <c r="U28" s="316">
        <f>'per SKPD'!T375</f>
        <v>0</v>
      </c>
      <c r="V28" s="316">
        <f>'per SKPD'!U375</f>
        <v>0</v>
      </c>
      <c r="W28" s="316">
        <f>'per SKPD'!V375</f>
        <v>0</v>
      </c>
      <c r="X28" s="316">
        <f t="shared" si="11"/>
        <v>231568364</v>
      </c>
      <c r="Y28" s="318">
        <f t="shared" si="12"/>
        <v>622657279</v>
      </c>
      <c r="Z28" s="395"/>
      <c r="AA28" s="396"/>
      <c r="AB28" s="397"/>
      <c r="AC28" s="397"/>
      <c r="AD28" s="397">
        <v>622657279</v>
      </c>
      <c r="AE28" s="394">
        <f t="shared" si="3"/>
        <v>0</v>
      </c>
    </row>
    <row r="29" spans="1:32">
      <c r="A29" s="627"/>
      <c r="B29" s="183"/>
      <c r="C29" s="183"/>
      <c r="D29" s="184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E29" s="394">
        <f t="shared" si="3"/>
        <v>0</v>
      </c>
    </row>
    <row r="30" spans="1:32" s="178" customFormat="1">
      <c r="A30" s="633">
        <v>3</v>
      </c>
      <c r="B30" s="694" t="s">
        <v>22</v>
      </c>
      <c r="C30" s="695"/>
      <c r="D30" s="696"/>
      <c r="E30" s="391">
        <f t="shared" ref="E30:U30" si="13">SUM(E31:E37)</f>
        <v>38138942685</v>
      </c>
      <c r="F30" s="391">
        <f t="shared" ref="F30" si="14">SUM(F31:F37)</f>
        <v>5069540570</v>
      </c>
      <c r="G30" s="391">
        <f t="shared" si="13"/>
        <v>5069540570</v>
      </c>
      <c r="H30" s="391">
        <f t="shared" si="13"/>
        <v>38851843</v>
      </c>
      <c r="I30" s="391">
        <f t="shared" si="13"/>
        <v>176864000</v>
      </c>
      <c r="J30" s="391">
        <f t="shared" si="13"/>
        <v>0</v>
      </c>
      <c r="K30" s="391">
        <f t="shared" si="13"/>
        <v>173982382</v>
      </c>
      <c r="L30" s="391">
        <f t="shared" si="13"/>
        <v>144146000</v>
      </c>
      <c r="M30" s="391">
        <f t="shared" si="13"/>
        <v>200033434</v>
      </c>
      <c r="N30" s="391">
        <f t="shared" si="13"/>
        <v>0</v>
      </c>
      <c r="O30" s="391">
        <f>SUM(G30:N30)</f>
        <v>5803418229</v>
      </c>
      <c r="P30" s="391">
        <f t="shared" si="13"/>
        <v>0</v>
      </c>
      <c r="Q30" s="391">
        <f t="shared" si="13"/>
        <v>0</v>
      </c>
      <c r="R30" s="391">
        <f t="shared" si="13"/>
        <v>0</v>
      </c>
      <c r="S30" s="391">
        <f t="shared" si="13"/>
        <v>200033434</v>
      </c>
      <c r="T30" s="391">
        <f t="shared" si="13"/>
        <v>305826994</v>
      </c>
      <c r="U30" s="391">
        <f t="shared" si="13"/>
        <v>7924535</v>
      </c>
      <c r="V30" s="391">
        <f t="shared" ref="V30:W30" si="15">SUM(V31:V37)</f>
        <v>0</v>
      </c>
      <c r="W30" s="391">
        <f t="shared" si="15"/>
        <v>0</v>
      </c>
      <c r="X30" s="391">
        <f>SUM(X31:X37)</f>
        <v>513784963</v>
      </c>
      <c r="Y30" s="391">
        <f>SUM(Y31:Y37)</f>
        <v>43428575951</v>
      </c>
      <c r="Z30" s="392"/>
      <c r="AA30" s="393">
        <f>E30+G30+H30+I30+J30+K30+L30+M30+N30-P30-Q30-R30-S30-T30-U30-V30-W30</f>
        <v>43428575951</v>
      </c>
      <c r="AB30" s="394"/>
      <c r="AC30" s="394"/>
      <c r="AD30" s="394">
        <v>43185719951</v>
      </c>
      <c r="AE30" s="394">
        <f t="shared" si="3"/>
        <v>242856000</v>
      </c>
    </row>
    <row r="31" spans="1:32">
      <c r="A31" s="230"/>
      <c r="B31" s="159">
        <v>1</v>
      </c>
      <c r="C31" s="159" t="s">
        <v>95</v>
      </c>
      <c r="D31" s="185" t="s">
        <v>9</v>
      </c>
      <c r="E31" s="316">
        <f>'per SKPD'!E478</f>
        <v>3998150000</v>
      </c>
      <c r="F31" s="316">
        <f>'per SKPD'!F478</f>
        <v>0</v>
      </c>
      <c r="G31" s="316">
        <f>'per SKPD'!G478</f>
        <v>0</v>
      </c>
      <c r="H31" s="316">
        <f>'per SKPD'!H478</f>
        <v>0</v>
      </c>
      <c r="I31" s="316">
        <f>'per SKPD'!I478</f>
        <v>0</v>
      </c>
      <c r="J31" s="316">
        <f>'per SKPD'!J478</f>
        <v>0</v>
      </c>
      <c r="K31" s="316">
        <f>'per SKPD'!K478</f>
        <v>0</v>
      </c>
      <c r="L31" s="316">
        <f>'per SKPD'!L478</f>
        <v>0</v>
      </c>
      <c r="M31" s="316">
        <f>'per SKPD'!M478</f>
        <v>0</v>
      </c>
      <c r="N31" s="316">
        <f>'per SKPD'!N478</f>
        <v>0</v>
      </c>
      <c r="O31" s="316">
        <f>SUM(G31:N31)</f>
        <v>0</v>
      </c>
      <c r="P31" s="316">
        <f>'per SKPD'!O478</f>
        <v>0</v>
      </c>
      <c r="Q31" s="316">
        <f>'per SKPD'!P478</f>
        <v>0</v>
      </c>
      <c r="R31" s="316">
        <f>'per SKPD'!Q478</f>
        <v>0</v>
      </c>
      <c r="S31" s="316">
        <f>'per SKPD'!R478</f>
        <v>0</v>
      </c>
      <c r="T31" s="316">
        <f>'per SKPD'!S478</f>
        <v>0</v>
      </c>
      <c r="U31" s="316">
        <f>'per SKPD'!T478</f>
        <v>0</v>
      </c>
      <c r="V31" s="316">
        <f>'per SKPD'!U478</f>
        <v>0</v>
      </c>
      <c r="W31" s="316">
        <f>'per SKPD'!V478</f>
        <v>0</v>
      </c>
      <c r="X31" s="316">
        <f>SUM(P31:W31)</f>
        <v>0</v>
      </c>
      <c r="Y31" s="318">
        <f>E31+G31+H31+I31+J31+K31+L31+M31+N31-P31-Q31-R31-S31-T31-U31-V31-W31</f>
        <v>3998150000</v>
      </c>
      <c r="Z31" s="318"/>
      <c r="AA31" s="306">
        <f>Y30-AA30</f>
        <v>0</v>
      </c>
      <c r="AB31" s="379" t="s">
        <v>24</v>
      </c>
      <c r="AD31" s="379">
        <v>3998150000</v>
      </c>
      <c r="AE31" s="394">
        <f t="shared" si="3"/>
        <v>0</v>
      </c>
    </row>
    <row r="32" spans="1:32">
      <c r="A32" s="230"/>
      <c r="B32" s="159">
        <v>2</v>
      </c>
      <c r="C32" s="159" t="s">
        <v>96</v>
      </c>
      <c r="D32" s="185" t="s">
        <v>12</v>
      </c>
      <c r="E32" s="316">
        <f>'per SKPD'!E479</f>
        <v>21852979434</v>
      </c>
      <c r="F32" s="316">
        <f>'per SKPD'!F479</f>
        <v>2334153570</v>
      </c>
      <c r="G32" s="316">
        <f>'per SKPD'!G479</f>
        <v>2334153570</v>
      </c>
      <c r="H32" s="316">
        <f>'per SKPD'!H479</f>
        <v>12772658</v>
      </c>
      <c r="I32" s="316">
        <f>'per SKPD'!I479</f>
        <v>15285000</v>
      </c>
      <c r="J32" s="316">
        <f>'per SKPD'!J479</f>
        <v>0</v>
      </c>
      <c r="K32" s="316">
        <f>'per SKPD'!K479</f>
        <v>173982382</v>
      </c>
      <c r="L32" s="316">
        <f>'per SKPD'!L479</f>
        <v>0</v>
      </c>
      <c r="M32" s="316">
        <f>'per SKPD'!M479</f>
        <v>0</v>
      </c>
      <c r="N32" s="316">
        <f>'per SKPD'!N479</f>
        <v>0</v>
      </c>
      <c r="O32" s="316">
        <f t="shared" ref="O32:O37" si="16">SUM(G32:N32)</f>
        <v>2536193610</v>
      </c>
      <c r="P32" s="316">
        <f>'per SKPD'!O479</f>
        <v>0</v>
      </c>
      <c r="Q32" s="316">
        <f>'per SKPD'!P479</f>
        <v>0</v>
      </c>
      <c r="R32" s="316">
        <f>'per SKPD'!Q479</f>
        <v>0</v>
      </c>
      <c r="S32" s="316">
        <f>'per SKPD'!R479</f>
        <v>200033434</v>
      </c>
      <c r="T32" s="316">
        <f>'per SKPD'!S479</f>
        <v>0</v>
      </c>
      <c r="U32" s="316">
        <f>'per SKPD'!T479</f>
        <v>7924535</v>
      </c>
      <c r="V32" s="316">
        <f>'per SKPD'!U479</f>
        <v>0</v>
      </c>
      <c r="W32" s="316">
        <f>'per SKPD'!V479</f>
        <v>0</v>
      </c>
      <c r="X32" s="316">
        <f>SUM(P32:W32)</f>
        <v>207957969</v>
      </c>
      <c r="Y32" s="318">
        <f>E32+G32+H32+I32+J32+K32+L32+M32+N32-P32-Q32-R32-S32-T32-U32-V32-W32</f>
        <v>24181215075</v>
      </c>
      <c r="Z32" s="318"/>
      <c r="AD32" s="379">
        <v>24181215075</v>
      </c>
      <c r="AE32" s="394">
        <f t="shared" si="3"/>
        <v>0</v>
      </c>
    </row>
    <row r="33" spans="1:32">
      <c r="A33" s="230"/>
      <c r="B33" s="159">
        <v>3</v>
      </c>
      <c r="C33" s="159" t="s">
        <v>97</v>
      </c>
      <c r="D33" s="185" t="s">
        <v>13</v>
      </c>
      <c r="E33" s="316">
        <f>'per SKPD'!E750</f>
        <v>9864709554</v>
      </c>
      <c r="F33" s="316">
        <f>'per SKPD'!F750</f>
        <v>2715377000</v>
      </c>
      <c r="G33" s="316">
        <f>'per SKPD'!G750</f>
        <v>2715377000</v>
      </c>
      <c r="H33" s="316">
        <f>'per SKPD'!H750</f>
        <v>25000000</v>
      </c>
      <c r="I33" s="316">
        <f>'per SKPD'!I750</f>
        <v>85760000</v>
      </c>
      <c r="J33" s="316">
        <f>'per SKPD'!J750</f>
        <v>0</v>
      </c>
      <c r="K33" s="316">
        <f>'per SKPD'!K750</f>
        <v>0</v>
      </c>
      <c r="L33" s="316">
        <f>'per SKPD'!L750</f>
        <v>144146000</v>
      </c>
      <c r="M33" s="316">
        <f>'per SKPD'!M750</f>
        <v>0</v>
      </c>
      <c r="N33" s="316">
        <f>'per SKPD'!N750</f>
        <v>0</v>
      </c>
      <c r="O33" s="316">
        <f t="shared" si="16"/>
        <v>2970283000</v>
      </c>
      <c r="P33" s="316">
        <f>'per SKPD'!O750</f>
        <v>0</v>
      </c>
      <c r="Q33" s="316">
        <f>'per SKPD'!P750</f>
        <v>0</v>
      </c>
      <c r="R33" s="316">
        <f>'per SKPD'!Q750</f>
        <v>0</v>
      </c>
      <c r="S33" s="316">
        <f>'per SKPD'!R750</f>
        <v>0</v>
      </c>
      <c r="T33" s="316">
        <f>'per SKPD'!S750</f>
        <v>0</v>
      </c>
      <c r="U33" s="316">
        <f>'per SKPD'!T750</f>
        <v>0</v>
      </c>
      <c r="V33" s="316">
        <f>'per SKPD'!U750</f>
        <v>0</v>
      </c>
      <c r="W33" s="316">
        <f>'per SKPD'!V750</f>
        <v>0</v>
      </c>
      <c r="X33" s="316">
        <f t="shared" ref="X33:X37" si="17">SUM(P33:W33)</f>
        <v>0</v>
      </c>
      <c r="Y33" s="318">
        <f t="shared" ref="Y33:Y37" si="18">E33+G33+H33+I33+J33+K33+L33+M33+N33-P33-Q33-R33-S33-T33-U33-V33-W33</f>
        <v>12834992554</v>
      </c>
      <c r="Z33" s="318"/>
      <c r="AD33" s="379">
        <v>12592136554</v>
      </c>
      <c r="AE33" s="394">
        <f t="shared" si="3"/>
        <v>242856000</v>
      </c>
      <c r="AF33" s="622" t="s">
        <v>2233</v>
      </c>
    </row>
    <row r="34" spans="1:32">
      <c r="A34" s="230"/>
      <c r="B34" s="159">
        <v>4</v>
      </c>
      <c r="C34" s="159" t="s">
        <v>98</v>
      </c>
      <c r="D34" s="185" t="s">
        <v>8</v>
      </c>
      <c r="E34" s="316">
        <f>'per SKPD'!E756</f>
        <v>2091314350</v>
      </c>
      <c r="F34" s="316">
        <f>'per SKPD'!F756</f>
        <v>20010000</v>
      </c>
      <c r="G34" s="316">
        <f>'per SKPD'!G756</f>
        <v>20010000</v>
      </c>
      <c r="H34" s="316">
        <f>'per SKPD'!H756</f>
        <v>4685</v>
      </c>
      <c r="I34" s="316">
        <f>'per SKPD'!I756</f>
        <v>0</v>
      </c>
      <c r="J34" s="316">
        <f>'per SKPD'!J756</f>
        <v>0</v>
      </c>
      <c r="K34" s="316">
        <f>'per SKPD'!K756</f>
        <v>0</v>
      </c>
      <c r="L34" s="316">
        <f>'per SKPD'!L756</f>
        <v>0</v>
      </c>
      <c r="M34" s="316">
        <f>'per SKPD'!M756</f>
        <v>0</v>
      </c>
      <c r="N34" s="316">
        <f>'per SKPD'!N756</f>
        <v>0</v>
      </c>
      <c r="O34" s="316">
        <f t="shared" si="16"/>
        <v>20014685</v>
      </c>
      <c r="P34" s="316">
        <f>'per SKPD'!O756</f>
        <v>0</v>
      </c>
      <c r="Q34" s="316">
        <f>'per SKPD'!P756</f>
        <v>0</v>
      </c>
      <c r="R34" s="316">
        <f>'per SKPD'!Q756</f>
        <v>0</v>
      </c>
      <c r="S34" s="316">
        <f>'per SKPD'!R756</f>
        <v>0</v>
      </c>
      <c r="T34" s="316">
        <f>'per SKPD'!S756</f>
        <v>0</v>
      </c>
      <c r="U34" s="316">
        <f>'per SKPD'!T756</f>
        <v>0</v>
      </c>
      <c r="V34" s="316">
        <f>'per SKPD'!U756</f>
        <v>0</v>
      </c>
      <c r="W34" s="316">
        <f>'per SKPD'!V756</f>
        <v>0</v>
      </c>
      <c r="X34" s="316">
        <f t="shared" si="17"/>
        <v>0</v>
      </c>
      <c r="Y34" s="318">
        <f t="shared" si="18"/>
        <v>2111329035</v>
      </c>
      <c r="Z34" s="318"/>
      <c r="AD34" s="379">
        <v>2111329035</v>
      </c>
      <c r="AE34" s="394">
        <f t="shared" si="3"/>
        <v>0</v>
      </c>
    </row>
    <row r="35" spans="1:32">
      <c r="A35" s="230"/>
      <c r="B35" s="159">
        <v>5</v>
      </c>
      <c r="C35" s="159" t="s">
        <v>99</v>
      </c>
      <c r="D35" s="185" t="s">
        <v>14</v>
      </c>
      <c r="E35" s="316">
        <f>'per SKPD'!E758</f>
        <v>40948287</v>
      </c>
      <c r="F35" s="316">
        <f>'per SKPD'!F758</f>
        <v>0</v>
      </c>
      <c r="G35" s="316">
        <f>'per SKPD'!G758</f>
        <v>0</v>
      </c>
      <c r="H35" s="316">
        <f>'per SKPD'!H758</f>
        <v>0</v>
      </c>
      <c r="I35" s="316">
        <f>'per SKPD'!I758</f>
        <v>819000</v>
      </c>
      <c r="J35" s="316">
        <f>'per SKPD'!J758</f>
        <v>0</v>
      </c>
      <c r="K35" s="316">
        <f>'per SKPD'!K758</f>
        <v>0</v>
      </c>
      <c r="L35" s="316">
        <f>'per SKPD'!L758</f>
        <v>0</v>
      </c>
      <c r="M35" s="316">
        <f>'per SKPD'!M758</f>
        <v>0</v>
      </c>
      <c r="N35" s="316">
        <f>'per SKPD'!N758</f>
        <v>0</v>
      </c>
      <c r="O35" s="316">
        <f t="shared" si="16"/>
        <v>819000</v>
      </c>
      <c r="P35" s="316">
        <f>'per SKPD'!O758</f>
        <v>0</v>
      </c>
      <c r="Q35" s="316">
        <f>'per SKPD'!P758</f>
        <v>0</v>
      </c>
      <c r="R35" s="316">
        <f>'per SKPD'!Q758</f>
        <v>0</v>
      </c>
      <c r="S35" s="316">
        <f>'per SKPD'!R758</f>
        <v>0</v>
      </c>
      <c r="T35" s="316">
        <f>'per SKPD'!S758</f>
        <v>0</v>
      </c>
      <c r="U35" s="316">
        <f>'per SKPD'!T758</f>
        <v>0</v>
      </c>
      <c r="V35" s="316">
        <f>'per SKPD'!U758</f>
        <v>0</v>
      </c>
      <c r="W35" s="316">
        <f>'per SKPD'!V758</f>
        <v>0</v>
      </c>
      <c r="X35" s="316">
        <f t="shared" si="17"/>
        <v>0</v>
      </c>
      <c r="Y35" s="318">
        <f t="shared" si="18"/>
        <v>41767287</v>
      </c>
      <c r="Z35" s="318"/>
      <c r="AD35" s="379">
        <v>41767287</v>
      </c>
      <c r="AE35" s="394">
        <f t="shared" si="3"/>
        <v>0</v>
      </c>
    </row>
    <row r="36" spans="1:32">
      <c r="A36" s="230"/>
      <c r="B36" s="159">
        <v>6</v>
      </c>
      <c r="C36" s="159" t="s">
        <v>100</v>
      </c>
      <c r="D36" s="185" t="s">
        <v>10</v>
      </c>
      <c r="E36" s="316">
        <f>'per SKPD'!E763</f>
        <v>0</v>
      </c>
      <c r="F36" s="316">
        <f>'per SKPD'!F763</f>
        <v>0</v>
      </c>
      <c r="G36" s="316">
        <f>'per SKPD'!G763</f>
        <v>0</v>
      </c>
      <c r="H36" s="316">
        <f>'per SKPD'!H763</f>
        <v>0</v>
      </c>
      <c r="I36" s="316">
        <f>'per SKPD'!I763</f>
        <v>0</v>
      </c>
      <c r="J36" s="316">
        <f>'per SKPD'!J763</f>
        <v>0</v>
      </c>
      <c r="K36" s="316">
        <f>'per SKPD'!K763</f>
        <v>0</v>
      </c>
      <c r="L36" s="316">
        <f>'per SKPD'!L763</f>
        <v>0</v>
      </c>
      <c r="M36" s="316">
        <f>'per SKPD'!M763</f>
        <v>0</v>
      </c>
      <c r="N36" s="316">
        <f>'per SKPD'!N763</f>
        <v>0</v>
      </c>
      <c r="O36" s="316">
        <f t="shared" si="16"/>
        <v>0</v>
      </c>
      <c r="P36" s="316">
        <f>'per SKPD'!O763</f>
        <v>0</v>
      </c>
      <c r="Q36" s="316">
        <f>'per SKPD'!P763</f>
        <v>0</v>
      </c>
      <c r="R36" s="316">
        <f>'per SKPD'!Q763</f>
        <v>0</v>
      </c>
      <c r="S36" s="316">
        <f>'per SKPD'!R763</f>
        <v>0</v>
      </c>
      <c r="T36" s="316">
        <f>'per SKPD'!S763</f>
        <v>0</v>
      </c>
      <c r="U36" s="316">
        <f>'per SKPD'!T763</f>
        <v>0</v>
      </c>
      <c r="V36" s="316">
        <f>'per SKPD'!U763</f>
        <v>0</v>
      </c>
      <c r="W36" s="316">
        <f>'per SKPD'!V763</f>
        <v>0</v>
      </c>
      <c r="X36" s="316">
        <f t="shared" si="17"/>
        <v>0</v>
      </c>
      <c r="Y36" s="318">
        <f t="shared" si="18"/>
        <v>0</v>
      </c>
      <c r="Z36" s="318"/>
      <c r="AD36" s="379">
        <v>0</v>
      </c>
      <c r="AE36" s="394">
        <f t="shared" si="3"/>
        <v>0</v>
      </c>
    </row>
    <row r="37" spans="1:32" s="179" customFormat="1">
      <c r="A37" s="628"/>
      <c r="B37" s="186">
        <v>7</v>
      </c>
      <c r="C37" s="186"/>
      <c r="D37" s="187" t="s">
        <v>11</v>
      </c>
      <c r="E37" s="316">
        <f>'per SKPD'!E764</f>
        <v>290841060</v>
      </c>
      <c r="F37" s="316">
        <f>'per SKPD'!F764</f>
        <v>0</v>
      </c>
      <c r="G37" s="316">
        <f>'per SKPD'!G764</f>
        <v>0</v>
      </c>
      <c r="H37" s="316">
        <f>'per SKPD'!H764</f>
        <v>1074500</v>
      </c>
      <c r="I37" s="316">
        <f>'per SKPD'!I764</f>
        <v>75000000</v>
      </c>
      <c r="J37" s="316">
        <f>'per SKPD'!J764</f>
        <v>0</v>
      </c>
      <c r="K37" s="316">
        <f>'per SKPD'!K764</f>
        <v>0</v>
      </c>
      <c r="L37" s="316">
        <f>'per SKPD'!L764</f>
        <v>0</v>
      </c>
      <c r="M37" s="316">
        <f>'per SKPD'!M764</f>
        <v>200033434</v>
      </c>
      <c r="N37" s="316">
        <f>'per SKPD'!N764</f>
        <v>0</v>
      </c>
      <c r="O37" s="316">
        <f t="shared" si="16"/>
        <v>276107934</v>
      </c>
      <c r="P37" s="316">
        <f>'per SKPD'!O764</f>
        <v>0</v>
      </c>
      <c r="Q37" s="316">
        <f>'per SKPD'!P764</f>
        <v>0</v>
      </c>
      <c r="R37" s="316">
        <f>'per SKPD'!Q764</f>
        <v>0</v>
      </c>
      <c r="S37" s="316">
        <f>'per SKPD'!R764</f>
        <v>0</v>
      </c>
      <c r="T37" s="316">
        <f>'per SKPD'!S764</f>
        <v>305826994</v>
      </c>
      <c r="U37" s="316">
        <f>'per SKPD'!T764</f>
        <v>0</v>
      </c>
      <c r="V37" s="316">
        <f>'per SKPD'!U764</f>
        <v>0</v>
      </c>
      <c r="W37" s="316">
        <f>'per SKPD'!V764</f>
        <v>0</v>
      </c>
      <c r="X37" s="316">
        <f t="shared" si="17"/>
        <v>305826994</v>
      </c>
      <c r="Y37" s="318">
        <f t="shared" si="18"/>
        <v>261122000</v>
      </c>
      <c r="Z37" s="395"/>
      <c r="AA37" s="396"/>
      <c r="AB37" s="397"/>
      <c r="AC37" s="397"/>
      <c r="AD37" s="397">
        <v>261122000</v>
      </c>
      <c r="AE37" s="394">
        <f t="shared" si="3"/>
        <v>0</v>
      </c>
    </row>
    <row r="38" spans="1:32">
      <c r="A38" s="627"/>
      <c r="B38" s="183"/>
      <c r="C38" s="183"/>
      <c r="D38" s="188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E38" s="394">
        <f t="shared" si="3"/>
        <v>0</v>
      </c>
    </row>
    <row r="39" spans="1:32" s="178" customFormat="1">
      <c r="A39" s="633">
        <v>4</v>
      </c>
      <c r="B39" s="694" t="s">
        <v>23</v>
      </c>
      <c r="C39" s="695"/>
      <c r="D39" s="696"/>
      <c r="E39" s="391">
        <f t="shared" ref="E39:M39" si="19">SUM(E40:E46)</f>
        <v>984159281432</v>
      </c>
      <c r="F39" s="391">
        <f t="shared" ref="F39" si="20">SUM(F40:F46)</f>
        <v>50410950392</v>
      </c>
      <c r="G39" s="391">
        <f t="shared" si="19"/>
        <v>50410950392</v>
      </c>
      <c r="H39" s="391">
        <f t="shared" si="19"/>
        <v>833391828</v>
      </c>
      <c r="I39" s="391">
        <f t="shared" si="19"/>
        <v>485169465</v>
      </c>
      <c r="J39" s="391">
        <f t="shared" si="19"/>
        <v>178128173300</v>
      </c>
      <c r="K39" s="391">
        <f t="shared" si="19"/>
        <v>163963032</v>
      </c>
      <c r="L39" s="391">
        <f t="shared" si="19"/>
        <v>2542939015</v>
      </c>
      <c r="M39" s="391">
        <f t="shared" si="19"/>
        <v>763136000</v>
      </c>
      <c r="N39" s="391">
        <f t="shared" ref="N39:U39" si="21">SUM(N40:N46)</f>
        <v>0</v>
      </c>
      <c r="O39" s="391">
        <f>SUM(G39:N39)</f>
        <v>233327723032</v>
      </c>
      <c r="P39" s="391">
        <f t="shared" si="21"/>
        <v>162625000</v>
      </c>
      <c r="Q39" s="391">
        <f t="shared" si="21"/>
        <v>0</v>
      </c>
      <c r="R39" s="391">
        <f t="shared" si="21"/>
        <v>3258298000</v>
      </c>
      <c r="S39" s="391">
        <f t="shared" si="21"/>
        <v>763136000</v>
      </c>
      <c r="T39" s="391">
        <f t="shared" si="21"/>
        <v>745545000</v>
      </c>
      <c r="U39" s="391">
        <f t="shared" si="21"/>
        <v>72720000</v>
      </c>
      <c r="V39" s="391">
        <f t="shared" ref="V39:W39" si="22">SUM(V40:V46)</f>
        <v>146520400</v>
      </c>
      <c r="W39" s="391">
        <f t="shared" si="22"/>
        <v>465465600</v>
      </c>
      <c r="X39" s="391">
        <f>SUM(X40:X46)</f>
        <v>5614310000</v>
      </c>
      <c r="Y39" s="391">
        <f>SUM(Y40:Y46)</f>
        <v>1211872694464</v>
      </c>
      <c r="Z39" s="392"/>
      <c r="AA39" s="393">
        <f>E39+G39+H39+I39+J39+K39+L39+M39+N39-P39-Q39-R39-S39-T39-U39-V39-W39</f>
        <v>1211872694464</v>
      </c>
      <c r="AB39" s="394"/>
      <c r="AC39" s="394"/>
      <c r="AD39" s="394">
        <v>1211988924511.1052</v>
      </c>
      <c r="AE39" s="394">
        <f t="shared" si="3"/>
        <v>-116230047.10522461</v>
      </c>
    </row>
    <row r="40" spans="1:32">
      <c r="A40" s="230"/>
      <c r="B40" s="159">
        <v>1</v>
      </c>
      <c r="C40" s="159" t="s">
        <v>95</v>
      </c>
      <c r="D40" s="185" t="s">
        <v>9</v>
      </c>
      <c r="E40" s="316">
        <f>'per SKPD'!E841</f>
        <v>12190241325</v>
      </c>
      <c r="F40" s="316">
        <f>'per SKPD'!F841</f>
        <v>0</v>
      </c>
      <c r="G40" s="316">
        <f>'per SKPD'!G841</f>
        <v>0</v>
      </c>
      <c r="H40" s="316">
        <f>'per SKPD'!H841</f>
        <v>0</v>
      </c>
      <c r="I40" s="316">
        <f>'per SKPD'!I841</f>
        <v>0</v>
      </c>
      <c r="J40" s="316">
        <f>'per SKPD'!J841</f>
        <v>178061884050</v>
      </c>
      <c r="K40" s="316">
        <f>'per SKPD'!K841</f>
        <v>0</v>
      </c>
      <c r="L40" s="316">
        <f>'per SKPD'!L841</f>
        <v>0</v>
      </c>
      <c r="M40" s="316">
        <f>'per SKPD'!M841</f>
        <v>0</v>
      </c>
      <c r="N40" s="316">
        <f>'per SKPD'!N841</f>
        <v>0</v>
      </c>
      <c r="O40" s="316">
        <f>SUM(G40:N40)</f>
        <v>178061884050</v>
      </c>
      <c r="P40" s="316">
        <f>'per SKPD'!O841</f>
        <v>162625000</v>
      </c>
      <c r="Q40" s="316">
        <f>'per SKPD'!P841</f>
        <v>0</v>
      </c>
      <c r="R40" s="316">
        <f>'per SKPD'!Q841</f>
        <v>0</v>
      </c>
      <c r="S40" s="316">
        <f>'per SKPD'!R841</f>
        <v>0</v>
      </c>
      <c r="T40" s="316">
        <f>'per SKPD'!S841</f>
        <v>0</v>
      </c>
      <c r="U40" s="316">
        <f>'per SKPD'!T841</f>
        <v>0</v>
      </c>
      <c r="V40" s="316">
        <f>'per SKPD'!U841</f>
        <v>0</v>
      </c>
      <c r="W40" s="316">
        <f>'per SKPD'!V841</f>
        <v>0</v>
      </c>
      <c r="X40" s="316">
        <f>SUM(P40:W40)</f>
        <v>162625000</v>
      </c>
      <c r="Y40" s="318">
        <f>E40+G40+H40+I40+J40+K40+L40+M40+N40-P40-Q40-R40-S40-T40-U40-V40-W40</f>
        <v>190089500375</v>
      </c>
      <c r="Z40" s="318"/>
      <c r="AA40" s="306">
        <f>Y39-AA39</f>
        <v>0</v>
      </c>
      <c r="AB40" s="379" t="s">
        <v>24</v>
      </c>
      <c r="AD40" s="379">
        <v>190089500375</v>
      </c>
      <c r="AE40" s="394">
        <f t="shared" si="3"/>
        <v>0</v>
      </c>
    </row>
    <row r="41" spans="1:32">
      <c r="A41" s="230"/>
      <c r="B41" s="159">
        <v>2</v>
      </c>
      <c r="C41" s="159" t="s">
        <v>96</v>
      </c>
      <c r="D41" s="185" t="s">
        <v>12</v>
      </c>
      <c r="E41" s="316">
        <f>'per SKPD'!E848</f>
        <v>10188538007</v>
      </c>
      <c r="F41" s="316">
        <f>'per SKPD'!F848</f>
        <v>2393528807</v>
      </c>
      <c r="G41" s="316">
        <f>'per SKPD'!G848</f>
        <v>2393528807</v>
      </c>
      <c r="H41" s="316">
        <f>'per SKPD'!H848</f>
        <v>50965777</v>
      </c>
      <c r="I41" s="316">
        <f>'per SKPD'!I848</f>
        <v>438248965</v>
      </c>
      <c r="J41" s="316">
        <f>'per SKPD'!J848</f>
        <v>0</v>
      </c>
      <c r="K41" s="316">
        <f>'per SKPD'!K848</f>
        <v>163963032</v>
      </c>
      <c r="L41" s="316">
        <f>'per SKPD'!L848</f>
        <v>23065735</v>
      </c>
      <c r="M41" s="316">
        <f>'per SKPD'!M848</f>
        <v>0</v>
      </c>
      <c r="N41" s="316">
        <f>'per SKPD'!N848</f>
        <v>0</v>
      </c>
      <c r="O41" s="316">
        <f t="shared" ref="O41:O46" si="23">SUM(G41:N41)</f>
        <v>3069772316</v>
      </c>
      <c r="P41" s="316">
        <f>'per SKPD'!O848</f>
        <v>0</v>
      </c>
      <c r="Q41" s="316">
        <f>'per SKPD'!P848</f>
        <v>0</v>
      </c>
      <c r="R41" s="316">
        <f>'per SKPD'!Q848</f>
        <v>418935000</v>
      </c>
      <c r="S41" s="316">
        <f>'per SKPD'!R848</f>
        <v>0</v>
      </c>
      <c r="T41" s="316">
        <f>'per SKPD'!S848</f>
        <v>0</v>
      </c>
      <c r="U41" s="316">
        <f>'per SKPD'!T848</f>
        <v>55820000</v>
      </c>
      <c r="V41" s="316">
        <f>'per SKPD'!U848</f>
        <v>146520400</v>
      </c>
      <c r="W41" s="316">
        <f>'per SKPD'!V848</f>
        <v>0</v>
      </c>
      <c r="X41" s="316">
        <f>SUM(P41:W41)</f>
        <v>621275400</v>
      </c>
      <c r="Y41" s="318">
        <f>E41+G41+H41+I41+J41+K41+L41+M41+N41-P41-Q41-R41-S41-T41-U41-V41-W41</f>
        <v>12637034923</v>
      </c>
      <c r="Z41" s="318" t="s">
        <v>118</v>
      </c>
      <c r="AD41" s="379">
        <v>12213755841</v>
      </c>
      <c r="AE41" s="394">
        <f t="shared" si="3"/>
        <v>423279082</v>
      </c>
      <c r="AF41" s="622" t="s">
        <v>114</v>
      </c>
    </row>
    <row r="42" spans="1:32">
      <c r="A42" s="230"/>
      <c r="B42" s="159">
        <v>3</v>
      </c>
      <c r="C42" s="159" t="s">
        <v>97</v>
      </c>
      <c r="D42" s="185" t="s">
        <v>13</v>
      </c>
      <c r="E42" s="316">
        <f>'per SKPD'!E905</f>
        <v>54237970675</v>
      </c>
      <c r="F42" s="316">
        <f>'per SKPD'!F905</f>
        <v>14211304165</v>
      </c>
      <c r="G42" s="316">
        <f>'per SKPD'!G905</f>
        <v>14192779450</v>
      </c>
      <c r="H42" s="316">
        <f>'per SKPD'!H905</f>
        <v>342983845</v>
      </c>
      <c r="I42" s="316">
        <f>'per SKPD'!I905</f>
        <v>0</v>
      </c>
      <c r="J42" s="316">
        <f>'per SKPD'!J905</f>
        <v>66289250</v>
      </c>
      <c r="K42" s="316">
        <f>'per SKPD'!K905</f>
        <v>0</v>
      </c>
      <c r="L42" s="316">
        <f>'per SKPD'!L905</f>
        <v>749314675</v>
      </c>
      <c r="M42" s="316">
        <f>'per SKPD'!M905</f>
        <v>0</v>
      </c>
      <c r="N42" s="316">
        <f>'per SKPD'!N905</f>
        <v>0</v>
      </c>
      <c r="O42" s="316">
        <f t="shared" si="23"/>
        <v>15351367220</v>
      </c>
      <c r="P42" s="316">
        <f>'per SKPD'!O905</f>
        <v>0</v>
      </c>
      <c r="Q42" s="316">
        <f>'per SKPD'!P905</f>
        <v>0</v>
      </c>
      <c r="R42" s="316">
        <f>'per SKPD'!Q905</f>
        <v>2839363000</v>
      </c>
      <c r="S42" s="316">
        <f>'per SKPD'!R905</f>
        <v>0</v>
      </c>
      <c r="T42" s="316">
        <f>'per SKPD'!S905</f>
        <v>390117000</v>
      </c>
      <c r="U42" s="316">
        <f>'per SKPD'!T905</f>
        <v>0</v>
      </c>
      <c r="V42" s="316">
        <f>'per SKPD'!U905</f>
        <v>0</v>
      </c>
      <c r="W42" s="316">
        <f>'per SKPD'!V905</f>
        <v>0</v>
      </c>
      <c r="X42" s="316">
        <f t="shared" ref="X42:X46" si="24">SUM(P42:W42)</f>
        <v>3229480000</v>
      </c>
      <c r="Y42" s="318">
        <f t="shared" ref="Y42:Y46" si="25">E42+G42+H42+I42+J42+K42+L42+M42+N42-P42-Q42-R42-S42-T42-U42-V42-W42</f>
        <v>66359857895</v>
      </c>
      <c r="Z42" s="318"/>
      <c r="AD42" s="379">
        <v>66679466825</v>
      </c>
      <c r="AE42" s="394">
        <f t="shared" si="3"/>
        <v>-319608930</v>
      </c>
      <c r="AF42" s="224" t="s">
        <v>105</v>
      </c>
    </row>
    <row r="43" spans="1:32">
      <c r="A43" s="230"/>
      <c r="B43" s="159">
        <v>4</v>
      </c>
      <c r="C43" s="159" t="s">
        <v>98</v>
      </c>
      <c r="D43" s="185" t="s">
        <v>8</v>
      </c>
      <c r="E43" s="316">
        <f>'per SKPD'!E944</f>
        <v>905539144925</v>
      </c>
      <c r="F43" s="316">
        <f>'per SKPD'!F944</f>
        <v>33789217420</v>
      </c>
      <c r="G43" s="316">
        <f>'per SKPD'!G944</f>
        <v>33807742135</v>
      </c>
      <c r="H43" s="316">
        <f>'per SKPD'!H944</f>
        <v>439442206</v>
      </c>
      <c r="I43" s="316">
        <f>'per SKPD'!I944</f>
        <v>0</v>
      </c>
      <c r="J43" s="316">
        <f>'per SKPD'!J944</f>
        <v>0</v>
      </c>
      <c r="K43" s="316">
        <f>'per SKPD'!K944</f>
        <v>0</v>
      </c>
      <c r="L43" s="316">
        <f>'per SKPD'!L944</f>
        <v>1768089105</v>
      </c>
      <c r="M43" s="316">
        <f>'per SKPD'!M944</f>
        <v>763136000</v>
      </c>
      <c r="N43" s="316">
        <f>'per SKPD'!N944</f>
        <v>0</v>
      </c>
      <c r="O43" s="316">
        <f t="shared" si="23"/>
        <v>36778409446</v>
      </c>
      <c r="P43" s="316">
        <f>'per SKPD'!O944</f>
        <v>0</v>
      </c>
      <c r="Q43" s="316">
        <f>'per SKPD'!P944</f>
        <v>0</v>
      </c>
      <c r="R43" s="316">
        <f>'per SKPD'!Q944</f>
        <v>0</v>
      </c>
      <c r="S43" s="316">
        <f>'per SKPD'!R944</f>
        <v>0</v>
      </c>
      <c r="T43" s="316">
        <f>'per SKPD'!S944</f>
        <v>205936000</v>
      </c>
      <c r="U43" s="316">
        <f>'per SKPD'!T944</f>
        <v>0</v>
      </c>
      <c r="V43" s="316">
        <f>'per SKPD'!U944</f>
        <v>0</v>
      </c>
      <c r="W43" s="316">
        <f>'per SKPD'!V944</f>
        <v>465465600</v>
      </c>
      <c r="X43" s="316">
        <f t="shared" si="24"/>
        <v>671401600</v>
      </c>
      <c r="Y43" s="318">
        <f t="shared" si="25"/>
        <v>941646152771</v>
      </c>
      <c r="Z43" s="318"/>
      <c r="AD43" s="379">
        <v>941765950970.10522</v>
      </c>
      <c r="AE43" s="394">
        <f t="shared" si="3"/>
        <v>-119798199.10522461</v>
      </c>
      <c r="AF43" s="108" t="s">
        <v>1984</v>
      </c>
    </row>
    <row r="44" spans="1:32">
      <c r="A44" s="230"/>
      <c r="B44" s="159">
        <v>5</v>
      </c>
      <c r="C44" s="159" t="s">
        <v>99</v>
      </c>
      <c r="D44" s="185" t="s">
        <v>14</v>
      </c>
      <c r="E44" s="316">
        <f>'per SKPD'!E1045</f>
        <v>520566500</v>
      </c>
      <c r="F44" s="316">
        <f>'per SKPD'!F1045</f>
        <v>16900000</v>
      </c>
      <c r="G44" s="316">
        <f>'per SKPD'!G1045</f>
        <v>16900000</v>
      </c>
      <c r="H44" s="316">
        <f>'per SKPD'!H1045</f>
        <v>0</v>
      </c>
      <c r="I44" s="316">
        <f>'per SKPD'!I1045</f>
        <v>0</v>
      </c>
      <c r="J44" s="316">
        <f>'per SKPD'!J1045</f>
        <v>0</v>
      </c>
      <c r="K44" s="316">
        <f>'per SKPD'!K1045</f>
        <v>0</v>
      </c>
      <c r="L44" s="316">
        <f>'per SKPD'!L1045</f>
        <v>0</v>
      </c>
      <c r="M44" s="316">
        <f>'per SKPD'!M1045</f>
        <v>0</v>
      </c>
      <c r="N44" s="316">
        <f>'per SKPD'!N1045</f>
        <v>0</v>
      </c>
      <c r="O44" s="316">
        <f t="shared" si="23"/>
        <v>16900000</v>
      </c>
      <c r="P44" s="316">
        <f>'per SKPD'!O1045</f>
        <v>0</v>
      </c>
      <c r="Q44" s="316">
        <f>'per SKPD'!P1045</f>
        <v>0</v>
      </c>
      <c r="R44" s="316">
        <f>'per SKPD'!Q1045</f>
        <v>0</v>
      </c>
      <c r="S44" s="316">
        <f>'per SKPD'!R1045</f>
        <v>0</v>
      </c>
      <c r="T44" s="316">
        <f>'per SKPD'!S1045</f>
        <v>0</v>
      </c>
      <c r="U44" s="316">
        <f>'per SKPD'!T1045</f>
        <v>16900000</v>
      </c>
      <c r="V44" s="316">
        <f>'per SKPD'!U1045</f>
        <v>0</v>
      </c>
      <c r="W44" s="316">
        <f>'per SKPD'!V1045</f>
        <v>0</v>
      </c>
      <c r="X44" s="316">
        <f t="shared" si="24"/>
        <v>16900000</v>
      </c>
      <c r="Y44" s="318">
        <f t="shared" si="25"/>
        <v>520566500</v>
      </c>
      <c r="Z44" s="318"/>
      <c r="AD44" s="379">
        <v>520566500</v>
      </c>
      <c r="AE44" s="394">
        <f t="shared" si="3"/>
        <v>0</v>
      </c>
    </row>
    <row r="45" spans="1:32">
      <c r="A45" s="230"/>
      <c r="B45" s="159">
        <v>6</v>
      </c>
      <c r="C45" s="159" t="s">
        <v>100</v>
      </c>
      <c r="D45" s="185" t="s">
        <v>10</v>
      </c>
      <c r="E45" s="316">
        <f>'per SKPD'!E1049</f>
        <v>1333328000</v>
      </c>
      <c r="F45" s="316">
        <f>'per SKPD'!F1049</f>
        <v>0</v>
      </c>
      <c r="G45" s="316">
        <f>'per SKPD'!G1049</f>
        <v>0</v>
      </c>
      <c r="H45" s="316">
        <f>'per SKPD'!H1049</f>
        <v>0</v>
      </c>
      <c r="I45" s="316">
        <f>'per SKPD'!I1049</f>
        <v>0</v>
      </c>
      <c r="J45" s="316">
        <f>'per SKPD'!J1049</f>
        <v>0</v>
      </c>
      <c r="K45" s="316">
        <f>'per SKPD'!K1049</f>
        <v>0</v>
      </c>
      <c r="L45" s="316">
        <f>'per SKPD'!L1049</f>
        <v>0</v>
      </c>
      <c r="M45" s="316">
        <f>'per SKPD'!M1049</f>
        <v>0</v>
      </c>
      <c r="N45" s="316">
        <f>'per SKPD'!N1049</f>
        <v>0</v>
      </c>
      <c r="O45" s="316">
        <f t="shared" si="23"/>
        <v>0</v>
      </c>
      <c r="P45" s="316">
        <f>'per SKPD'!O1049</f>
        <v>0</v>
      </c>
      <c r="Q45" s="316">
        <f>'per SKPD'!P1049</f>
        <v>0</v>
      </c>
      <c r="R45" s="316">
        <f>'per SKPD'!Q1049</f>
        <v>0</v>
      </c>
      <c r="S45" s="316">
        <f>'per SKPD'!R1049</f>
        <v>763136000</v>
      </c>
      <c r="T45" s="316">
        <f>'per SKPD'!S1049</f>
        <v>0</v>
      </c>
      <c r="U45" s="316">
        <f>'per SKPD'!T1049</f>
        <v>0</v>
      </c>
      <c r="V45" s="316">
        <f>'per SKPD'!U1049</f>
        <v>0</v>
      </c>
      <c r="W45" s="316">
        <f>'per SKPD'!V1049</f>
        <v>0</v>
      </c>
      <c r="X45" s="316">
        <f t="shared" si="24"/>
        <v>763136000</v>
      </c>
      <c r="Y45" s="318">
        <f t="shared" si="25"/>
        <v>570192000</v>
      </c>
      <c r="Z45" s="318"/>
      <c r="AD45" s="379">
        <v>570192000</v>
      </c>
      <c r="AE45" s="394">
        <f t="shared" si="3"/>
        <v>0</v>
      </c>
    </row>
    <row r="46" spans="1:32" s="179" customFormat="1">
      <c r="A46" s="628"/>
      <c r="B46" s="186">
        <v>7</v>
      </c>
      <c r="C46" s="186"/>
      <c r="D46" s="187" t="s">
        <v>11</v>
      </c>
      <c r="E46" s="316">
        <f>'per SKPD'!E1051</f>
        <v>149492000</v>
      </c>
      <c r="F46" s="316">
        <f>'per SKPD'!F1051</f>
        <v>0</v>
      </c>
      <c r="G46" s="316">
        <f>'per SKPD'!G1051</f>
        <v>0</v>
      </c>
      <c r="H46" s="316">
        <f>'per SKPD'!H1051</f>
        <v>0</v>
      </c>
      <c r="I46" s="316">
        <f>'per SKPD'!I1051</f>
        <v>46920500</v>
      </c>
      <c r="J46" s="316">
        <f>'per SKPD'!J1051</f>
        <v>0</v>
      </c>
      <c r="K46" s="316">
        <f>'per SKPD'!K1051</f>
        <v>0</v>
      </c>
      <c r="L46" s="316">
        <f>'per SKPD'!L1051</f>
        <v>2469500</v>
      </c>
      <c r="M46" s="316">
        <f>'per SKPD'!M1051</f>
        <v>0</v>
      </c>
      <c r="N46" s="316">
        <f>'per SKPD'!N1051</f>
        <v>0</v>
      </c>
      <c r="O46" s="316">
        <f t="shared" si="23"/>
        <v>49390000</v>
      </c>
      <c r="P46" s="316">
        <f>'per SKPD'!O1051</f>
        <v>0</v>
      </c>
      <c r="Q46" s="316">
        <f>'per SKPD'!P1051</f>
        <v>0</v>
      </c>
      <c r="R46" s="316">
        <f>'per SKPD'!Q1051</f>
        <v>0</v>
      </c>
      <c r="S46" s="316">
        <f>'per SKPD'!R1051</f>
        <v>0</v>
      </c>
      <c r="T46" s="316">
        <f>'per SKPD'!S1051</f>
        <v>149492000</v>
      </c>
      <c r="U46" s="316">
        <f>'per SKPD'!T1051</f>
        <v>0</v>
      </c>
      <c r="V46" s="316">
        <f>'per SKPD'!U1051</f>
        <v>0</v>
      </c>
      <c r="W46" s="316">
        <f>'per SKPD'!V1051</f>
        <v>0</v>
      </c>
      <c r="X46" s="316">
        <f t="shared" si="24"/>
        <v>149492000</v>
      </c>
      <c r="Y46" s="318">
        <f t="shared" si="25"/>
        <v>49390000</v>
      </c>
      <c r="Z46" s="395"/>
      <c r="AA46" s="396"/>
      <c r="AB46" s="397"/>
      <c r="AC46" s="397"/>
      <c r="AD46" s="397">
        <v>149492000</v>
      </c>
      <c r="AE46" s="394">
        <f t="shared" si="3"/>
        <v>-100102000</v>
      </c>
      <c r="AF46" s="224" t="s">
        <v>105</v>
      </c>
    </row>
    <row r="47" spans="1:32">
      <c r="A47" s="627"/>
      <c r="B47" s="183"/>
      <c r="C47" s="183"/>
      <c r="D47" s="188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E47" s="394">
        <f t="shared" si="3"/>
        <v>0</v>
      </c>
    </row>
    <row r="48" spans="1:32" s="178" customFormat="1">
      <c r="A48" s="633">
        <v>5</v>
      </c>
      <c r="B48" s="694" t="s">
        <v>25</v>
      </c>
      <c r="C48" s="695"/>
      <c r="D48" s="696"/>
      <c r="E48" s="391">
        <f t="shared" ref="E48:M48" si="26">SUM(E49:E55)</f>
        <v>9581044611</v>
      </c>
      <c r="F48" s="391">
        <f t="shared" ref="F48" si="27">SUM(F49:F55)</f>
        <v>69040000</v>
      </c>
      <c r="G48" s="391">
        <f t="shared" si="26"/>
        <v>69040000</v>
      </c>
      <c r="H48" s="391">
        <f t="shared" si="26"/>
        <v>9465000</v>
      </c>
      <c r="I48" s="391">
        <f t="shared" si="26"/>
        <v>81026750</v>
      </c>
      <c r="J48" s="391">
        <f t="shared" si="26"/>
        <v>0</v>
      </c>
      <c r="K48" s="391">
        <f t="shared" si="26"/>
        <v>0</v>
      </c>
      <c r="L48" s="391">
        <f t="shared" si="26"/>
        <v>4264500</v>
      </c>
      <c r="M48" s="391">
        <f t="shared" si="26"/>
        <v>0</v>
      </c>
      <c r="N48" s="391">
        <f t="shared" ref="N48:U48" si="28">SUM(N49:N55)</f>
        <v>0</v>
      </c>
      <c r="O48" s="391">
        <f>SUM(G48:N48)</f>
        <v>163796250</v>
      </c>
      <c r="P48" s="391">
        <f t="shared" si="28"/>
        <v>0</v>
      </c>
      <c r="Q48" s="391">
        <f t="shared" si="28"/>
        <v>0</v>
      </c>
      <c r="R48" s="391">
        <f t="shared" si="28"/>
        <v>7547750000</v>
      </c>
      <c r="S48" s="391">
        <f t="shared" si="28"/>
        <v>0</v>
      </c>
      <c r="T48" s="391">
        <f t="shared" si="28"/>
        <v>0</v>
      </c>
      <c r="U48" s="391">
        <f t="shared" si="28"/>
        <v>0</v>
      </c>
      <c r="V48" s="391">
        <f t="shared" ref="V48:W48" si="29">SUM(V49:V55)</f>
        <v>0</v>
      </c>
      <c r="W48" s="391">
        <f t="shared" si="29"/>
        <v>0</v>
      </c>
      <c r="X48" s="391">
        <f>SUM(X49:X55)</f>
        <v>7547750000</v>
      </c>
      <c r="Y48" s="391">
        <f>SUM(Y49:Y55)</f>
        <v>2197090861</v>
      </c>
      <c r="Z48" s="392"/>
      <c r="AA48" s="393">
        <f>E48+G48+H48+I48+J48+K48+L48+M48+N48-P48-Q48-R48-S48-T48-U48-V48-W48</f>
        <v>2197090861</v>
      </c>
      <c r="AB48" s="394"/>
      <c r="AC48" s="394"/>
      <c r="AD48" s="394">
        <v>2197090861</v>
      </c>
      <c r="AE48" s="394">
        <f t="shared" si="3"/>
        <v>0</v>
      </c>
    </row>
    <row r="49" spans="1:31">
      <c r="A49" s="230"/>
      <c r="B49" s="159">
        <v>1</v>
      </c>
      <c r="C49" s="159" t="s">
        <v>95</v>
      </c>
      <c r="D49" s="185" t="s">
        <v>9</v>
      </c>
      <c r="E49" s="316">
        <f>'per SKPD'!E1089</f>
        <v>1035250000</v>
      </c>
      <c r="F49" s="316">
        <f>'per SKPD'!F1089</f>
        <v>0</v>
      </c>
      <c r="G49" s="316">
        <f>'per SKPD'!G1089</f>
        <v>0</v>
      </c>
      <c r="H49" s="316">
        <f>'per SKPD'!H1089</f>
        <v>0</v>
      </c>
      <c r="I49" s="316">
        <f>'per SKPD'!I1089</f>
        <v>0</v>
      </c>
      <c r="J49" s="316">
        <f>'per SKPD'!J1089</f>
        <v>0</v>
      </c>
      <c r="K49" s="316">
        <f>'per SKPD'!K1089</f>
        <v>0</v>
      </c>
      <c r="L49" s="316">
        <f>'per SKPD'!L1089</f>
        <v>0</v>
      </c>
      <c r="M49" s="316">
        <f>'per SKPD'!M1089</f>
        <v>0</v>
      </c>
      <c r="N49" s="316">
        <f>'per SKPD'!N1089</f>
        <v>0</v>
      </c>
      <c r="O49" s="316">
        <f>SUM(G49:N49)</f>
        <v>0</v>
      </c>
      <c r="P49" s="316">
        <f>'per SKPD'!O1089</f>
        <v>0</v>
      </c>
      <c r="Q49" s="316">
        <f>'per SKPD'!P1089</f>
        <v>0</v>
      </c>
      <c r="R49" s="316">
        <f>'per SKPD'!Q1089</f>
        <v>1035250000</v>
      </c>
      <c r="S49" s="316">
        <f>'per SKPD'!R1089</f>
        <v>0</v>
      </c>
      <c r="T49" s="316">
        <f>'per SKPD'!S1089</f>
        <v>0</v>
      </c>
      <c r="U49" s="316">
        <f>'per SKPD'!T1089</f>
        <v>0</v>
      </c>
      <c r="V49" s="316">
        <f>'per SKPD'!U1089</f>
        <v>0</v>
      </c>
      <c r="W49" s="316">
        <f>'per SKPD'!V1089</f>
        <v>0</v>
      </c>
      <c r="X49" s="316">
        <f>SUM(P49:W49)</f>
        <v>1035250000</v>
      </c>
      <c r="Y49" s="318">
        <f>E49+G49+H49+I49+J49+K49+L49+M49+N49-P49-Q49-R49-S49-T49-U49-V49-W49</f>
        <v>0</v>
      </c>
      <c r="Z49" s="318"/>
      <c r="AA49" s="306">
        <f>Y48-AA48</f>
        <v>0</v>
      </c>
      <c r="AB49" s="379" t="s">
        <v>24</v>
      </c>
      <c r="AD49" s="379">
        <v>0</v>
      </c>
      <c r="AE49" s="394">
        <f t="shared" si="3"/>
        <v>0</v>
      </c>
    </row>
    <row r="50" spans="1:31">
      <c r="A50" s="230"/>
      <c r="B50" s="159">
        <v>2</v>
      </c>
      <c r="C50" s="159" t="s">
        <v>96</v>
      </c>
      <c r="D50" s="185" t="s">
        <v>12</v>
      </c>
      <c r="E50" s="316">
        <f>'per SKPD'!E1091</f>
        <v>1516954911</v>
      </c>
      <c r="F50" s="316">
        <f>'per SKPD'!F1091</f>
        <v>69040000</v>
      </c>
      <c r="G50" s="316">
        <f>'per SKPD'!G1091</f>
        <v>69040000</v>
      </c>
      <c r="H50" s="316">
        <f>'per SKPD'!H1091</f>
        <v>0</v>
      </c>
      <c r="I50" s="316">
        <f>'per SKPD'!I1091</f>
        <v>0</v>
      </c>
      <c r="J50" s="316">
        <f>'per SKPD'!J1091</f>
        <v>0</v>
      </c>
      <c r="K50" s="316">
        <f>'per SKPD'!K1091</f>
        <v>0</v>
      </c>
      <c r="L50" s="316">
        <f>'per SKPD'!L1091</f>
        <v>0</v>
      </c>
      <c r="M50" s="316">
        <f>'per SKPD'!M1091</f>
        <v>0</v>
      </c>
      <c r="N50" s="316">
        <f>'per SKPD'!N1091</f>
        <v>0</v>
      </c>
      <c r="O50" s="316">
        <f t="shared" ref="O50:O55" si="30">SUM(G50:N50)</f>
        <v>69040000</v>
      </c>
      <c r="P50" s="316">
        <f>'per SKPD'!O1091</f>
        <v>0</v>
      </c>
      <c r="Q50" s="316">
        <f>'per SKPD'!P1091</f>
        <v>0</v>
      </c>
      <c r="R50" s="316">
        <f>'per SKPD'!Q1091</f>
        <v>0</v>
      </c>
      <c r="S50" s="316">
        <f>'per SKPD'!R1091</f>
        <v>0</v>
      </c>
      <c r="T50" s="316">
        <f>'per SKPD'!S1091</f>
        <v>0</v>
      </c>
      <c r="U50" s="316">
        <f>'per SKPD'!T1091</f>
        <v>0</v>
      </c>
      <c r="V50" s="316">
        <f>'per SKPD'!U1091</f>
        <v>0</v>
      </c>
      <c r="W50" s="316">
        <f>'per SKPD'!V1091</f>
        <v>0</v>
      </c>
      <c r="X50" s="316">
        <f>SUM(P50:W50)</f>
        <v>0</v>
      </c>
      <c r="Y50" s="318">
        <f>E50+G50+H50+I50+J50+K50+L50+M50+N50-P50-Q50-R50-S50-T50-U50-V50-W50</f>
        <v>1585994911</v>
      </c>
      <c r="Z50" s="318"/>
      <c r="AD50" s="379">
        <v>1585994911</v>
      </c>
      <c r="AE50" s="394">
        <f t="shared" si="3"/>
        <v>0</v>
      </c>
    </row>
    <row r="51" spans="1:31">
      <c r="A51" s="230"/>
      <c r="B51" s="159">
        <v>3</v>
      </c>
      <c r="C51" s="159" t="s">
        <v>97</v>
      </c>
      <c r="D51" s="185" t="s">
        <v>13</v>
      </c>
      <c r="E51" s="316">
        <f>'per SKPD'!E1103</f>
        <v>6938838200</v>
      </c>
      <c r="F51" s="316">
        <f>'per SKPD'!F1103</f>
        <v>0</v>
      </c>
      <c r="G51" s="316">
        <f>'per SKPD'!G1103</f>
        <v>0</v>
      </c>
      <c r="H51" s="316">
        <f>'per SKPD'!H1103</f>
        <v>0</v>
      </c>
      <c r="I51" s="316">
        <f>'per SKPD'!I1103</f>
        <v>0</v>
      </c>
      <c r="J51" s="316">
        <f>'per SKPD'!J1103</f>
        <v>0</v>
      </c>
      <c r="K51" s="316">
        <f>'per SKPD'!K1103</f>
        <v>0</v>
      </c>
      <c r="L51" s="316">
        <f>'per SKPD'!L1103</f>
        <v>0</v>
      </c>
      <c r="M51" s="316">
        <f>'per SKPD'!M1103</f>
        <v>0</v>
      </c>
      <c r="N51" s="316">
        <f>'per SKPD'!N1103</f>
        <v>0</v>
      </c>
      <c r="O51" s="316">
        <f t="shared" si="30"/>
        <v>0</v>
      </c>
      <c r="P51" s="316">
        <f>'per SKPD'!O1103</f>
        <v>0</v>
      </c>
      <c r="Q51" s="316">
        <f>'per SKPD'!P1103</f>
        <v>0</v>
      </c>
      <c r="R51" s="316">
        <f>'per SKPD'!Q1103</f>
        <v>6512500000</v>
      </c>
      <c r="S51" s="316">
        <f>'per SKPD'!R1103</f>
        <v>0</v>
      </c>
      <c r="T51" s="316">
        <f>'per SKPD'!S1103</f>
        <v>0</v>
      </c>
      <c r="U51" s="316">
        <f>'per SKPD'!T1103</f>
        <v>0</v>
      </c>
      <c r="V51" s="316">
        <f>'per SKPD'!U1103</f>
        <v>0</v>
      </c>
      <c r="W51" s="316">
        <f>'per SKPD'!V1103</f>
        <v>0</v>
      </c>
      <c r="X51" s="316">
        <f t="shared" ref="X51:X55" si="31">SUM(P51:W51)</f>
        <v>6512500000</v>
      </c>
      <c r="Y51" s="318">
        <f t="shared" ref="Y51:Y55" si="32">E51+G51+H51+I51+J51+K51+L51+M51+N51-P51-Q51-R51-S51-T51-U51-V51-W51</f>
        <v>426338200</v>
      </c>
      <c r="Z51" s="318"/>
      <c r="AD51" s="379">
        <v>426338200</v>
      </c>
      <c r="AE51" s="394">
        <f t="shared" si="3"/>
        <v>0</v>
      </c>
    </row>
    <row r="52" spans="1:31">
      <c r="A52" s="230"/>
      <c r="B52" s="159">
        <v>4</v>
      </c>
      <c r="C52" s="159" t="s">
        <v>98</v>
      </c>
      <c r="D52" s="185" t="s">
        <v>8</v>
      </c>
      <c r="E52" s="316">
        <f>'per SKPD'!E1105</f>
        <v>0</v>
      </c>
      <c r="F52" s="316">
        <f>'per SKPD'!F1105</f>
        <v>0</v>
      </c>
      <c r="G52" s="316">
        <f>'per SKPD'!G1105</f>
        <v>0</v>
      </c>
      <c r="H52" s="316">
        <f>'per SKPD'!H1105</f>
        <v>0</v>
      </c>
      <c r="I52" s="316">
        <f>'per SKPD'!I1105</f>
        <v>0</v>
      </c>
      <c r="J52" s="316">
        <f>'per SKPD'!J1105</f>
        <v>0</v>
      </c>
      <c r="K52" s="316">
        <f>'per SKPD'!K1105</f>
        <v>0</v>
      </c>
      <c r="L52" s="316">
        <f>'per SKPD'!L1105</f>
        <v>0</v>
      </c>
      <c r="M52" s="316">
        <f>'per SKPD'!M1105</f>
        <v>0</v>
      </c>
      <c r="N52" s="316">
        <f>'per SKPD'!N1105</f>
        <v>0</v>
      </c>
      <c r="O52" s="316">
        <f t="shared" si="30"/>
        <v>0</v>
      </c>
      <c r="P52" s="316">
        <f>'per SKPD'!O1105</f>
        <v>0</v>
      </c>
      <c r="Q52" s="316">
        <f>'per SKPD'!P1105</f>
        <v>0</v>
      </c>
      <c r="R52" s="316">
        <f>'per SKPD'!Q1105</f>
        <v>0</v>
      </c>
      <c r="S52" s="316">
        <f>'per SKPD'!R1105</f>
        <v>0</v>
      </c>
      <c r="T52" s="316">
        <f>'per SKPD'!S1105</f>
        <v>0</v>
      </c>
      <c r="U52" s="316">
        <f>'per SKPD'!T1105</f>
        <v>0</v>
      </c>
      <c r="V52" s="316">
        <f>'per SKPD'!U1105</f>
        <v>0</v>
      </c>
      <c r="W52" s="316">
        <f>'per SKPD'!V1105</f>
        <v>0</v>
      </c>
      <c r="X52" s="316">
        <f t="shared" si="31"/>
        <v>0</v>
      </c>
      <c r="Y52" s="318">
        <f t="shared" si="32"/>
        <v>0</v>
      </c>
      <c r="Z52" s="318"/>
      <c r="AD52" s="379">
        <v>0</v>
      </c>
      <c r="AE52" s="394">
        <f t="shared" si="3"/>
        <v>0</v>
      </c>
    </row>
    <row r="53" spans="1:31">
      <c r="A53" s="230"/>
      <c r="B53" s="159">
        <v>5</v>
      </c>
      <c r="C53" s="159" t="s">
        <v>99</v>
      </c>
      <c r="D53" s="185" t="s">
        <v>14</v>
      </c>
      <c r="E53" s="316">
        <f>'per SKPD'!E1106</f>
        <v>45066500</v>
      </c>
      <c r="F53" s="316">
        <f>'per SKPD'!F1106</f>
        <v>0</v>
      </c>
      <c r="G53" s="316">
        <f>'per SKPD'!G1106</f>
        <v>0</v>
      </c>
      <c r="H53" s="316">
        <f>'per SKPD'!H1106</f>
        <v>0</v>
      </c>
      <c r="I53" s="316">
        <f>'per SKPD'!I1106</f>
        <v>0</v>
      </c>
      <c r="J53" s="316">
        <f>'per SKPD'!J1106</f>
        <v>0</v>
      </c>
      <c r="K53" s="316">
        <f>'per SKPD'!K1106</f>
        <v>0</v>
      </c>
      <c r="L53" s="316">
        <f>'per SKPD'!L1106</f>
        <v>0</v>
      </c>
      <c r="M53" s="316">
        <f>'per SKPD'!M1106</f>
        <v>0</v>
      </c>
      <c r="N53" s="316">
        <f>'per SKPD'!N1106</f>
        <v>0</v>
      </c>
      <c r="O53" s="316">
        <f t="shared" si="30"/>
        <v>0</v>
      </c>
      <c r="P53" s="316">
        <f>'per SKPD'!O1106</f>
        <v>0</v>
      </c>
      <c r="Q53" s="316">
        <f>'per SKPD'!P1106</f>
        <v>0</v>
      </c>
      <c r="R53" s="316">
        <f>'per SKPD'!Q1106</f>
        <v>0</v>
      </c>
      <c r="S53" s="316">
        <f>'per SKPD'!R1106</f>
        <v>0</v>
      </c>
      <c r="T53" s="316">
        <f>'per SKPD'!S1106</f>
        <v>0</v>
      </c>
      <c r="U53" s="316">
        <f>'per SKPD'!T1106</f>
        <v>0</v>
      </c>
      <c r="V53" s="316">
        <f>'per SKPD'!U1106</f>
        <v>0</v>
      </c>
      <c r="W53" s="316">
        <f>'per SKPD'!V1106</f>
        <v>0</v>
      </c>
      <c r="X53" s="316">
        <f t="shared" si="31"/>
        <v>0</v>
      </c>
      <c r="Y53" s="318">
        <f t="shared" si="32"/>
        <v>45066500</v>
      </c>
      <c r="Z53" s="318"/>
      <c r="AD53" s="379">
        <v>45066500</v>
      </c>
      <c r="AE53" s="394">
        <f t="shared" si="3"/>
        <v>0</v>
      </c>
    </row>
    <row r="54" spans="1:31">
      <c r="A54" s="230"/>
      <c r="B54" s="159">
        <v>6</v>
      </c>
      <c r="C54" s="159" t="s">
        <v>100</v>
      </c>
      <c r="D54" s="185" t="s">
        <v>10</v>
      </c>
      <c r="E54" s="316">
        <f>'per SKPD'!E1107</f>
        <v>0</v>
      </c>
      <c r="F54" s="316">
        <f>'per SKPD'!F1107</f>
        <v>0</v>
      </c>
      <c r="G54" s="316">
        <f>'per SKPD'!G1107</f>
        <v>0</v>
      </c>
      <c r="H54" s="316">
        <f>'per SKPD'!H1107</f>
        <v>0</v>
      </c>
      <c r="I54" s="316">
        <f>'per SKPD'!I1107</f>
        <v>0</v>
      </c>
      <c r="J54" s="316">
        <f>'per SKPD'!J1107</f>
        <v>0</v>
      </c>
      <c r="K54" s="316">
        <f>'per SKPD'!K1107</f>
        <v>0</v>
      </c>
      <c r="L54" s="316">
        <f>'per SKPD'!L1107</f>
        <v>0</v>
      </c>
      <c r="M54" s="316">
        <f>'per SKPD'!M1107</f>
        <v>0</v>
      </c>
      <c r="N54" s="316">
        <f>'per SKPD'!N1107</f>
        <v>0</v>
      </c>
      <c r="O54" s="316">
        <f t="shared" si="30"/>
        <v>0</v>
      </c>
      <c r="P54" s="316">
        <f>'per SKPD'!O1107</f>
        <v>0</v>
      </c>
      <c r="Q54" s="316">
        <f>'per SKPD'!P1107</f>
        <v>0</v>
      </c>
      <c r="R54" s="316">
        <f>'per SKPD'!Q1107</f>
        <v>0</v>
      </c>
      <c r="S54" s="316">
        <f>'per SKPD'!R1107</f>
        <v>0</v>
      </c>
      <c r="T54" s="316">
        <f>'per SKPD'!S1107</f>
        <v>0</v>
      </c>
      <c r="U54" s="316">
        <f>'per SKPD'!T1107</f>
        <v>0</v>
      </c>
      <c r="V54" s="316">
        <f>'per SKPD'!U1107</f>
        <v>0</v>
      </c>
      <c r="W54" s="316">
        <f>'per SKPD'!V1107</f>
        <v>0</v>
      </c>
      <c r="X54" s="316">
        <f t="shared" si="31"/>
        <v>0</v>
      </c>
      <c r="Y54" s="318">
        <f t="shared" si="32"/>
        <v>0</v>
      </c>
      <c r="Z54" s="318"/>
      <c r="AD54" s="379">
        <v>0</v>
      </c>
      <c r="AE54" s="394">
        <f t="shared" si="3"/>
        <v>0</v>
      </c>
    </row>
    <row r="55" spans="1:31" s="179" customFormat="1">
      <c r="A55" s="628"/>
      <c r="B55" s="186">
        <v>7</v>
      </c>
      <c r="C55" s="186"/>
      <c r="D55" s="187" t="s">
        <v>11</v>
      </c>
      <c r="E55" s="316">
        <f>'per SKPD'!E1108</f>
        <v>44935000</v>
      </c>
      <c r="F55" s="316">
        <f>'per SKPD'!F1108</f>
        <v>0</v>
      </c>
      <c r="G55" s="316">
        <f>'per SKPD'!G1108</f>
        <v>0</v>
      </c>
      <c r="H55" s="316">
        <f>'per SKPD'!H1108</f>
        <v>9465000</v>
      </c>
      <c r="I55" s="316">
        <f>'per SKPD'!I1108</f>
        <v>81026750</v>
      </c>
      <c r="J55" s="316">
        <f>'per SKPD'!J1108</f>
        <v>0</v>
      </c>
      <c r="K55" s="316">
        <f>'per SKPD'!K1108</f>
        <v>0</v>
      </c>
      <c r="L55" s="316">
        <f>'per SKPD'!L1108</f>
        <v>4264500</v>
      </c>
      <c r="M55" s="316">
        <f>'per SKPD'!M1108</f>
        <v>0</v>
      </c>
      <c r="N55" s="316">
        <f>'per SKPD'!N1108</f>
        <v>0</v>
      </c>
      <c r="O55" s="316">
        <f t="shared" si="30"/>
        <v>94756250</v>
      </c>
      <c r="P55" s="316">
        <f>'per SKPD'!O1108</f>
        <v>0</v>
      </c>
      <c r="Q55" s="316">
        <f>'per SKPD'!P1108</f>
        <v>0</v>
      </c>
      <c r="R55" s="316">
        <f>'per SKPD'!Q1108</f>
        <v>0</v>
      </c>
      <c r="S55" s="316">
        <f>'per SKPD'!R1108</f>
        <v>0</v>
      </c>
      <c r="T55" s="316">
        <f>'per SKPD'!S1108</f>
        <v>0</v>
      </c>
      <c r="U55" s="316">
        <f>'per SKPD'!T1108</f>
        <v>0</v>
      </c>
      <c r="V55" s="316">
        <f>'per SKPD'!U1108</f>
        <v>0</v>
      </c>
      <c r="W55" s="316">
        <f>'per SKPD'!V1108</f>
        <v>0</v>
      </c>
      <c r="X55" s="316">
        <f t="shared" si="31"/>
        <v>0</v>
      </c>
      <c r="Y55" s="318">
        <f t="shared" si="32"/>
        <v>139691250</v>
      </c>
      <c r="Z55" s="395"/>
      <c r="AA55" s="396"/>
      <c r="AB55" s="397"/>
      <c r="AC55" s="397"/>
      <c r="AD55" s="397">
        <v>139691250</v>
      </c>
      <c r="AE55" s="394">
        <f t="shared" si="3"/>
        <v>0</v>
      </c>
    </row>
    <row r="56" spans="1:31">
      <c r="A56" s="627"/>
      <c r="B56" s="183"/>
      <c r="C56" s="183"/>
      <c r="D56" s="188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E56" s="394">
        <f t="shared" si="3"/>
        <v>0</v>
      </c>
    </row>
    <row r="57" spans="1:31" s="178" customFormat="1">
      <c r="A57" s="633">
        <v>6</v>
      </c>
      <c r="B57" s="694" t="s">
        <v>26</v>
      </c>
      <c r="C57" s="695"/>
      <c r="D57" s="696"/>
      <c r="E57" s="391">
        <f t="shared" ref="E57:U57" si="33">SUM(E58:E64)</f>
        <v>14765436400</v>
      </c>
      <c r="F57" s="391">
        <f t="shared" ref="F57" si="34">SUM(F58:F64)</f>
        <v>797918000</v>
      </c>
      <c r="G57" s="391">
        <f t="shared" si="33"/>
        <v>797918000</v>
      </c>
      <c r="H57" s="391">
        <f t="shared" si="33"/>
        <v>25748835</v>
      </c>
      <c r="I57" s="391">
        <f t="shared" si="33"/>
        <v>24900000</v>
      </c>
      <c r="J57" s="391">
        <f t="shared" si="33"/>
        <v>0</v>
      </c>
      <c r="K57" s="391">
        <f t="shared" si="33"/>
        <v>166559999</v>
      </c>
      <c r="L57" s="391">
        <f t="shared" si="33"/>
        <v>0</v>
      </c>
      <c r="M57" s="391">
        <f t="shared" si="33"/>
        <v>0</v>
      </c>
      <c r="N57" s="391">
        <f t="shared" si="33"/>
        <v>0</v>
      </c>
      <c r="O57" s="391">
        <f>SUM(G57:N57)</f>
        <v>1015126834</v>
      </c>
      <c r="P57" s="391">
        <f t="shared" si="33"/>
        <v>0</v>
      </c>
      <c r="Q57" s="391">
        <f t="shared" si="33"/>
        <v>0</v>
      </c>
      <c r="R57" s="391">
        <f t="shared" si="33"/>
        <v>0</v>
      </c>
      <c r="S57" s="391">
        <f t="shared" si="33"/>
        <v>0</v>
      </c>
      <c r="T57" s="391">
        <f t="shared" si="33"/>
        <v>27000000</v>
      </c>
      <c r="U57" s="391">
        <f t="shared" si="33"/>
        <v>200000</v>
      </c>
      <c r="V57" s="391">
        <f t="shared" ref="V57:W57" si="35">SUM(V58:V64)</f>
        <v>112251000</v>
      </c>
      <c r="W57" s="391">
        <f t="shared" si="35"/>
        <v>0</v>
      </c>
      <c r="X57" s="391">
        <f>SUM(X58:X64)</f>
        <v>139451000</v>
      </c>
      <c r="Y57" s="391">
        <f>SUM(Y58:Y64)</f>
        <v>15641112234</v>
      </c>
      <c r="Z57" s="392"/>
      <c r="AA57" s="393">
        <f>E57+G57+H57+I57+J57+K57+L57+M57+N57-P57-Q57-R57-S57-T57-U57-V57-W57</f>
        <v>15641112234</v>
      </c>
      <c r="AB57" s="394"/>
      <c r="AC57" s="394"/>
      <c r="AD57" s="394">
        <v>15641112234</v>
      </c>
      <c r="AE57" s="394">
        <f t="shared" si="3"/>
        <v>0</v>
      </c>
    </row>
    <row r="58" spans="1:31">
      <c r="A58" s="230"/>
      <c r="B58" s="159">
        <v>1</v>
      </c>
      <c r="C58" s="159" t="s">
        <v>95</v>
      </c>
      <c r="D58" s="185" t="s">
        <v>9</v>
      </c>
      <c r="E58" s="316">
        <f>'per SKPD'!E1112</f>
        <v>5560400000</v>
      </c>
      <c r="F58" s="316">
        <f>'per SKPD'!F1112</f>
        <v>0</v>
      </c>
      <c r="G58" s="316">
        <f>'per SKPD'!G1112</f>
        <v>0</v>
      </c>
      <c r="H58" s="316">
        <f>'per SKPD'!H1112</f>
        <v>0</v>
      </c>
      <c r="I58" s="316">
        <f>'per SKPD'!I1112</f>
        <v>0</v>
      </c>
      <c r="J58" s="316">
        <f>'per SKPD'!J1112</f>
        <v>0</v>
      </c>
      <c r="K58" s="316">
        <f>'per SKPD'!K1112</f>
        <v>0</v>
      </c>
      <c r="L58" s="316">
        <f>'per SKPD'!L1112</f>
        <v>0</v>
      </c>
      <c r="M58" s="316">
        <f>'per SKPD'!M1112</f>
        <v>0</v>
      </c>
      <c r="N58" s="316">
        <f>'per SKPD'!N1112</f>
        <v>0</v>
      </c>
      <c r="O58" s="316">
        <f>SUM(G58:N58)</f>
        <v>0</v>
      </c>
      <c r="P58" s="316">
        <f>'per SKPD'!O1112</f>
        <v>0</v>
      </c>
      <c r="Q58" s="316">
        <f>'per SKPD'!P1112</f>
        <v>0</v>
      </c>
      <c r="R58" s="316">
        <f>'per SKPD'!Q1112</f>
        <v>0</v>
      </c>
      <c r="S58" s="316">
        <f>'per SKPD'!R1112</f>
        <v>0</v>
      </c>
      <c r="T58" s="316">
        <f>'per SKPD'!S1112</f>
        <v>0</v>
      </c>
      <c r="U58" s="316">
        <f>'per SKPD'!T1112</f>
        <v>0</v>
      </c>
      <c r="V58" s="316">
        <f>'per SKPD'!U1112</f>
        <v>0</v>
      </c>
      <c r="W58" s="316">
        <f>'per SKPD'!V1112</f>
        <v>0</v>
      </c>
      <c r="X58" s="316">
        <f>SUM(P58:W58)</f>
        <v>0</v>
      </c>
      <c r="Y58" s="318">
        <f>E58+G58+H58+I58+J58+K58+L58+M58+N58-P58-Q58-R58-S58-T58-U58-V58-W58</f>
        <v>5560400000</v>
      </c>
      <c r="Z58" s="318"/>
      <c r="AA58" s="306">
        <f>Y57-AA57</f>
        <v>0</v>
      </c>
      <c r="AB58" s="379" t="s">
        <v>24</v>
      </c>
      <c r="AD58" s="379">
        <v>5560400000</v>
      </c>
      <c r="AE58" s="394">
        <f t="shared" si="3"/>
        <v>0</v>
      </c>
    </row>
    <row r="59" spans="1:31">
      <c r="A59" s="230"/>
      <c r="B59" s="159">
        <v>2</v>
      </c>
      <c r="C59" s="159" t="s">
        <v>96</v>
      </c>
      <c r="D59" s="185" t="s">
        <v>12</v>
      </c>
      <c r="E59" s="316">
        <f>'per SKPD'!E1113</f>
        <v>4070529401</v>
      </c>
      <c r="F59" s="316">
        <f>'per SKPD'!F1113</f>
        <v>93367000</v>
      </c>
      <c r="G59" s="316">
        <f>'per SKPD'!G1113</f>
        <v>156908000</v>
      </c>
      <c r="H59" s="316">
        <f>'per SKPD'!H1113</f>
        <v>905000</v>
      </c>
      <c r="I59" s="316">
        <f>'per SKPD'!I1113</f>
        <v>2700000</v>
      </c>
      <c r="J59" s="316">
        <f>'per SKPD'!J1113</f>
        <v>0</v>
      </c>
      <c r="K59" s="316">
        <f>'per SKPD'!K1113</f>
        <v>166559999</v>
      </c>
      <c r="L59" s="316">
        <f>'per SKPD'!L1113</f>
        <v>0</v>
      </c>
      <c r="M59" s="316">
        <f>'per SKPD'!M1113</f>
        <v>0</v>
      </c>
      <c r="N59" s="316">
        <f>'per SKPD'!N1113</f>
        <v>0</v>
      </c>
      <c r="O59" s="316">
        <f t="shared" ref="O59:O64" si="36">SUM(G59:N59)</f>
        <v>327072999</v>
      </c>
      <c r="P59" s="316">
        <f>'per SKPD'!O1113</f>
        <v>0</v>
      </c>
      <c r="Q59" s="316">
        <f>'per SKPD'!P1113</f>
        <v>0</v>
      </c>
      <c r="R59" s="316">
        <f>'per SKPD'!Q1113</f>
        <v>0</v>
      </c>
      <c r="S59" s="316">
        <f>'per SKPD'!R1113</f>
        <v>0</v>
      </c>
      <c r="T59" s="316">
        <f>'per SKPD'!S1113</f>
        <v>0</v>
      </c>
      <c r="U59" s="316">
        <f>'per SKPD'!T1113</f>
        <v>200000</v>
      </c>
      <c r="V59" s="316">
        <f>'per SKPD'!U1113</f>
        <v>112251000</v>
      </c>
      <c r="W59" s="316">
        <f>'per SKPD'!V1113</f>
        <v>0</v>
      </c>
      <c r="X59" s="316">
        <f>SUM(P59:W59)</f>
        <v>112451000</v>
      </c>
      <c r="Y59" s="318">
        <f>E59+G59+H59+I59+J59+K59+L59+M59+N59-P59-Q59-R59-S59-T59-U59-V59-W59</f>
        <v>4285151400</v>
      </c>
      <c r="Z59" s="318"/>
      <c r="AD59" s="379">
        <v>4285151400</v>
      </c>
      <c r="AE59" s="394">
        <f t="shared" si="3"/>
        <v>0</v>
      </c>
    </row>
    <row r="60" spans="1:31">
      <c r="A60" s="230"/>
      <c r="B60" s="159">
        <v>3</v>
      </c>
      <c r="C60" s="159" t="s">
        <v>97</v>
      </c>
      <c r="D60" s="185" t="s">
        <v>13</v>
      </c>
      <c r="E60" s="316">
        <f>'per SKPD'!E1138</f>
        <v>4313561600</v>
      </c>
      <c r="F60" s="316">
        <f>'per SKPD'!F1138</f>
        <v>0</v>
      </c>
      <c r="G60" s="316">
        <f>'per SKPD'!G1138</f>
        <v>617255000</v>
      </c>
      <c r="H60" s="316">
        <f>'per SKPD'!H1138</f>
        <v>21090835</v>
      </c>
      <c r="I60" s="316">
        <f>'per SKPD'!I1138</f>
        <v>0</v>
      </c>
      <c r="J60" s="316">
        <f>'per SKPD'!J1138</f>
        <v>0</v>
      </c>
      <c r="K60" s="316">
        <f>'per SKPD'!K1138</f>
        <v>0</v>
      </c>
      <c r="L60" s="316">
        <f>'per SKPD'!L1138</f>
        <v>0</v>
      </c>
      <c r="M60" s="316">
        <f>'per SKPD'!M1138</f>
        <v>0</v>
      </c>
      <c r="N60" s="316">
        <f>'per SKPD'!N1138</f>
        <v>0</v>
      </c>
      <c r="O60" s="316">
        <f t="shared" si="36"/>
        <v>638345835</v>
      </c>
      <c r="P60" s="316">
        <f>'per SKPD'!O1138</f>
        <v>0</v>
      </c>
      <c r="Q60" s="316">
        <f>'per SKPD'!P1138</f>
        <v>0</v>
      </c>
      <c r="R60" s="316">
        <f>'per SKPD'!Q1138</f>
        <v>0</v>
      </c>
      <c r="S60" s="316">
        <f>'per SKPD'!R1138</f>
        <v>0</v>
      </c>
      <c r="T60" s="316">
        <f>'per SKPD'!S1138</f>
        <v>0</v>
      </c>
      <c r="U60" s="316">
        <f>'per SKPD'!T1138</f>
        <v>0</v>
      </c>
      <c r="V60" s="316">
        <f>'per SKPD'!U1138</f>
        <v>0</v>
      </c>
      <c r="W60" s="316">
        <f>'per SKPD'!V1138</f>
        <v>0</v>
      </c>
      <c r="X60" s="316">
        <f t="shared" ref="X60:X64" si="37">SUM(P60:W60)</f>
        <v>0</v>
      </c>
      <c r="Y60" s="318">
        <f t="shared" ref="Y60:Y64" si="38">E60+G60+H60+I60+J60+K60+L60+M60+N60-P60-Q60-R60-S60-T60-U60-V60-W60</f>
        <v>4951907435</v>
      </c>
      <c r="Z60" s="318"/>
      <c r="AD60" s="379">
        <v>4951907435</v>
      </c>
      <c r="AE60" s="394">
        <f t="shared" si="3"/>
        <v>0</v>
      </c>
    </row>
    <row r="61" spans="1:31">
      <c r="A61" s="230"/>
      <c r="B61" s="159">
        <v>4</v>
      </c>
      <c r="C61" s="159" t="s">
        <v>98</v>
      </c>
      <c r="D61" s="185" t="s">
        <v>8</v>
      </c>
      <c r="E61" s="316">
        <f>'per SKPD'!E1144</f>
        <v>675743319</v>
      </c>
      <c r="F61" s="316">
        <f>'per SKPD'!F1144</f>
        <v>704551000</v>
      </c>
      <c r="G61" s="316">
        <f>'per SKPD'!G1144</f>
        <v>3855000</v>
      </c>
      <c r="H61" s="316">
        <f>'per SKPD'!H1144</f>
        <v>0</v>
      </c>
      <c r="I61" s="316">
        <f>'per SKPD'!I1144</f>
        <v>0</v>
      </c>
      <c r="J61" s="316">
        <f>'per SKPD'!J1144</f>
        <v>0</v>
      </c>
      <c r="K61" s="316">
        <f>'per SKPD'!K1144</f>
        <v>0</v>
      </c>
      <c r="L61" s="316">
        <f>'per SKPD'!L1144</f>
        <v>0</v>
      </c>
      <c r="M61" s="316">
        <f>'per SKPD'!M1144</f>
        <v>0</v>
      </c>
      <c r="N61" s="316">
        <f>'per SKPD'!N1144</f>
        <v>0</v>
      </c>
      <c r="O61" s="316">
        <f t="shared" si="36"/>
        <v>3855000</v>
      </c>
      <c r="P61" s="316">
        <f>'per SKPD'!O1144</f>
        <v>0</v>
      </c>
      <c r="Q61" s="316">
        <f>'per SKPD'!P1144</f>
        <v>0</v>
      </c>
      <c r="R61" s="316">
        <f>'per SKPD'!Q1144</f>
        <v>0</v>
      </c>
      <c r="S61" s="316">
        <f>'per SKPD'!R1144</f>
        <v>0</v>
      </c>
      <c r="T61" s="316">
        <f>'per SKPD'!S1144</f>
        <v>0</v>
      </c>
      <c r="U61" s="316">
        <f>'per SKPD'!T1144</f>
        <v>0</v>
      </c>
      <c r="V61" s="316">
        <f>'per SKPD'!U1144</f>
        <v>0</v>
      </c>
      <c r="W61" s="316">
        <f>'per SKPD'!V1144</f>
        <v>0</v>
      </c>
      <c r="X61" s="316">
        <f t="shared" si="37"/>
        <v>0</v>
      </c>
      <c r="Y61" s="318">
        <f t="shared" si="38"/>
        <v>679598319</v>
      </c>
      <c r="Z61" s="318"/>
      <c r="AD61" s="379">
        <v>679598319</v>
      </c>
      <c r="AE61" s="394">
        <f t="shared" si="3"/>
        <v>0</v>
      </c>
    </row>
    <row r="62" spans="1:31">
      <c r="A62" s="230"/>
      <c r="B62" s="159">
        <v>5</v>
      </c>
      <c r="C62" s="159" t="s">
        <v>99</v>
      </c>
      <c r="D62" s="185" t="s">
        <v>14</v>
      </c>
      <c r="E62" s="316">
        <f>'per SKPD'!E1149</f>
        <v>95951500</v>
      </c>
      <c r="F62" s="316">
        <f>'per SKPD'!F1149</f>
        <v>0</v>
      </c>
      <c r="G62" s="316">
        <f>'per SKPD'!G1149</f>
        <v>0</v>
      </c>
      <c r="H62" s="316">
        <f>'per SKPD'!H1149</f>
        <v>0</v>
      </c>
      <c r="I62" s="316">
        <f>'per SKPD'!I1149</f>
        <v>0</v>
      </c>
      <c r="J62" s="316">
        <f>'per SKPD'!J1149</f>
        <v>0</v>
      </c>
      <c r="K62" s="316">
        <f>'per SKPD'!K1149</f>
        <v>0</v>
      </c>
      <c r="L62" s="316">
        <f>'per SKPD'!L1149</f>
        <v>0</v>
      </c>
      <c r="M62" s="316">
        <f>'per SKPD'!M1149</f>
        <v>0</v>
      </c>
      <c r="N62" s="316">
        <f>'per SKPD'!N1149</f>
        <v>0</v>
      </c>
      <c r="O62" s="316">
        <f t="shared" si="36"/>
        <v>0</v>
      </c>
      <c r="P62" s="316">
        <f>'per SKPD'!O1149</f>
        <v>0</v>
      </c>
      <c r="Q62" s="316">
        <f>'per SKPD'!P1149</f>
        <v>0</v>
      </c>
      <c r="R62" s="316">
        <f>'per SKPD'!Q1149</f>
        <v>0</v>
      </c>
      <c r="S62" s="316">
        <f>'per SKPD'!R1149</f>
        <v>0</v>
      </c>
      <c r="T62" s="316">
        <f>'per SKPD'!S1149</f>
        <v>0</v>
      </c>
      <c r="U62" s="316">
        <f>'per SKPD'!T1149</f>
        <v>0</v>
      </c>
      <c r="V62" s="316">
        <f>'per SKPD'!U1149</f>
        <v>0</v>
      </c>
      <c r="W62" s="316">
        <f>'per SKPD'!V1149</f>
        <v>0</v>
      </c>
      <c r="X62" s="316">
        <f t="shared" si="37"/>
        <v>0</v>
      </c>
      <c r="Y62" s="318">
        <f t="shared" si="38"/>
        <v>95951500</v>
      </c>
      <c r="Z62" s="318"/>
      <c r="AD62" s="379">
        <v>95951500</v>
      </c>
      <c r="AE62" s="394">
        <f t="shared" si="3"/>
        <v>0</v>
      </c>
    </row>
    <row r="63" spans="1:31">
      <c r="A63" s="230"/>
      <c r="B63" s="159">
        <v>6</v>
      </c>
      <c r="C63" s="159" t="s">
        <v>100</v>
      </c>
      <c r="D63" s="185" t="s">
        <v>10</v>
      </c>
      <c r="E63" s="316">
        <f>'per SKPD'!E1150</f>
        <v>0</v>
      </c>
      <c r="F63" s="316">
        <f>'per SKPD'!F1150</f>
        <v>0</v>
      </c>
      <c r="G63" s="316">
        <f>'per SKPD'!G1150</f>
        <v>0</v>
      </c>
      <c r="H63" s="316">
        <f>'per SKPD'!H1150</f>
        <v>0</v>
      </c>
      <c r="I63" s="316">
        <f>'per SKPD'!I1150</f>
        <v>0</v>
      </c>
      <c r="J63" s="316">
        <f>'per SKPD'!J1150</f>
        <v>0</v>
      </c>
      <c r="K63" s="316">
        <f>'per SKPD'!K1150</f>
        <v>0</v>
      </c>
      <c r="L63" s="316">
        <f>'per SKPD'!L1150</f>
        <v>0</v>
      </c>
      <c r="M63" s="316">
        <f>'per SKPD'!M1150</f>
        <v>0</v>
      </c>
      <c r="N63" s="316">
        <f>'per SKPD'!N1150</f>
        <v>0</v>
      </c>
      <c r="O63" s="316">
        <f t="shared" si="36"/>
        <v>0</v>
      </c>
      <c r="P63" s="316">
        <f>'per SKPD'!O1150</f>
        <v>0</v>
      </c>
      <c r="Q63" s="316">
        <f>'per SKPD'!P1150</f>
        <v>0</v>
      </c>
      <c r="R63" s="316">
        <f>'per SKPD'!Q1150</f>
        <v>0</v>
      </c>
      <c r="S63" s="316">
        <f>'per SKPD'!R1150</f>
        <v>0</v>
      </c>
      <c r="T63" s="316">
        <f>'per SKPD'!S1150</f>
        <v>0</v>
      </c>
      <c r="U63" s="316">
        <f>'per SKPD'!T1150</f>
        <v>0</v>
      </c>
      <c r="V63" s="316">
        <f>'per SKPD'!U1150</f>
        <v>0</v>
      </c>
      <c r="W63" s="316">
        <f>'per SKPD'!V1150</f>
        <v>0</v>
      </c>
      <c r="X63" s="316">
        <f t="shared" si="37"/>
        <v>0</v>
      </c>
      <c r="Y63" s="318">
        <f t="shared" si="38"/>
        <v>0</v>
      </c>
      <c r="Z63" s="318"/>
      <c r="AD63" s="379">
        <v>0</v>
      </c>
      <c r="AE63" s="394">
        <f t="shared" si="3"/>
        <v>0</v>
      </c>
    </row>
    <row r="64" spans="1:31" s="179" customFormat="1">
      <c r="A64" s="628"/>
      <c r="B64" s="186">
        <v>7</v>
      </c>
      <c r="C64" s="186"/>
      <c r="D64" s="187" t="s">
        <v>11</v>
      </c>
      <c r="E64" s="316">
        <f>'per SKPD'!E1151</f>
        <v>49250580</v>
      </c>
      <c r="F64" s="316">
        <f>'per SKPD'!F1151</f>
        <v>0</v>
      </c>
      <c r="G64" s="316">
        <f>'per SKPD'!G1151</f>
        <v>19900000</v>
      </c>
      <c r="H64" s="316">
        <f>'per SKPD'!H1151</f>
        <v>3753000</v>
      </c>
      <c r="I64" s="316">
        <f>'per SKPD'!I1151</f>
        <v>22200000</v>
      </c>
      <c r="J64" s="316">
        <f>'per SKPD'!J1151</f>
        <v>0</v>
      </c>
      <c r="K64" s="316">
        <f>'per SKPD'!K1151</f>
        <v>0</v>
      </c>
      <c r="L64" s="316">
        <f>'per SKPD'!L1151</f>
        <v>0</v>
      </c>
      <c r="M64" s="316">
        <f>'per SKPD'!M1151</f>
        <v>0</v>
      </c>
      <c r="N64" s="316">
        <f>'per SKPD'!N1151</f>
        <v>0</v>
      </c>
      <c r="O64" s="316">
        <f t="shared" si="36"/>
        <v>45853000</v>
      </c>
      <c r="P64" s="316">
        <f>'per SKPD'!O1151</f>
        <v>0</v>
      </c>
      <c r="Q64" s="316">
        <f>'per SKPD'!P1151</f>
        <v>0</v>
      </c>
      <c r="R64" s="316">
        <f>'per SKPD'!Q1151</f>
        <v>0</v>
      </c>
      <c r="S64" s="316">
        <f>'per SKPD'!R1151</f>
        <v>0</v>
      </c>
      <c r="T64" s="316">
        <f>'per SKPD'!S1151</f>
        <v>27000000</v>
      </c>
      <c r="U64" s="316">
        <f>'per SKPD'!T1151</f>
        <v>0</v>
      </c>
      <c r="V64" s="316">
        <f>'per SKPD'!U1151</f>
        <v>0</v>
      </c>
      <c r="W64" s="316">
        <f>'per SKPD'!V1151</f>
        <v>0</v>
      </c>
      <c r="X64" s="316">
        <f t="shared" si="37"/>
        <v>27000000</v>
      </c>
      <c r="Y64" s="318">
        <f t="shared" si="38"/>
        <v>68103580</v>
      </c>
      <c r="Z64" s="395"/>
      <c r="AA64" s="396"/>
      <c r="AB64" s="397"/>
      <c r="AC64" s="397"/>
      <c r="AD64" s="397">
        <v>68103580</v>
      </c>
      <c r="AE64" s="394">
        <f t="shared" si="3"/>
        <v>0</v>
      </c>
    </row>
    <row r="65" spans="1:31">
      <c r="A65" s="627"/>
      <c r="B65" s="183"/>
      <c r="C65" s="183"/>
      <c r="D65" s="184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E65" s="394">
        <f t="shared" si="3"/>
        <v>0</v>
      </c>
    </row>
    <row r="66" spans="1:31" s="178" customFormat="1">
      <c r="A66" s="633">
        <v>7</v>
      </c>
      <c r="B66" s="694" t="s">
        <v>27</v>
      </c>
      <c r="C66" s="695"/>
      <c r="D66" s="696"/>
      <c r="E66" s="391">
        <f t="shared" ref="E66:U66" si="39">E67+E68+E69+E70+E71+E72+E73</f>
        <v>4140278459</v>
      </c>
      <c r="F66" s="391">
        <f t="shared" ref="F66" si="40">F67+F68+F69+F70+F71+F72+F73</f>
        <v>1719820117</v>
      </c>
      <c r="G66" s="391">
        <f t="shared" si="39"/>
        <v>1719820117</v>
      </c>
      <c r="H66" s="391">
        <f t="shared" si="39"/>
        <v>61467740.149999999</v>
      </c>
      <c r="I66" s="391">
        <f t="shared" si="39"/>
        <v>0</v>
      </c>
      <c r="J66" s="391">
        <f t="shared" si="39"/>
        <v>0</v>
      </c>
      <c r="K66" s="391">
        <f t="shared" si="39"/>
        <v>0</v>
      </c>
      <c r="L66" s="391">
        <f t="shared" si="39"/>
        <v>62336749.850000001</v>
      </c>
      <c r="M66" s="391">
        <f t="shared" si="39"/>
        <v>26160000</v>
      </c>
      <c r="N66" s="391">
        <f t="shared" si="39"/>
        <v>0</v>
      </c>
      <c r="O66" s="391">
        <f>SUM(G66:N66)</f>
        <v>1869784607</v>
      </c>
      <c r="P66" s="391">
        <f t="shared" si="39"/>
        <v>0</v>
      </c>
      <c r="Q66" s="391">
        <f t="shared" si="39"/>
        <v>0</v>
      </c>
      <c r="R66" s="391">
        <f t="shared" si="39"/>
        <v>0</v>
      </c>
      <c r="S66" s="391">
        <f t="shared" si="39"/>
        <v>26160000</v>
      </c>
      <c r="T66" s="391">
        <f t="shared" si="39"/>
        <v>42260000</v>
      </c>
      <c r="U66" s="391">
        <f t="shared" si="39"/>
        <v>123970000</v>
      </c>
      <c r="V66" s="391">
        <f t="shared" ref="V66:W66" si="41">V67+V68+V69+V70+V71+V72+V73</f>
        <v>0</v>
      </c>
      <c r="W66" s="391">
        <f t="shared" si="41"/>
        <v>0</v>
      </c>
      <c r="X66" s="391">
        <f>SUM(X67:X73)</f>
        <v>192390000</v>
      </c>
      <c r="Y66" s="391">
        <f>SUM(Y67:Y73)</f>
        <v>5817673066</v>
      </c>
      <c r="Z66" s="392"/>
      <c r="AA66" s="393">
        <f>E66+G66+H66+I66+J66+K66+L66+M66+N66-P66-Q66-R66-S66-T66-U66-V66-W66</f>
        <v>5817673066</v>
      </c>
      <c r="AB66" s="394"/>
      <c r="AC66" s="394"/>
      <c r="AD66" s="394">
        <v>5817673066</v>
      </c>
      <c r="AE66" s="394">
        <f t="shared" si="3"/>
        <v>0</v>
      </c>
    </row>
    <row r="67" spans="1:31" s="191" customFormat="1" ht="13.5">
      <c r="A67" s="228"/>
      <c r="B67" s="189">
        <v>1</v>
      </c>
      <c r="C67" s="189" t="s">
        <v>95</v>
      </c>
      <c r="D67" s="190" t="s">
        <v>9</v>
      </c>
      <c r="E67" s="399">
        <f>'per SKPD'!E1158</f>
        <v>140000000</v>
      </c>
      <c r="F67" s="399">
        <f>'per SKPD'!F1158</f>
        <v>0</v>
      </c>
      <c r="G67" s="399">
        <f>'per SKPD'!G1158</f>
        <v>0</v>
      </c>
      <c r="H67" s="399">
        <f>'per SKPD'!H1158</f>
        <v>0</v>
      </c>
      <c r="I67" s="399">
        <f>'per SKPD'!I1158</f>
        <v>0</v>
      </c>
      <c r="J67" s="399">
        <f>'per SKPD'!J1158</f>
        <v>0</v>
      </c>
      <c r="K67" s="399">
        <f>'per SKPD'!K1158</f>
        <v>0</v>
      </c>
      <c r="L67" s="399">
        <f>'per SKPD'!L1158</f>
        <v>0</v>
      </c>
      <c r="M67" s="399">
        <f>'per SKPD'!M1158</f>
        <v>0</v>
      </c>
      <c r="N67" s="399">
        <f>'per SKPD'!N1158</f>
        <v>0</v>
      </c>
      <c r="O67" s="316">
        <f>SUM(G67:N67)</f>
        <v>0</v>
      </c>
      <c r="P67" s="399">
        <f>'per SKPD'!O1158</f>
        <v>0</v>
      </c>
      <c r="Q67" s="399">
        <f>'per SKPD'!P1158</f>
        <v>0</v>
      </c>
      <c r="R67" s="399">
        <f>'per SKPD'!Q1158</f>
        <v>0</v>
      </c>
      <c r="S67" s="399">
        <f>'per SKPD'!R1158</f>
        <v>0</v>
      </c>
      <c r="T67" s="399">
        <f>'per SKPD'!S1158</f>
        <v>0</v>
      </c>
      <c r="U67" s="399">
        <f>'per SKPD'!T1158</f>
        <v>0</v>
      </c>
      <c r="V67" s="399">
        <f>'per SKPD'!U1158</f>
        <v>0</v>
      </c>
      <c r="W67" s="399">
        <f>'per SKPD'!V1158</f>
        <v>0</v>
      </c>
      <c r="X67" s="316">
        <f>SUM(P67:W67)</f>
        <v>0</v>
      </c>
      <c r="Y67" s="318">
        <f>E67+G67+H67+I67+J67+K67+L67+M67+N67-P67-Q67-R67-S67-T67-U67-V67-W67</f>
        <v>140000000</v>
      </c>
      <c r="Z67" s="400"/>
      <c r="AA67" s="306">
        <f>Y66-AA66</f>
        <v>0</v>
      </c>
      <c r="AB67" s="401" t="s">
        <v>24</v>
      </c>
      <c r="AC67" s="401"/>
      <c r="AD67" s="402">
        <v>140000000</v>
      </c>
      <c r="AE67" s="394">
        <f t="shared" si="3"/>
        <v>0</v>
      </c>
    </row>
    <row r="68" spans="1:31" s="191" customFormat="1" ht="13.5">
      <c r="A68" s="228"/>
      <c r="B68" s="189">
        <v>2</v>
      </c>
      <c r="C68" s="189" t="s">
        <v>96</v>
      </c>
      <c r="D68" s="190" t="s">
        <v>12</v>
      </c>
      <c r="E68" s="399">
        <f>'per SKPD'!E1159</f>
        <v>2004971459</v>
      </c>
      <c r="F68" s="399">
        <f>'per SKPD'!F1159</f>
        <v>437212750</v>
      </c>
      <c r="G68" s="399">
        <f>'per SKPD'!G1159</f>
        <v>348066750</v>
      </c>
      <c r="H68" s="399">
        <f>'per SKPD'!H1159</f>
        <v>0</v>
      </c>
      <c r="I68" s="399">
        <f>'per SKPD'!I1159</f>
        <v>0</v>
      </c>
      <c r="J68" s="399">
        <f>'per SKPD'!J1159</f>
        <v>0</v>
      </c>
      <c r="K68" s="399">
        <f>'per SKPD'!K1159</f>
        <v>0</v>
      </c>
      <c r="L68" s="399">
        <f>'per SKPD'!L1159</f>
        <v>0</v>
      </c>
      <c r="M68" s="399">
        <f>'per SKPD'!M1159</f>
        <v>0</v>
      </c>
      <c r="N68" s="399">
        <f>'per SKPD'!N1159</f>
        <v>0</v>
      </c>
      <c r="O68" s="316">
        <f t="shared" ref="O68:O73" si="42">SUM(G68:N68)</f>
        <v>348066750</v>
      </c>
      <c r="P68" s="399">
        <f>'per SKPD'!O1159</f>
        <v>0</v>
      </c>
      <c r="Q68" s="399">
        <f>'per SKPD'!P1159</f>
        <v>0</v>
      </c>
      <c r="R68" s="399">
        <f>'per SKPD'!Q1159</f>
        <v>0</v>
      </c>
      <c r="S68" s="399">
        <f>'per SKPD'!R1159</f>
        <v>26160000</v>
      </c>
      <c r="T68" s="399">
        <f>'per SKPD'!S1159</f>
        <v>0</v>
      </c>
      <c r="U68" s="399">
        <f>'per SKPD'!T1159</f>
        <v>0</v>
      </c>
      <c r="V68" s="399">
        <f>'per SKPD'!U1159</f>
        <v>0</v>
      </c>
      <c r="W68" s="399">
        <f>'per SKPD'!V1159</f>
        <v>0</v>
      </c>
      <c r="X68" s="316">
        <f>SUM(P68:W68)</f>
        <v>26160000</v>
      </c>
      <c r="Y68" s="318">
        <f>E68+G68+H68+I68+J68+K68+L68+M68+N68-P68-Q68-R68-S68-T68-U68-V68-W68</f>
        <v>2326878209</v>
      </c>
      <c r="Z68" s="400"/>
      <c r="AA68" s="306"/>
      <c r="AB68" s="401"/>
      <c r="AC68" s="401"/>
      <c r="AD68" s="402">
        <v>2326878209</v>
      </c>
      <c r="AE68" s="394">
        <f t="shared" si="3"/>
        <v>0</v>
      </c>
    </row>
    <row r="69" spans="1:31" s="191" customFormat="1" ht="13.5">
      <c r="A69" s="228"/>
      <c r="B69" s="189">
        <v>3</v>
      </c>
      <c r="C69" s="189" t="s">
        <v>97</v>
      </c>
      <c r="D69" s="190" t="s">
        <v>13</v>
      </c>
      <c r="E69" s="399">
        <f>'per SKPD'!E1177</f>
        <v>1777332500</v>
      </c>
      <c r="F69" s="399">
        <f>'per SKPD'!F1177</f>
        <v>131811250</v>
      </c>
      <c r="G69" s="403">
        <f>'per SKPD'!G1177</f>
        <v>909908742</v>
      </c>
      <c r="H69" s="403">
        <f>'per SKPD'!H1177</f>
        <v>26975840.149999999</v>
      </c>
      <c r="I69" s="399">
        <f>'per SKPD'!I1177</f>
        <v>0</v>
      </c>
      <c r="J69" s="399">
        <f>'per SKPD'!J1177</f>
        <v>0</v>
      </c>
      <c r="K69" s="399">
        <f>'per SKPD'!K1177</f>
        <v>0</v>
      </c>
      <c r="L69" s="399">
        <f>'per SKPD'!L1177</f>
        <v>44307774.850000001</v>
      </c>
      <c r="M69" s="399">
        <f>'per SKPD'!M1177</f>
        <v>0</v>
      </c>
      <c r="N69" s="399">
        <f>'per SKPD'!N1177</f>
        <v>0</v>
      </c>
      <c r="O69" s="316">
        <f t="shared" si="42"/>
        <v>981192357</v>
      </c>
      <c r="P69" s="399">
        <f>'per SKPD'!O1177</f>
        <v>0</v>
      </c>
      <c r="Q69" s="399">
        <f>'per SKPD'!P1177</f>
        <v>0</v>
      </c>
      <c r="R69" s="399">
        <f>'per SKPD'!Q1177</f>
        <v>0</v>
      </c>
      <c r="S69" s="399">
        <f>'per SKPD'!R1177</f>
        <v>0</v>
      </c>
      <c r="T69" s="399">
        <f>'per SKPD'!S1177</f>
        <v>0</v>
      </c>
      <c r="U69" s="399">
        <f>'per SKPD'!T1177</f>
        <v>0</v>
      </c>
      <c r="V69" s="399">
        <f>'per SKPD'!U1177</f>
        <v>0</v>
      </c>
      <c r="W69" s="399">
        <f>'per SKPD'!V1177</f>
        <v>0</v>
      </c>
      <c r="X69" s="316">
        <f t="shared" ref="X69:X73" si="43">SUM(P69:W69)</f>
        <v>0</v>
      </c>
      <c r="Y69" s="318">
        <f t="shared" ref="Y69:Y73" si="44">E69+G69+H69+I69+J69+K69+L69+M69+N69-P69-Q69-R69-S69-T69-U69-V69-W69</f>
        <v>2758524857</v>
      </c>
      <c r="Z69" s="400"/>
      <c r="AA69" s="306"/>
      <c r="AB69" s="401"/>
      <c r="AC69" s="401"/>
      <c r="AD69" s="402">
        <v>2758524857</v>
      </c>
      <c r="AE69" s="394">
        <f t="shared" si="3"/>
        <v>0</v>
      </c>
    </row>
    <row r="70" spans="1:31" s="191" customFormat="1" ht="13.5">
      <c r="A70" s="228"/>
      <c r="B70" s="189">
        <v>4</v>
      </c>
      <c r="C70" s="189" t="s">
        <v>98</v>
      </c>
      <c r="D70" s="190" t="s">
        <v>8</v>
      </c>
      <c r="E70" s="399">
        <f>'per SKPD'!E1189</f>
        <v>1017500</v>
      </c>
      <c r="F70" s="399">
        <f>'per SKPD'!F1189</f>
        <v>1069726117</v>
      </c>
      <c r="G70" s="403">
        <f>'per SKPD'!G1189</f>
        <v>337874625</v>
      </c>
      <c r="H70" s="403">
        <f>'per SKPD'!H1189</f>
        <v>34491900</v>
      </c>
      <c r="I70" s="399">
        <f>'per SKPD'!I1189</f>
        <v>0</v>
      </c>
      <c r="J70" s="399">
        <f>'per SKPD'!J1189</f>
        <v>0</v>
      </c>
      <c r="K70" s="399">
        <f>'per SKPD'!K1189</f>
        <v>0</v>
      </c>
      <c r="L70" s="399">
        <f>'per SKPD'!L1189</f>
        <v>18028975</v>
      </c>
      <c r="M70" s="399">
        <f>'per SKPD'!M1189</f>
        <v>0</v>
      </c>
      <c r="N70" s="399">
        <f>'per SKPD'!N1189</f>
        <v>0</v>
      </c>
      <c r="O70" s="316">
        <f t="shared" si="42"/>
        <v>390395500</v>
      </c>
      <c r="P70" s="399">
        <f>'per SKPD'!O1189</f>
        <v>0</v>
      </c>
      <c r="Q70" s="399">
        <f>'per SKPD'!P1189</f>
        <v>0</v>
      </c>
      <c r="R70" s="399">
        <f>'per SKPD'!Q1189</f>
        <v>0</v>
      </c>
      <c r="S70" s="399">
        <f>'per SKPD'!R1189</f>
        <v>0</v>
      </c>
      <c r="T70" s="399">
        <f>'per SKPD'!S1189</f>
        <v>0</v>
      </c>
      <c r="U70" s="399">
        <f>'per SKPD'!T1189</f>
        <v>0</v>
      </c>
      <c r="V70" s="399">
        <f>'per SKPD'!U1189</f>
        <v>0</v>
      </c>
      <c r="W70" s="399">
        <f>'per SKPD'!V1189</f>
        <v>0</v>
      </c>
      <c r="X70" s="316">
        <f t="shared" si="43"/>
        <v>0</v>
      </c>
      <c r="Y70" s="318">
        <f t="shared" si="44"/>
        <v>391413000</v>
      </c>
      <c r="Z70" s="400"/>
      <c r="AA70" s="306"/>
      <c r="AB70" s="401"/>
      <c r="AC70" s="401"/>
      <c r="AD70" s="402">
        <v>391413000</v>
      </c>
      <c r="AE70" s="394">
        <f t="shared" si="3"/>
        <v>0</v>
      </c>
    </row>
    <row r="71" spans="1:31" s="191" customFormat="1" ht="13.5">
      <c r="A71" s="228"/>
      <c r="B71" s="189">
        <v>5</v>
      </c>
      <c r="C71" s="189" t="s">
        <v>99</v>
      </c>
      <c r="D71" s="190" t="s">
        <v>14</v>
      </c>
      <c r="E71" s="399">
        <f>'per SKPD'!E1197</f>
        <v>157757000</v>
      </c>
      <c r="F71" s="399">
        <f>'per SKPD'!F1197</f>
        <v>81070000</v>
      </c>
      <c r="G71" s="399">
        <f>'per SKPD'!G1197</f>
        <v>123970000</v>
      </c>
      <c r="H71" s="399">
        <f>'per SKPD'!H1197</f>
        <v>0</v>
      </c>
      <c r="I71" s="399">
        <f>'per SKPD'!I1197</f>
        <v>0</v>
      </c>
      <c r="J71" s="399">
        <f>'per SKPD'!J1197</f>
        <v>0</v>
      </c>
      <c r="K71" s="399">
        <f>'per SKPD'!K1197</f>
        <v>0</v>
      </c>
      <c r="L71" s="399">
        <f>'per SKPD'!L1197</f>
        <v>0</v>
      </c>
      <c r="M71" s="399">
        <f>'per SKPD'!M1197</f>
        <v>26160000</v>
      </c>
      <c r="N71" s="399">
        <f>'per SKPD'!N1197</f>
        <v>0</v>
      </c>
      <c r="O71" s="316">
        <f t="shared" si="42"/>
        <v>150130000</v>
      </c>
      <c r="P71" s="399">
        <f>'per SKPD'!O1197</f>
        <v>0</v>
      </c>
      <c r="Q71" s="399">
        <f>'per SKPD'!P1197</f>
        <v>0</v>
      </c>
      <c r="R71" s="399">
        <f>'per SKPD'!Q1197</f>
        <v>0</v>
      </c>
      <c r="S71" s="399">
        <f>'per SKPD'!R1197</f>
        <v>0</v>
      </c>
      <c r="T71" s="399">
        <f>'per SKPD'!S1197</f>
        <v>0</v>
      </c>
      <c r="U71" s="399">
        <f>'per SKPD'!T1197</f>
        <v>123970000</v>
      </c>
      <c r="V71" s="399">
        <f>'per SKPD'!U1197</f>
        <v>0</v>
      </c>
      <c r="W71" s="399">
        <f>'per SKPD'!V1197</f>
        <v>0</v>
      </c>
      <c r="X71" s="316">
        <f t="shared" si="43"/>
        <v>123970000</v>
      </c>
      <c r="Y71" s="318">
        <f t="shared" si="44"/>
        <v>183917000</v>
      </c>
      <c r="Z71" s="400"/>
      <c r="AA71" s="306"/>
      <c r="AB71" s="401"/>
      <c r="AC71" s="401"/>
      <c r="AD71" s="402">
        <v>183917000</v>
      </c>
      <c r="AE71" s="394">
        <f t="shared" si="3"/>
        <v>0</v>
      </c>
    </row>
    <row r="72" spans="1:31" s="191" customFormat="1" ht="13.5">
      <c r="A72" s="228"/>
      <c r="B72" s="189">
        <v>6</v>
      </c>
      <c r="C72" s="189" t="s">
        <v>100</v>
      </c>
      <c r="D72" s="190" t="s">
        <v>10</v>
      </c>
      <c r="E72" s="399">
        <f>'per SKPD'!E1204</f>
        <v>0</v>
      </c>
      <c r="F72" s="399">
        <f>'per SKPD'!F1204</f>
        <v>0</v>
      </c>
      <c r="G72" s="399">
        <f>'per SKPD'!G1204</f>
        <v>0</v>
      </c>
      <c r="H72" s="399">
        <f>'per SKPD'!H1204</f>
        <v>0</v>
      </c>
      <c r="I72" s="399">
        <f>'per SKPD'!I1204</f>
        <v>0</v>
      </c>
      <c r="J72" s="399">
        <f>'per SKPD'!J1204</f>
        <v>0</v>
      </c>
      <c r="K72" s="399">
        <f>'per SKPD'!K1204</f>
        <v>0</v>
      </c>
      <c r="L72" s="399">
        <f>'per SKPD'!L1204</f>
        <v>0</v>
      </c>
      <c r="M72" s="399">
        <f>'per SKPD'!M1204</f>
        <v>0</v>
      </c>
      <c r="N72" s="399">
        <f>'per SKPD'!N1204</f>
        <v>0</v>
      </c>
      <c r="O72" s="316">
        <f t="shared" si="42"/>
        <v>0</v>
      </c>
      <c r="P72" s="399">
        <f>'per SKPD'!O1204</f>
        <v>0</v>
      </c>
      <c r="Q72" s="399">
        <f>'per SKPD'!P1204</f>
        <v>0</v>
      </c>
      <c r="R72" s="399">
        <f>'per SKPD'!Q1204</f>
        <v>0</v>
      </c>
      <c r="S72" s="399">
        <f>'per SKPD'!R1204</f>
        <v>0</v>
      </c>
      <c r="T72" s="399">
        <f>'per SKPD'!S1204</f>
        <v>0</v>
      </c>
      <c r="U72" s="399">
        <f>'per SKPD'!T1204</f>
        <v>0</v>
      </c>
      <c r="V72" s="399">
        <f>'per SKPD'!U1204</f>
        <v>0</v>
      </c>
      <c r="W72" s="399">
        <f>'per SKPD'!V1204</f>
        <v>0</v>
      </c>
      <c r="X72" s="316">
        <f t="shared" si="43"/>
        <v>0</v>
      </c>
      <c r="Y72" s="318">
        <f t="shared" si="44"/>
        <v>0</v>
      </c>
      <c r="Z72" s="400"/>
      <c r="AA72" s="306"/>
      <c r="AB72" s="401"/>
      <c r="AC72" s="401"/>
      <c r="AD72" s="402">
        <v>0</v>
      </c>
      <c r="AE72" s="394">
        <f t="shared" si="3"/>
        <v>0</v>
      </c>
    </row>
    <row r="73" spans="1:31" s="191" customFormat="1" ht="13.5">
      <c r="A73" s="229"/>
      <c r="B73" s="192">
        <v>7</v>
      </c>
      <c r="C73" s="192"/>
      <c r="D73" s="193" t="s">
        <v>11</v>
      </c>
      <c r="E73" s="399">
        <f>'per SKPD'!E1205</f>
        <v>59200000</v>
      </c>
      <c r="F73" s="399">
        <f>'per SKPD'!F1205</f>
        <v>0</v>
      </c>
      <c r="G73" s="399">
        <f>'per SKPD'!G1205</f>
        <v>0</v>
      </c>
      <c r="H73" s="399">
        <f>'per SKPD'!H1205</f>
        <v>0</v>
      </c>
      <c r="I73" s="399">
        <f>'per SKPD'!I1205</f>
        <v>0</v>
      </c>
      <c r="J73" s="399">
        <f>'per SKPD'!J1205</f>
        <v>0</v>
      </c>
      <c r="K73" s="399">
        <f>'per SKPD'!K1205</f>
        <v>0</v>
      </c>
      <c r="L73" s="399">
        <f>'per SKPD'!L1205</f>
        <v>0</v>
      </c>
      <c r="M73" s="399">
        <f>'per SKPD'!M1205</f>
        <v>0</v>
      </c>
      <c r="N73" s="399">
        <f>'per SKPD'!N1205</f>
        <v>0</v>
      </c>
      <c r="O73" s="316">
        <f t="shared" si="42"/>
        <v>0</v>
      </c>
      <c r="P73" s="399">
        <f>'per SKPD'!O1205</f>
        <v>0</v>
      </c>
      <c r="Q73" s="399">
        <f>'per SKPD'!P1205</f>
        <v>0</v>
      </c>
      <c r="R73" s="399">
        <f>'per SKPD'!Q1205</f>
        <v>0</v>
      </c>
      <c r="S73" s="399">
        <f>'per SKPD'!R1205</f>
        <v>0</v>
      </c>
      <c r="T73" s="399">
        <f>'per SKPD'!S1205</f>
        <v>42260000</v>
      </c>
      <c r="U73" s="399">
        <f>'per SKPD'!T1205</f>
        <v>0</v>
      </c>
      <c r="V73" s="399">
        <f>'per SKPD'!U1205</f>
        <v>0</v>
      </c>
      <c r="W73" s="399">
        <f>'per SKPD'!V1205</f>
        <v>0</v>
      </c>
      <c r="X73" s="316">
        <f t="shared" si="43"/>
        <v>42260000</v>
      </c>
      <c r="Y73" s="318">
        <f t="shared" si="44"/>
        <v>16940000</v>
      </c>
      <c r="Z73" s="404"/>
      <c r="AA73" s="396"/>
      <c r="AB73" s="401"/>
      <c r="AC73" s="401"/>
      <c r="AD73" s="402">
        <v>16940000</v>
      </c>
      <c r="AE73" s="394">
        <f t="shared" si="3"/>
        <v>0</v>
      </c>
    </row>
    <row r="74" spans="1:31">
      <c r="A74" s="627"/>
      <c r="B74" s="183"/>
      <c r="C74" s="183"/>
      <c r="D74" s="188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E74" s="394">
        <f t="shared" si="3"/>
        <v>0</v>
      </c>
    </row>
    <row r="75" spans="1:31" s="178" customFormat="1">
      <c r="A75" s="633">
        <v>8</v>
      </c>
      <c r="B75" s="694" t="s">
        <v>28</v>
      </c>
      <c r="C75" s="695"/>
      <c r="D75" s="696"/>
      <c r="E75" s="391">
        <f>SUM(E76:E82)</f>
        <v>4339752324</v>
      </c>
      <c r="F75" s="391">
        <f>SUM(F76:F82)</f>
        <v>260420750</v>
      </c>
      <c r="G75" s="391">
        <f>SUM(G76:G82)</f>
        <v>260420750</v>
      </c>
      <c r="H75" s="391">
        <f t="shared" ref="H75:M75" si="45">SUM(H76:H82)</f>
        <v>3720000</v>
      </c>
      <c r="I75" s="391">
        <f t="shared" si="45"/>
        <v>26640000</v>
      </c>
      <c r="J75" s="391">
        <f t="shared" si="45"/>
        <v>0</v>
      </c>
      <c r="K75" s="391">
        <f t="shared" si="45"/>
        <v>166559999</v>
      </c>
      <c r="L75" s="391">
        <f t="shared" si="45"/>
        <v>0</v>
      </c>
      <c r="M75" s="391">
        <f t="shared" si="45"/>
        <v>0</v>
      </c>
      <c r="N75" s="391">
        <f t="shared" ref="N75:U75" si="46">SUM(N76:N82)</f>
        <v>0</v>
      </c>
      <c r="O75" s="391">
        <f>SUM(G75:N75)</f>
        <v>457340749</v>
      </c>
      <c r="P75" s="391">
        <f t="shared" si="46"/>
        <v>0</v>
      </c>
      <c r="Q75" s="391">
        <f t="shared" si="46"/>
        <v>0</v>
      </c>
      <c r="R75" s="391">
        <f t="shared" si="46"/>
        <v>17500000</v>
      </c>
      <c r="S75" s="391">
        <f t="shared" si="46"/>
        <v>8200000</v>
      </c>
      <c r="T75" s="391">
        <f t="shared" si="46"/>
        <v>183674875</v>
      </c>
      <c r="U75" s="391">
        <f t="shared" si="46"/>
        <v>700000</v>
      </c>
      <c r="V75" s="391">
        <f t="shared" ref="V75:W75" si="47">SUM(V76:V82)</f>
        <v>0</v>
      </c>
      <c r="W75" s="391">
        <f t="shared" si="47"/>
        <v>0</v>
      </c>
      <c r="X75" s="391">
        <f>SUM(X76:X82)</f>
        <v>210074875</v>
      </c>
      <c r="Y75" s="391">
        <f>SUM(Y76:Y82)</f>
        <v>4587018198</v>
      </c>
      <c r="Z75" s="392"/>
      <c r="AA75" s="393">
        <f>E75+G75+H75+I75+J75+K75+L75+M75+N75-P75-Q75-R75-S75-T75-U75-V75-W75</f>
        <v>4587018198</v>
      </c>
      <c r="AB75" s="394"/>
      <c r="AC75" s="394"/>
      <c r="AD75" s="394">
        <v>4587018198</v>
      </c>
      <c r="AE75" s="394">
        <f t="shared" si="3"/>
        <v>0</v>
      </c>
    </row>
    <row r="76" spans="1:31">
      <c r="A76" s="230"/>
      <c r="B76" s="159">
        <v>1</v>
      </c>
      <c r="C76" s="159" t="s">
        <v>95</v>
      </c>
      <c r="D76" s="185" t="s">
        <v>9</v>
      </c>
      <c r="E76" s="316">
        <f>'per SKPD'!E1216</f>
        <v>725000000</v>
      </c>
      <c r="F76" s="316">
        <f>'per SKPD'!F1216</f>
        <v>0</v>
      </c>
      <c r="G76" s="316">
        <f>'per SKPD'!G1216</f>
        <v>0</v>
      </c>
      <c r="H76" s="316">
        <f>'per SKPD'!H1216</f>
        <v>0</v>
      </c>
      <c r="I76" s="316">
        <f>'per SKPD'!I1216</f>
        <v>0</v>
      </c>
      <c r="J76" s="316">
        <f>'per SKPD'!J1216</f>
        <v>0</v>
      </c>
      <c r="K76" s="316">
        <f>'per SKPD'!K1216</f>
        <v>0</v>
      </c>
      <c r="L76" s="316">
        <f>'per SKPD'!L1216</f>
        <v>0</v>
      </c>
      <c r="M76" s="316">
        <f>'per SKPD'!M1216</f>
        <v>0</v>
      </c>
      <c r="N76" s="316">
        <f>'per SKPD'!N1216</f>
        <v>0</v>
      </c>
      <c r="O76" s="316">
        <f>SUM(G76:N76)</f>
        <v>0</v>
      </c>
      <c r="P76" s="316">
        <f>'per SKPD'!O1216</f>
        <v>0</v>
      </c>
      <c r="Q76" s="316">
        <f>'per SKPD'!P1216</f>
        <v>0</v>
      </c>
      <c r="R76" s="316">
        <f>'per SKPD'!Q1216</f>
        <v>0</v>
      </c>
      <c r="S76" s="316">
        <f>'per SKPD'!R1216</f>
        <v>0</v>
      </c>
      <c r="T76" s="316">
        <f>'per SKPD'!S1216</f>
        <v>0</v>
      </c>
      <c r="U76" s="316">
        <f>'per SKPD'!T1216</f>
        <v>0</v>
      </c>
      <c r="V76" s="316">
        <f>'per SKPD'!U1216</f>
        <v>0</v>
      </c>
      <c r="W76" s="316">
        <f>'per SKPD'!V1216</f>
        <v>0</v>
      </c>
      <c r="X76" s="316">
        <f>SUM(P76:W76)</f>
        <v>0</v>
      </c>
      <c r="Y76" s="318">
        <f>E76+G76+H76+I76+J76+K76+L76+M76+N76-P76-Q76-R76-S76-T76-U76-V76-W76</f>
        <v>725000000</v>
      </c>
      <c r="Z76" s="318"/>
      <c r="AA76" s="306">
        <f>Y75-AA75</f>
        <v>0</v>
      </c>
      <c r="AB76" s="379" t="s">
        <v>24</v>
      </c>
      <c r="AD76" s="379">
        <v>725000000</v>
      </c>
      <c r="AE76" s="394">
        <f t="shared" si="3"/>
        <v>0</v>
      </c>
    </row>
    <row r="77" spans="1:31">
      <c r="A77" s="230"/>
      <c r="B77" s="159">
        <v>2</v>
      </c>
      <c r="C77" s="159" t="s">
        <v>96</v>
      </c>
      <c r="D77" s="185" t="s">
        <v>12</v>
      </c>
      <c r="E77" s="316">
        <f>'per SKPD'!E1217</f>
        <v>1469329354</v>
      </c>
      <c r="F77" s="316">
        <f>'per SKPD'!F1217</f>
        <v>215374000</v>
      </c>
      <c r="G77" s="316">
        <f>'per SKPD'!G1217</f>
        <v>189929000</v>
      </c>
      <c r="H77" s="316">
        <f>'per SKPD'!H1217</f>
        <v>3520000</v>
      </c>
      <c r="I77" s="316">
        <f>'per SKPD'!I1217</f>
        <v>0</v>
      </c>
      <c r="J77" s="316">
        <f>'per SKPD'!J1217</f>
        <v>0</v>
      </c>
      <c r="K77" s="316">
        <f>'per SKPD'!K1217</f>
        <v>166559999</v>
      </c>
      <c r="L77" s="316">
        <f>'per SKPD'!L1217</f>
        <v>0</v>
      </c>
      <c r="M77" s="302">
        <f>'per SKPD'!M1217</f>
        <v>0</v>
      </c>
      <c r="N77" s="316">
        <f>'per SKPD'!N1217</f>
        <v>0</v>
      </c>
      <c r="O77" s="316">
        <f t="shared" ref="O77:O82" si="48">SUM(G77:N77)</f>
        <v>360008999</v>
      </c>
      <c r="P77" s="316">
        <f>'per SKPD'!O1217</f>
        <v>0</v>
      </c>
      <c r="Q77" s="316">
        <f>'per SKPD'!P1217</f>
        <v>0</v>
      </c>
      <c r="R77" s="316">
        <f>'per SKPD'!Q1217</f>
        <v>0</v>
      </c>
      <c r="S77" s="302">
        <f>'per SKPD'!R1217</f>
        <v>0</v>
      </c>
      <c r="T77" s="316">
        <f>'per SKPD'!S1217</f>
        <v>0</v>
      </c>
      <c r="U77" s="316">
        <f>'per SKPD'!T1217</f>
        <v>700000</v>
      </c>
      <c r="V77" s="316">
        <f>'per SKPD'!U1217</f>
        <v>0</v>
      </c>
      <c r="W77" s="316">
        <f>'per SKPD'!V1217</f>
        <v>0</v>
      </c>
      <c r="X77" s="316">
        <f>SUM(P77:W77)</f>
        <v>700000</v>
      </c>
      <c r="Y77" s="318">
        <f>E77+G77+H77+I77+J77+K77+L77+M77+N77-P77-Q77-R77-S77-T77-U77-V77-W77</f>
        <v>1828638353</v>
      </c>
      <c r="Z77" s="318"/>
      <c r="AD77" s="379">
        <v>1828638353</v>
      </c>
      <c r="AE77" s="394">
        <f t="shared" ref="AE77:AE140" si="49">Y77-AD77</f>
        <v>0</v>
      </c>
    </row>
    <row r="78" spans="1:31">
      <c r="A78" s="230"/>
      <c r="B78" s="159">
        <v>3</v>
      </c>
      <c r="C78" s="159" t="s">
        <v>97</v>
      </c>
      <c r="D78" s="185" t="s">
        <v>13</v>
      </c>
      <c r="E78" s="316">
        <f>'per SKPD'!E1247</f>
        <v>510930000</v>
      </c>
      <c r="F78" s="316">
        <f>'per SKPD'!F1247</f>
        <v>45046750</v>
      </c>
      <c r="G78" s="316">
        <f>'per SKPD'!G1247</f>
        <v>45046750</v>
      </c>
      <c r="H78" s="316">
        <f>'per SKPD'!H1247</f>
        <v>200000</v>
      </c>
      <c r="I78" s="316">
        <f>'per SKPD'!I1247</f>
        <v>18440000</v>
      </c>
      <c r="J78" s="316">
        <f>'per SKPD'!J1247</f>
        <v>0</v>
      </c>
      <c r="K78" s="316">
        <f>'per SKPD'!K1247</f>
        <v>0</v>
      </c>
      <c r="L78" s="316">
        <f>'per SKPD'!L1247</f>
        <v>0</v>
      </c>
      <c r="M78" s="316">
        <f>'per SKPD'!M1247</f>
        <v>0</v>
      </c>
      <c r="N78" s="316">
        <f>'per SKPD'!N1247</f>
        <v>0</v>
      </c>
      <c r="O78" s="316">
        <f t="shared" si="48"/>
        <v>63686750</v>
      </c>
      <c r="P78" s="316">
        <f>'per SKPD'!O1247</f>
        <v>0</v>
      </c>
      <c r="Q78" s="316">
        <f>'per SKPD'!P1247</f>
        <v>0</v>
      </c>
      <c r="R78" s="316">
        <f>'per SKPD'!Q1247</f>
        <v>17500000</v>
      </c>
      <c r="S78" s="316">
        <f>'per SKPD'!R1247</f>
        <v>0</v>
      </c>
      <c r="T78" s="316">
        <f>'per SKPD'!S1247</f>
        <v>0</v>
      </c>
      <c r="U78" s="316">
        <f>'per SKPD'!T1247</f>
        <v>0</v>
      </c>
      <c r="V78" s="316">
        <f>'per SKPD'!U1247</f>
        <v>0</v>
      </c>
      <c r="W78" s="316">
        <f>'per SKPD'!V1247</f>
        <v>0</v>
      </c>
      <c r="X78" s="316">
        <f t="shared" ref="X78:X82" si="50">SUM(P78:W78)</f>
        <v>17500000</v>
      </c>
      <c r="Y78" s="318">
        <f t="shared" ref="Y78:Y82" si="51">E78+G78+H78+I78+J78+K78+L78+M78+N78-P78-Q78-R78-S78-T78-U78-V78-W78</f>
        <v>557116750</v>
      </c>
      <c r="Z78" s="318"/>
      <c r="AD78" s="379">
        <v>557116750</v>
      </c>
      <c r="AE78" s="394">
        <f t="shared" si="49"/>
        <v>0</v>
      </c>
    </row>
    <row r="79" spans="1:31">
      <c r="A79" s="230"/>
      <c r="B79" s="159">
        <v>4</v>
      </c>
      <c r="C79" s="159" t="s">
        <v>98</v>
      </c>
      <c r="D79" s="185" t="s">
        <v>8</v>
      </c>
      <c r="E79" s="316">
        <f>'per SKPD'!E1253</f>
        <v>1366871095</v>
      </c>
      <c r="F79" s="316">
        <f>'per SKPD'!F1253</f>
        <v>0</v>
      </c>
      <c r="G79" s="316">
        <f>'per SKPD'!G1253</f>
        <v>8020000</v>
      </c>
      <c r="H79" s="316">
        <f>'per SKPD'!H1253</f>
        <v>0</v>
      </c>
      <c r="I79" s="302">
        <f>'per SKPD'!I1253</f>
        <v>8200000</v>
      </c>
      <c r="J79" s="316">
        <f>'per SKPD'!J1253</f>
        <v>0</v>
      </c>
      <c r="K79" s="316">
        <f>'per SKPD'!K1253</f>
        <v>0</v>
      </c>
      <c r="L79" s="316">
        <f>'per SKPD'!L1253</f>
        <v>0</v>
      </c>
      <c r="M79" s="316">
        <f>'per SKPD'!M1253</f>
        <v>0</v>
      </c>
      <c r="N79" s="316">
        <f>'per SKPD'!N1253</f>
        <v>0</v>
      </c>
      <c r="O79" s="316">
        <f t="shared" si="48"/>
        <v>16220000</v>
      </c>
      <c r="P79" s="316">
        <f>'per SKPD'!O1253</f>
        <v>0</v>
      </c>
      <c r="Q79" s="316">
        <f>'per SKPD'!P1253</f>
        <v>0</v>
      </c>
      <c r="R79" s="316">
        <f>'per SKPD'!Q1253</f>
        <v>0</v>
      </c>
      <c r="S79" s="316">
        <f>'per SKPD'!R1253</f>
        <v>8200000</v>
      </c>
      <c r="T79" s="316">
        <f>'per SKPD'!S1253</f>
        <v>0</v>
      </c>
      <c r="U79" s="316">
        <f>'per SKPD'!T1253</f>
        <v>0</v>
      </c>
      <c r="V79" s="316">
        <f>'per SKPD'!U1253</f>
        <v>0</v>
      </c>
      <c r="W79" s="316">
        <f>'per SKPD'!V1253</f>
        <v>0</v>
      </c>
      <c r="X79" s="316">
        <f t="shared" si="50"/>
        <v>8200000</v>
      </c>
      <c r="Y79" s="318">
        <f t="shared" si="51"/>
        <v>1374891095</v>
      </c>
      <c r="Z79" s="318"/>
      <c r="AD79" s="379">
        <v>1374891095</v>
      </c>
      <c r="AE79" s="394">
        <f t="shared" si="49"/>
        <v>0</v>
      </c>
    </row>
    <row r="80" spans="1:31">
      <c r="A80" s="230"/>
      <c r="B80" s="159">
        <v>5</v>
      </c>
      <c r="C80" s="159" t="s">
        <v>99</v>
      </c>
      <c r="D80" s="185" t="s">
        <v>14</v>
      </c>
      <c r="E80" s="316">
        <f>'per SKPD'!E1267</f>
        <v>150500</v>
      </c>
      <c r="F80" s="316">
        <f>'per SKPD'!F1267</f>
        <v>0</v>
      </c>
      <c r="G80" s="316">
        <f>'per SKPD'!G1267</f>
        <v>0</v>
      </c>
      <c r="H80" s="316">
        <f>'per SKPD'!H1267</f>
        <v>0</v>
      </c>
      <c r="I80" s="316">
        <f>'per SKPD'!I1267</f>
        <v>0</v>
      </c>
      <c r="J80" s="316">
        <f>'per SKPD'!J1267</f>
        <v>0</v>
      </c>
      <c r="K80" s="316">
        <f>'per SKPD'!K1267</f>
        <v>0</v>
      </c>
      <c r="L80" s="316">
        <f>'per SKPD'!L1267</f>
        <v>0</v>
      </c>
      <c r="M80" s="316">
        <f>'per SKPD'!M1267</f>
        <v>0</v>
      </c>
      <c r="N80" s="316">
        <f>'per SKPD'!N1267</f>
        <v>0</v>
      </c>
      <c r="O80" s="316">
        <f t="shared" si="48"/>
        <v>0</v>
      </c>
      <c r="P80" s="316">
        <f>'per SKPD'!O1267</f>
        <v>0</v>
      </c>
      <c r="Q80" s="316">
        <f>'per SKPD'!P1267</f>
        <v>0</v>
      </c>
      <c r="R80" s="316">
        <f>'per SKPD'!Q1267</f>
        <v>0</v>
      </c>
      <c r="S80" s="316">
        <f>'per SKPD'!R1267</f>
        <v>0</v>
      </c>
      <c r="T80" s="316">
        <f>'per SKPD'!S1267</f>
        <v>0</v>
      </c>
      <c r="U80" s="316">
        <f>'per SKPD'!T1267</f>
        <v>0</v>
      </c>
      <c r="V80" s="316">
        <f>'per SKPD'!U1267</f>
        <v>0</v>
      </c>
      <c r="W80" s="316">
        <f>'per SKPD'!V1267</f>
        <v>0</v>
      </c>
      <c r="X80" s="316">
        <f t="shared" si="50"/>
        <v>0</v>
      </c>
      <c r="Y80" s="318">
        <f t="shared" si="51"/>
        <v>150500</v>
      </c>
      <c r="Z80" s="318"/>
      <c r="AD80" s="379">
        <v>150500</v>
      </c>
      <c r="AE80" s="394">
        <f t="shared" si="49"/>
        <v>0</v>
      </c>
    </row>
    <row r="81" spans="1:32">
      <c r="A81" s="230"/>
      <c r="B81" s="159">
        <v>6</v>
      </c>
      <c r="C81" s="159" t="s">
        <v>100</v>
      </c>
      <c r="D81" s="185" t="s">
        <v>10</v>
      </c>
      <c r="E81" s="316">
        <f>'per SKPD'!E1268</f>
        <v>0</v>
      </c>
      <c r="F81" s="316">
        <f>'per SKPD'!F1268</f>
        <v>0</v>
      </c>
      <c r="G81" s="316">
        <f>'per SKPD'!G1268</f>
        <v>0</v>
      </c>
      <c r="H81" s="316">
        <f>'per SKPD'!H1268</f>
        <v>0</v>
      </c>
      <c r="I81" s="316">
        <f>'per SKPD'!I1268</f>
        <v>0</v>
      </c>
      <c r="J81" s="316">
        <f>'per SKPD'!J1268</f>
        <v>0</v>
      </c>
      <c r="K81" s="316">
        <f>'per SKPD'!K1268</f>
        <v>0</v>
      </c>
      <c r="L81" s="316">
        <f>'per SKPD'!L1268</f>
        <v>0</v>
      </c>
      <c r="M81" s="316">
        <f>'per SKPD'!M1268</f>
        <v>0</v>
      </c>
      <c r="N81" s="316">
        <f>'per SKPD'!N1268</f>
        <v>0</v>
      </c>
      <c r="O81" s="316">
        <f t="shared" si="48"/>
        <v>0</v>
      </c>
      <c r="P81" s="316">
        <f>'per SKPD'!O1268</f>
        <v>0</v>
      </c>
      <c r="Q81" s="316">
        <f>'per SKPD'!P1268</f>
        <v>0</v>
      </c>
      <c r="R81" s="316">
        <f>'per SKPD'!Q1268</f>
        <v>0</v>
      </c>
      <c r="S81" s="316">
        <f>'per SKPD'!R1268</f>
        <v>0</v>
      </c>
      <c r="T81" s="316">
        <f>'per SKPD'!S1268</f>
        <v>0</v>
      </c>
      <c r="U81" s="316">
        <f>'per SKPD'!T1268</f>
        <v>0</v>
      </c>
      <c r="V81" s="316">
        <f>'per SKPD'!U1268</f>
        <v>0</v>
      </c>
      <c r="W81" s="316">
        <f>'per SKPD'!V1268</f>
        <v>0</v>
      </c>
      <c r="X81" s="316">
        <f t="shared" si="50"/>
        <v>0</v>
      </c>
      <c r="Y81" s="318">
        <f t="shared" si="51"/>
        <v>0</v>
      </c>
      <c r="Z81" s="318"/>
      <c r="AD81" s="379">
        <v>0</v>
      </c>
      <c r="AE81" s="394">
        <f t="shared" si="49"/>
        <v>0</v>
      </c>
    </row>
    <row r="82" spans="1:32" s="179" customFormat="1">
      <c r="A82" s="628"/>
      <c r="B82" s="186">
        <v>7</v>
      </c>
      <c r="C82" s="186"/>
      <c r="D82" s="187" t="s">
        <v>11</v>
      </c>
      <c r="E82" s="316">
        <f>'per SKPD'!E1269</f>
        <v>267471375</v>
      </c>
      <c r="F82" s="316">
        <f>'per SKPD'!F1269</f>
        <v>0</v>
      </c>
      <c r="G82" s="316">
        <f>'per SKPD'!G1269</f>
        <v>17425000</v>
      </c>
      <c r="H82" s="316">
        <f>'per SKPD'!H1269</f>
        <v>0</v>
      </c>
      <c r="I82" s="316">
        <f>'per SKPD'!I1269</f>
        <v>0</v>
      </c>
      <c r="J82" s="316">
        <f>'per SKPD'!J1269</f>
        <v>0</v>
      </c>
      <c r="K82" s="316">
        <f>'per SKPD'!K1269</f>
        <v>0</v>
      </c>
      <c r="L82" s="316">
        <f>'per SKPD'!L1269</f>
        <v>0</v>
      </c>
      <c r="M82" s="316">
        <f>'per SKPD'!M1269</f>
        <v>0</v>
      </c>
      <c r="N82" s="316">
        <f>'per SKPD'!N1269</f>
        <v>0</v>
      </c>
      <c r="O82" s="316">
        <f t="shared" si="48"/>
        <v>17425000</v>
      </c>
      <c r="P82" s="316">
        <f>'per SKPD'!O1269</f>
        <v>0</v>
      </c>
      <c r="Q82" s="316">
        <f>'per SKPD'!P1269</f>
        <v>0</v>
      </c>
      <c r="R82" s="316">
        <f>'per SKPD'!Q1269</f>
        <v>0</v>
      </c>
      <c r="S82" s="316">
        <f>'per SKPD'!R1269</f>
        <v>0</v>
      </c>
      <c r="T82" s="316">
        <f>'per SKPD'!S1269</f>
        <v>183674875</v>
      </c>
      <c r="U82" s="316">
        <f>'per SKPD'!T1269</f>
        <v>0</v>
      </c>
      <c r="V82" s="316">
        <f>'per SKPD'!U1269</f>
        <v>0</v>
      </c>
      <c r="W82" s="316">
        <f>'per SKPD'!V1269</f>
        <v>0</v>
      </c>
      <c r="X82" s="316">
        <f t="shared" si="50"/>
        <v>183674875</v>
      </c>
      <c r="Y82" s="318">
        <f t="shared" si="51"/>
        <v>101221500</v>
      </c>
      <c r="Z82" s="395"/>
      <c r="AA82" s="396"/>
      <c r="AB82" s="397"/>
      <c r="AC82" s="397"/>
      <c r="AD82" s="397">
        <v>101221500</v>
      </c>
      <c r="AE82" s="394">
        <f t="shared" si="49"/>
        <v>0</v>
      </c>
    </row>
    <row r="83" spans="1:32">
      <c r="A83" s="627"/>
      <c r="B83" s="183"/>
      <c r="C83" s="183"/>
      <c r="D83" s="188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E83" s="394">
        <f t="shared" si="49"/>
        <v>0</v>
      </c>
    </row>
    <row r="84" spans="1:32" s="178" customFormat="1">
      <c r="A84" s="633">
        <v>9</v>
      </c>
      <c r="B84" s="694" t="s">
        <v>29</v>
      </c>
      <c r="C84" s="695"/>
      <c r="D84" s="696"/>
      <c r="E84" s="391">
        <f t="shared" ref="E84:U84" si="52">SUM(E85:E91)</f>
        <v>3836648623</v>
      </c>
      <c r="F84" s="391">
        <f t="shared" ref="F84" si="53">SUM(F85:F91)</f>
        <v>591807300</v>
      </c>
      <c r="G84" s="391">
        <f t="shared" si="52"/>
        <v>591807300</v>
      </c>
      <c r="H84" s="391">
        <f t="shared" si="52"/>
        <v>30577280</v>
      </c>
      <c r="I84" s="391">
        <f t="shared" si="52"/>
        <v>241002540</v>
      </c>
      <c r="J84" s="391">
        <f t="shared" si="52"/>
        <v>0</v>
      </c>
      <c r="K84" s="391">
        <f t="shared" si="52"/>
        <v>163963032</v>
      </c>
      <c r="L84" s="391">
        <f t="shared" si="52"/>
        <v>20782600</v>
      </c>
      <c r="M84" s="391">
        <f t="shared" si="52"/>
        <v>0</v>
      </c>
      <c r="N84" s="391">
        <f t="shared" si="52"/>
        <v>0</v>
      </c>
      <c r="O84" s="391">
        <f>SUM(G84:N84)</f>
        <v>1048132752</v>
      </c>
      <c r="P84" s="391">
        <f t="shared" si="52"/>
        <v>0</v>
      </c>
      <c r="Q84" s="391">
        <f t="shared" si="52"/>
        <v>0</v>
      </c>
      <c r="R84" s="391">
        <f t="shared" si="52"/>
        <v>40077400</v>
      </c>
      <c r="S84" s="391">
        <f t="shared" si="52"/>
        <v>0</v>
      </c>
      <c r="T84" s="391">
        <f t="shared" si="52"/>
        <v>108316140</v>
      </c>
      <c r="U84" s="391">
        <f t="shared" si="52"/>
        <v>0</v>
      </c>
      <c r="V84" s="391">
        <f t="shared" ref="V84:W84" si="54">SUM(V85:V91)</f>
        <v>0</v>
      </c>
      <c r="W84" s="391">
        <f t="shared" si="54"/>
        <v>0</v>
      </c>
      <c r="X84" s="391">
        <f>SUM(X85:X91)</f>
        <v>148393540</v>
      </c>
      <c r="Y84" s="391">
        <f>SUM(Y85:Y91)</f>
        <v>4736387835</v>
      </c>
      <c r="Z84" s="392" t="s">
        <v>118</v>
      </c>
      <c r="AA84" s="393">
        <f>E84+G84+H84+I84+J84+K84+L84+M84+N84-P84-Q84-R84-S84-T84-U84-V84-W84</f>
        <v>4736387835</v>
      </c>
      <c r="AB84" s="394"/>
      <c r="AC84" s="394"/>
      <c r="AD84" s="394">
        <v>4736387835</v>
      </c>
      <c r="AE84" s="394">
        <f t="shared" si="49"/>
        <v>0</v>
      </c>
    </row>
    <row r="85" spans="1:32">
      <c r="A85" s="230"/>
      <c r="B85" s="159">
        <v>1</v>
      </c>
      <c r="C85" s="159" t="s">
        <v>95</v>
      </c>
      <c r="D85" s="185" t="s">
        <v>9</v>
      </c>
      <c r="E85" s="316">
        <f>'per SKPD'!E1274</f>
        <v>154500000</v>
      </c>
      <c r="F85" s="316">
        <f>'per SKPD'!F1274</f>
        <v>0</v>
      </c>
      <c r="G85" s="316">
        <f>'per SKPD'!G1274</f>
        <v>0</v>
      </c>
      <c r="H85" s="316">
        <f>'per SKPD'!H1274</f>
        <v>0</v>
      </c>
      <c r="I85" s="316">
        <f>'per SKPD'!I1274</f>
        <v>0</v>
      </c>
      <c r="J85" s="316">
        <f>'per SKPD'!J1274</f>
        <v>0</v>
      </c>
      <c r="K85" s="316">
        <f>'per SKPD'!K1274</f>
        <v>0</v>
      </c>
      <c r="L85" s="316">
        <f>'per SKPD'!L1274</f>
        <v>0</v>
      </c>
      <c r="M85" s="316">
        <f>'per SKPD'!M1274</f>
        <v>0</v>
      </c>
      <c r="N85" s="316">
        <f>'per SKPD'!N1274</f>
        <v>0</v>
      </c>
      <c r="O85" s="316">
        <f>SUM(G85:N85)</f>
        <v>0</v>
      </c>
      <c r="P85" s="316">
        <f>'per SKPD'!O1274</f>
        <v>0</v>
      </c>
      <c r="Q85" s="316">
        <f>'per SKPD'!P1274</f>
        <v>0</v>
      </c>
      <c r="R85" s="316">
        <f>'per SKPD'!Q1274</f>
        <v>0</v>
      </c>
      <c r="S85" s="316">
        <f>'per SKPD'!R1274</f>
        <v>0</v>
      </c>
      <c r="T85" s="316">
        <f>'per SKPD'!S1274</f>
        <v>0</v>
      </c>
      <c r="U85" s="316">
        <f>'per SKPD'!T1274</f>
        <v>0</v>
      </c>
      <c r="V85" s="316">
        <f>'per SKPD'!U1274</f>
        <v>0</v>
      </c>
      <c r="W85" s="316">
        <f>'per SKPD'!V1274</f>
        <v>0</v>
      </c>
      <c r="X85" s="316">
        <f>SUM(P85:W85)</f>
        <v>0</v>
      </c>
      <c r="Y85" s="318">
        <f>E85+G85+H85+I85+J85+K85+L85+M85+N85-P85-Q85-R85-S85-T85-U85-V85-W85</f>
        <v>154500000</v>
      </c>
      <c r="Z85" s="318"/>
      <c r="AA85" s="306">
        <f>Y84-AA84</f>
        <v>0</v>
      </c>
      <c r="AB85" s="379" t="s">
        <v>24</v>
      </c>
      <c r="AD85" s="379">
        <v>154500000</v>
      </c>
      <c r="AE85" s="394">
        <f t="shared" si="49"/>
        <v>0</v>
      </c>
    </row>
    <row r="86" spans="1:32">
      <c r="A86" s="230"/>
      <c r="B86" s="159">
        <v>2</v>
      </c>
      <c r="C86" s="159" t="s">
        <v>96</v>
      </c>
      <c r="D86" s="185" t="s">
        <v>12</v>
      </c>
      <c r="E86" s="316">
        <f>'per SKPD'!E1275</f>
        <v>3041695203</v>
      </c>
      <c r="F86" s="316">
        <f>'per SKPD'!F1275</f>
        <v>190225300</v>
      </c>
      <c r="G86" s="316">
        <f>'per SKPD'!G1275</f>
        <v>186325300</v>
      </c>
      <c r="H86" s="316">
        <f>'per SKPD'!H1275</f>
        <v>1654210</v>
      </c>
      <c r="I86" s="316">
        <f>'per SKPD'!I1275</f>
        <v>241002540</v>
      </c>
      <c r="J86" s="316">
        <f>'per SKPD'!J1275</f>
        <v>0</v>
      </c>
      <c r="K86" s="316">
        <f>'per SKPD'!K1275</f>
        <v>163963032</v>
      </c>
      <c r="L86" s="316">
        <f>'per SKPD'!L1275</f>
        <v>0</v>
      </c>
      <c r="M86" s="316">
        <f>'per SKPD'!M1275</f>
        <v>0</v>
      </c>
      <c r="N86" s="316">
        <f>'per SKPD'!N1275</f>
        <v>0</v>
      </c>
      <c r="O86" s="316">
        <f t="shared" ref="O86:O91" si="55">SUM(G86:N86)</f>
        <v>592945082</v>
      </c>
      <c r="P86" s="316">
        <f>'per SKPD'!O1275</f>
        <v>0</v>
      </c>
      <c r="Q86" s="316">
        <f>'per SKPD'!P1275</f>
        <v>0</v>
      </c>
      <c r="R86" s="316">
        <f>'per SKPD'!Q1275</f>
        <v>40077400</v>
      </c>
      <c r="S86" s="316">
        <f>'per SKPD'!R1275</f>
        <v>0</v>
      </c>
      <c r="T86" s="316">
        <f>'per SKPD'!S1275</f>
        <v>0</v>
      </c>
      <c r="U86" s="316">
        <f>'per SKPD'!T1275</f>
        <v>0</v>
      </c>
      <c r="V86" s="316">
        <f>'per SKPD'!U1275</f>
        <v>0</v>
      </c>
      <c r="W86" s="316">
        <f>'per SKPD'!V1275</f>
        <v>0</v>
      </c>
      <c r="X86" s="316">
        <f>SUM(P86:W86)</f>
        <v>40077400</v>
      </c>
      <c r="Y86" s="318">
        <f>E86+G86+H86+I86+J86+K86+L86+M86+N86-P86-Q86-R86-S86-T86-U86-V86-W86</f>
        <v>3594562885</v>
      </c>
      <c r="Z86" s="318"/>
      <c r="AD86" s="379">
        <v>3594562885</v>
      </c>
      <c r="AE86" s="394">
        <f t="shared" si="49"/>
        <v>0</v>
      </c>
    </row>
    <row r="87" spans="1:32">
      <c r="A87" s="230"/>
      <c r="B87" s="159">
        <v>3</v>
      </c>
      <c r="C87" s="159" t="s">
        <v>97</v>
      </c>
      <c r="D87" s="185" t="s">
        <v>13</v>
      </c>
      <c r="E87" s="316">
        <f>'per SKPD'!E1300</f>
        <v>531375380</v>
      </c>
      <c r="F87" s="316">
        <f>'per SKPD'!F1300</f>
        <v>399869400</v>
      </c>
      <c r="G87" s="316">
        <f>'per SKPD'!G1300</f>
        <v>399869400</v>
      </c>
      <c r="H87" s="316">
        <f>'per SKPD'!H1300</f>
        <v>28592230</v>
      </c>
      <c r="I87" s="316">
        <f>'per SKPD'!I1300</f>
        <v>0</v>
      </c>
      <c r="J87" s="316">
        <f>'per SKPD'!J1300</f>
        <v>0</v>
      </c>
      <c r="K87" s="316">
        <f>'per SKPD'!K1300</f>
        <v>0</v>
      </c>
      <c r="L87" s="316">
        <f>'per SKPD'!L1300</f>
        <v>20782600</v>
      </c>
      <c r="M87" s="316">
        <f>'per SKPD'!M1300</f>
        <v>0</v>
      </c>
      <c r="N87" s="316">
        <f>'per SKPD'!N1300</f>
        <v>0</v>
      </c>
      <c r="O87" s="316">
        <f t="shared" si="55"/>
        <v>449244230</v>
      </c>
      <c r="P87" s="316">
        <f>'per SKPD'!O1300</f>
        <v>0</v>
      </c>
      <c r="Q87" s="316">
        <f>'per SKPD'!P1300</f>
        <v>0</v>
      </c>
      <c r="R87" s="316">
        <f>'per SKPD'!Q1300</f>
        <v>0</v>
      </c>
      <c r="S87" s="316">
        <f>'per SKPD'!R1300</f>
        <v>0</v>
      </c>
      <c r="T87" s="316">
        <f>'per SKPD'!S1300</f>
        <v>0</v>
      </c>
      <c r="U87" s="316">
        <f>'per SKPD'!T1300</f>
        <v>0</v>
      </c>
      <c r="V87" s="316">
        <f>'per SKPD'!U1300</f>
        <v>0</v>
      </c>
      <c r="W87" s="316">
        <f>'per SKPD'!V1300</f>
        <v>0</v>
      </c>
      <c r="X87" s="316">
        <f t="shared" ref="X87:X91" si="56">SUM(P87:W87)</f>
        <v>0</v>
      </c>
      <c r="Y87" s="318">
        <f t="shared" ref="Y87:Y91" si="57">E87+G87+H87+I87+J87+K87+L87+M87+N87-P87-Q87-R87-S87-T87-U87-V87-W87</f>
        <v>980619610</v>
      </c>
      <c r="Z87" s="318"/>
      <c r="AD87" s="379">
        <v>980619610</v>
      </c>
      <c r="AE87" s="394">
        <f t="shared" si="49"/>
        <v>0</v>
      </c>
    </row>
    <row r="88" spans="1:32">
      <c r="A88" s="230"/>
      <c r="B88" s="159">
        <v>4</v>
      </c>
      <c r="C88" s="159" t="s">
        <v>98</v>
      </c>
      <c r="D88" s="185" t="s">
        <v>8</v>
      </c>
      <c r="E88" s="316">
        <f>'per SKPD'!E1303</f>
        <v>695400</v>
      </c>
      <c r="F88" s="316">
        <f>'per SKPD'!F1303</f>
        <v>1712600</v>
      </c>
      <c r="G88" s="316">
        <f>'per SKPD'!G1303</f>
        <v>1712600</v>
      </c>
      <c r="H88" s="316">
        <f>'per SKPD'!H1303</f>
        <v>0</v>
      </c>
      <c r="I88" s="316">
        <f>'per SKPD'!I1303</f>
        <v>0</v>
      </c>
      <c r="J88" s="316">
        <f>'per SKPD'!J1303</f>
        <v>0</v>
      </c>
      <c r="K88" s="316">
        <f>'per SKPD'!K1303</f>
        <v>0</v>
      </c>
      <c r="L88" s="316">
        <f>'per SKPD'!L1303</f>
        <v>0</v>
      </c>
      <c r="M88" s="316">
        <f>'per SKPD'!M1303</f>
        <v>0</v>
      </c>
      <c r="N88" s="316">
        <f>'per SKPD'!N1303</f>
        <v>0</v>
      </c>
      <c r="O88" s="316">
        <f t="shared" si="55"/>
        <v>1712600</v>
      </c>
      <c r="P88" s="316">
        <f>'per SKPD'!O1303</f>
        <v>0</v>
      </c>
      <c r="Q88" s="316">
        <f>'per SKPD'!P1303</f>
        <v>0</v>
      </c>
      <c r="R88" s="316">
        <f>'per SKPD'!Q1303</f>
        <v>0</v>
      </c>
      <c r="S88" s="316">
        <f>'per SKPD'!R1303</f>
        <v>0</v>
      </c>
      <c r="T88" s="316">
        <f>'per SKPD'!S1303</f>
        <v>0</v>
      </c>
      <c r="U88" s="316">
        <f>'per SKPD'!T1303</f>
        <v>0</v>
      </c>
      <c r="V88" s="316">
        <f>'per SKPD'!U1303</f>
        <v>0</v>
      </c>
      <c r="W88" s="316">
        <f>'per SKPD'!V1303</f>
        <v>0</v>
      </c>
      <c r="X88" s="316">
        <f t="shared" si="56"/>
        <v>0</v>
      </c>
      <c r="Y88" s="318">
        <f t="shared" si="57"/>
        <v>2408000</v>
      </c>
      <c r="Z88" s="318"/>
      <c r="AD88" s="379">
        <v>2408000</v>
      </c>
      <c r="AE88" s="394">
        <f t="shared" si="49"/>
        <v>0</v>
      </c>
    </row>
    <row r="89" spans="1:32">
      <c r="A89" s="230"/>
      <c r="B89" s="159">
        <v>5</v>
      </c>
      <c r="C89" s="159" t="s">
        <v>99</v>
      </c>
      <c r="D89" s="185" t="s">
        <v>14</v>
      </c>
      <c r="E89" s="316">
        <f>'per SKPD'!E1305</f>
        <v>66500</v>
      </c>
      <c r="F89" s="316">
        <f>'per SKPD'!F1305</f>
        <v>0</v>
      </c>
      <c r="G89" s="316">
        <f>'per SKPD'!G1305</f>
        <v>0</v>
      </c>
      <c r="H89" s="316">
        <f>'per SKPD'!H1305</f>
        <v>0</v>
      </c>
      <c r="I89" s="316">
        <f>'per SKPD'!I1305</f>
        <v>0</v>
      </c>
      <c r="J89" s="316">
        <f>'per SKPD'!J1305</f>
        <v>0</v>
      </c>
      <c r="K89" s="316">
        <f>'per SKPD'!K1305</f>
        <v>0</v>
      </c>
      <c r="L89" s="316">
        <f>'per SKPD'!L1305</f>
        <v>0</v>
      </c>
      <c r="M89" s="316">
        <f>'per SKPD'!M1305</f>
        <v>0</v>
      </c>
      <c r="N89" s="316">
        <f>'per SKPD'!N1305</f>
        <v>0</v>
      </c>
      <c r="O89" s="316">
        <f t="shared" si="55"/>
        <v>0</v>
      </c>
      <c r="P89" s="316">
        <f>'per SKPD'!O1305</f>
        <v>0</v>
      </c>
      <c r="Q89" s="316">
        <f>'per SKPD'!P1305</f>
        <v>0</v>
      </c>
      <c r="R89" s="316">
        <f>'per SKPD'!Q1305</f>
        <v>0</v>
      </c>
      <c r="S89" s="316">
        <f>'per SKPD'!R1305</f>
        <v>0</v>
      </c>
      <c r="T89" s="316">
        <f>'per SKPD'!S1305</f>
        <v>0</v>
      </c>
      <c r="U89" s="316">
        <f>'per SKPD'!T1305</f>
        <v>0</v>
      </c>
      <c r="V89" s="316">
        <f>'per SKPD'!U1305</f>
        <v>0</v>
      </c>
      <c r="W89" s="316">
        <f>'per SKPD'!V1305</f>
        <v>0</v>
      </c>
      <c r="X89" s="316">
        <f t="shared" si="56"/>
        <v>0</v>
      </c>
      <c r="Y89" s="318">
        <f t="shared" si="57"/>
        <v>66500</v>
      </c>
      <c r="Z89" s="318"/>
      <c r="AD89" s="379">
        <v>66500</v>
      </c>
      <c r="AE89" s="394">
        <f t="shared" si="49"/>
        <v>0</v>
      </c>
    </row>
    <row r="90" spans="1:32">
      <c r="A90" s="230"/>
      <c r="B90" s="159">
        <v>6</v>
      </c>
      <c r="C90" s="159" t="s">
        <v>100</v>
      </c>
      <c r="D90" s="185" t="s">
        <v>10</v>
      </c>
      <c r="E90" s="316">
        <f>'per SKPD'!E1306</f>
        <v>0</v>
      </c>
      <c r="F90" s="316">
        <f>'per SKPD'!F1306</f>
        <v>0</v>
      </c>
      <c r="G90" s="316">
        <f>'per SKPD'!G1306</f>
        <v>0</v>
      </c>
      <c r="H90" s="316">
        <f>'per SKPD'!H1306</f>
        <v>0</v>
      </c>
      <c r="I90" s="316">
        <f>'per SKPD'!I1306</f>
        <v>0</v>
      </c>
      <c r="J90" s="316">
        <f>'per SKPD'!J1306</f>
        <v>0</v>
      </c>
      <c r="K90" s="316">
        <f>'per SKPD'!K1306</f>
        <v>0</v>
      </c>
      <c r="L90" s="316">
        <f>'per SKPD'!L1306</f>
        <v>0</v>
      </c>
      <c r="M90" s="316">
        <f>'per SKPD'!M1306</f>
        <v>0</v>
      </c>
      <c r="N90" s="316">
        <f>'per SKPD'!N1306</f>
        <v>0</v>
      </c>
      <c r="O90" s="316">
        <f t="shared" si="55"/>
        <v>0</v>
      </c>
      <c r="P90" s="316">
        <f>'per SKPD'!O1306</f>
        <v>0</v>
      </c>
      <c r="Q90" s="316">
        <f>'per SKPD'!P1306</f>
        <v>0</v>
      </c>
      <c r="R90" s="316">
        <f>'per SKPD'!Q1306</f>
        <v>0</v>
      </c>
      <c r="S90" s="316">
        <f>'per SKPD'!R1306</f>
        <v>0</v>
      </c>
      <c r="T90" s="316">
        <f>'per SKPD'!S1306</f>
        <v>0</v>
      </c>
      <c r="U90" s="316">
        <f>'per SKPD'!T1306</f>
        <v>0</v>
      </c>
      <c r="V90" s="316">
        <f>'per SKPD'!U1306</f>
        <v>0</v>
      </c>
      <c r="W90" s="316">
        <f>'per SKPD'!V1306</f>
        <v>0</v>
      </c>
      <c r="X90" s="316">
        <f t="shared" si="56"/>
        <v>0</v>
      </c>
      <c r="Y90" s="318">
        <f t="shared" si="57"/>
        <v>0</v>
      </c>
      <c r="Z90" s="318"/>
      <c r="AD90" s="379">
        <v>0</v>
      </c>
      <c r="AE90" s="394">
        <f t="shared" si="49"/>
        <v>0</v>
      </c>
    </row>
    <row r="91" spans="1:32" s="179" customFormat="1">
      <c r="A91" s="628"/>
      <c r="B91" s="186">
        <v>7</v>
      </c>
      <c r="C91" s="186"/>
      <c r="D91" s="187" t="s">
        <v>11</v>
      </c>
      <c r="E91" s="316">
        <f>'per SKPD'!E1307</f>
        <v>108316140</v>
      </c>
      <c r="F91" s="316">
        <f>'per SKPD'!F1307</f>
        <v>0</v>
      </c>
      <c r="G91" s="316">
        <f>'per SKPD'!G1307</f>
        <v>3900000</v>
      </c>
      <c r="H91" s="316">
        <f>'per SKPD'!H1307</f>
        <v>330840</v>
      </c>
      <c r="I91" s="316">
        <f>'per SKPD'!I1307</f>
        <v>0</v>
      </c>
      <c r="J91" s="316">
        <f>'per SKPD'!J1307</f>
        <v>0</v>
      </c>
      <c r="K91" s="316">
        <f>'per SKPD'!K1307</f>
        <v>0</v>
      </c>
      <c r="L91" s="316">
        <f>'per SKPD'!L1307</f>
        <v>0</v>
      </c>
      <c r="M91" s="316">
        <f>'per SKPD'!M1307</f>
        <v>0</v>
      </c>
      <c r="N91" s="316">
        <f>'per SKPD'!N1307</f>
        <v>0</v>
      </c>
      <c r="O91" s="316">
        <f t="shared" si="55"/>
        <v>4230840</v>
      </c>
      <c r="P91" s="316">
        <f>'per SKPD'!O1307</f>
        <v>0</v>
      </c>
      <c r="Q91" s="316">
        <f>'per SKPD'!P1307</f>
        <v>0</v>
      </c>
      <c r="R91" s="316">
        <f>'per SKPD'!Q1307</f>
        <v>0</v>
      </c>
      <c r="S91" s="316">
        <f>'per SKPD'!R1307</f>
        <v>0</v>
      </c>
      <c r="T91" s="316">
        <f>'per SKPD'!S1307</f>
        <v>108316140</v>
      </c>
      <c r="U91" s="316">
        <f>'per SKPD'!T1307</f>
        <v>0</v>
      </c>
      <c r="V91" s="316">
        <f>'per SKPD'!U1307</f>
        <v>0</v>
      </c>
      <c r="W91" s="316">
        <f>'per SKPD'!V1307</f>
        <v>0</v>
      </c>
      <c r="X91" s="316">
        <f t="shared" si="56"/>
        <v>108316140</v>
      </c>
      <c r="Y91" s="318">
        <f t="shared" si="57"/>
        <v>4230840</v>
      </c>
      <c r="Z91" s="395"/>
      <c r="AA91" s="396"/>
      <c r="AB91" s="397"/>
      <c r="AC91" s="397"/>
      <c r="AD91" s="397">
        <v>4230840</v>
      </c>
      <c r="AE91" s="394">
        <f t="shared" si="49"/>
        <v>0</v>
      </c>
    </row>
    <row r="92" spans="1:32">
      <c r="A92" s="627"/>
      <c r="B92" s="183"/>
      <c r="C92" s="183"/>
      <c r="D92" s="188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E92" s="394">
        <f t="shared" si="49"/>
        <v>0</v>
      </c>
    </row>
    <row r="93" spans="1:32" s="178" customFormat="1">
      <c r="A93" s="633">
        <v>10</v>
      </c>
      <c r="B93" s="694" t="s">
        <v>30</v>
      </c>
      <c r="C93" s="695"/>
      <c r="D93" s="696"/>
      <c r="E93" s="391">
        <f t="shared" ref="E93:U93" si="58">E94+E95+E96+E97+E98+E99+E100</f>
        <v>1165866716</v>
      </c>
      <c r="F93" s="391">
        <f t="shared" ref="F93" si="59">F94+F95+F96+F97+F98+F99+F100</f>
        <v>204512000</v>
      </c>
      <c r="G93" s="391">
        <f t="shared" si="58"/>
        <v>204512000</v>
      </c>
      <c r="H93" s="391">
        <f t="shared" si="58"/>
        <v>0</v>
      </c>
      <c r="I93" s="391">
        <f t="shared" si="58"/>
        <v>0</v>
      </c>
      <c r="J93" s="391">
        <f t="shared" si="58"/>
        <v>456650000</v>
      </c>
      <c r="K93" s="391">
        <f t="shared" si="58"/>
        <v>100950000</v>
      </c>
      <c r="L93" s="391">
        <f t="shared" si="58"/>
        <v>6248000</v>
      </c>
      <c r="M93" s="391">
        <f t="shared" si="58"/>
        <v>0</v>
      </c>
      <c r="N93" s="391">
        <f t="shared" si="58"/>
        <v>0</v>
      </c>
      <c r="O93" s="391">
        <f>SUM(G93:N93)</f>
        <v>768360000</v>
      </c>
      <c r="P93" s="391">
        <f t="shared" si="58"/>
        <v>0</v>
      </c>
      <c r="Q93" s="391">
        <f t="shared" si="58"/>
        <v>0</v>
      </c>
      <c r="R93" s="391">
        <f t="shared" si="58"/>
        <v>0</v>
      </c>
      <c r="S93" s="391">
        <f t="shared" si="58"/>
        <v>0</v>
      </c>
      <c r="T93" s="391">
        <f t="shared" si="58"/>
        <v>87213622</v>
      </c>
      <c r="U93" s="391">
        <f t="shared" si="58"/>
        <v>790000</v>
      </c>
      <c r="V93" s="391">
        <f t="shared" ref="V93:W93" si="60">V94+V95+V96+V97+V98+V99+V100</f>
        <v>0</v>
      </c>
      <c r="W93" s="391">
        <f t="shared" si="60"/>
        <v>0</v>
      </c>
      <c r="X93" s="391">
        <f>SUM(X94:X100)</f>
        <v>88003622</v>
      </c>
      <c r="Y93" s="391">
        <f>SUM(Y94:Y100)</f>
        <v>1846223094</v>
      </c>
      <c r="Z93" s="392"/>
      <c r="AA93" s="393">
        <f>E93+G93+H93+I93+J93+K93+L93+M93+N93-P93-Q93-R93-S93-T93-U93-V93-W93</f>
        <v>1846223094</v>
      </c>
      <c r="AB93" s="394"/>
      <c r="AC93" s="394"/>
      <c r="AD93" s="394">
        <v>1839975094</v>
      </c>
      <c r="AE93" s="394">
        <f t="shared" si="49"/>
        <v>6248000</v>
      </c>
    </row>
    <row r="94" spans="1:32" s="178" customFormat="1">
      <c r="A94" s="230"/>
      <c r="B94" s="160">
        <v>1</v>
      </c>
      <c r="C94" s="160" t="s">
        <v>95</v>
      </c>
      <c r="D94" s="194" t="s">
        <v>9</v>
      </c>
      <c r="E94" s="357">
        <f>'per SKPD'!E1380</f>
        <v>168350000</v>
      </c>
      <c r="F94" s="357">
        <f>'per SKPD'!F1380</f>
        <v>0</v>
      </c>
      <c r="G94" s="357">
        <f>'per SKPD'!G1380</f>
        <v>0</v>
      </c>
      <c r="H94" s="357">
        <f>'per SKPD'!H1380</f>
        <v>0</v>
      </c>
      <c r="I94" s="357">
        <f>'per SKPD'!I1380</f>
        <v>0</v>
      </c>
      <c r="J94" s="357">
        <f>'per SKPD'!J1380</f>
        <v>129150000</v>
      </c>
      <c r="K94" s="357">
        <f>'per SKPD'!K1380</f>
        <v>0</v>
      </c>
      <c r="L94" s="357">
        <f>'per SKPD'!L1380</f>
        <v>0</v>
      </c>
      <c r="M94" s="357">
        <f>'per SKPD'!M1380</f>
        <v>0</v>
      </c>
      <c r="N94" s="357">
        <f>'per SKPD'!N1380</f>
        <v>0</v>
      </c>
      <c r="O94" s="316">
        <f>SUM(G94:N94)</f>
        <v>129150000</v>
      </c>
      <c r="P94" s="357">
        <f>'per SKPD'!O1380</f>
        <v>0</v>
      </c>
      <c r="Q94" s="357">
        <f>'per SKPD'!P1380</f>
        <v>0</v>
      </c>
      <c r="R94" s="357">
        <f>'per SKPD'!Q1380</f>
        <v>0</v>
      </c>
      <c r="S94" s="357">
        <f>'per SKPD'!R1380</f>
        <v>0</v>
      </c>
      <c r="T94" s="357">
        <f>'per SKPD'!S1380</f>
        <v>0</v>
      </c>
      <c r="U94" s="357">
        <f>'per SKPD'!T1380</f>
        <v>0</v>
      </c>
      <c r="V94" s="357">
        <f>'per SKPD'!U1380</f>
        <v>0</v>
      </c>
      <c r="W94" s="357">
        <f>'per SKPD'!V1380</f>
        <v>0</v>
      </c>
      <c r="X94" s="316">
        <f>SUM(P94:W94)</f>
        <v>0</v>
      </c>
      <c r="Y94" s="318">
        <f>E94+G94+H94+I94+J94+K94+L94+M94+N94-P94-Q94-R94-S94-T94-U94-V94-W94</f>
        <v>297500000</v>
      </c>
      <c r="Z94" s="330"/>
      <c r="AA94" s="306">
        <f>Y93-AA93</f>
        <v>0</v>
      </c>
      <c r="AB94" s="379" t="s">
        <v>24</v>
      </c>
      <c r="AC94" s="379"/>
      <c r="AD94" s="394">
        <v>297500000</v>
      </c>
      <c r="AE94" s="394">
        <f t="shared" si="49"/>
        <v>0</v>
      </c>
    </row>
    <row r="95" spans="1:32" s="178" customFormat="1">
      <c r="A95" s="230"/>
      <c r="B95" s="160">
        <v>2</v>
      </c>
      <c r="C95" s="160" t="s">
        <v>96</v>
      </c>
      <c r="D95" s="194" t="s">
        <v>12</v>
      </c>
      <c r="E95" s="357">
        <f>'per SKPD'!E1382</f>
        <v>509755494</v>
      </c>
      <c r="F95" s="357">
        <f>'per SKPD'!F1382</f>
        <v>56800000</v>
      </c>
      <c r="G95" s="357">
        <f>'per SKPD'!G1382</f>
        <v>56800000</v>
      </c>
      <c r="H95" s="357">
        <f>'per SKPD'!H1382</f>
        <v>0</v>
      </c>
      <c r="I95" s="357">
        <f>'per SKPD'!I1382</f>
        <v>0</v>
      </c>
      <c r="J95" s="357">
        <f>'per SKPD'!J1382</f>
        <v>0</v>
      </c>
      <c r="K95" s="357">
        <f>'per SKPD'!K1382</f>
        <v>100950000</v>
      </c>
      <c r="L95" s="357">
        <f>'per SKPD'!L1382</f>
        <v>0</v>
      </c>
      <c r="M95" s="357">
        <f>'per SKPD'!M1382</f>
        <v>0</v>
      </c>
      <c r="N95" s="357">
        <f>'per SKPD'!N1382</f>
        <v>0</v>
      </c>
      <c r="O95" s="316">
        <f t="shared" ref="O95:O100" si="61">SUM(G95:N95)</f>
        <v>157750000</v>
      </c>
      <c r="P95" s="357">
        <f>'per SKPD'!O1382</f>
        <v>0</v>
      </c>
      <c r="Q95" s="357">
        <f>'per SKPD'!P1382</f>
        <v>0</v>
      </c>
      <c r="R95" s="357">
        <f>'per SKPD'!Q1382</f>
        <v>0</v>
      </c>
      <c r="S95" s="357">
        <f>'per SKPD'!R1382</f>
        <v>0</v>
      </c>
      <c r="T95" s="357">
        <f>'per SKPD'!S1382</f>
        <v>0</v>
      </c>
      <c r="U95" s="357">
        <f>'per SKPD'!T1382</f>
        <v>790000</v>
      </c>
      <c r="V95" s="357">
        <f>'per SKPD'!U1382</f>
        <v>0</v>
      </c>
      <c r="W95" s="357">
        <f>'per SKPD'!V1382</f>
        <v>0</v>
      </c>
      <c r="X95" s="316">
        <f>SUM(P95:W95)</f>
        <v>790000</v>
      </c>
      <c r="Y95" s="318">
        <f>E95+G95+H95+I95+J95+K95+L95+M95+N95-P95-Q95-R95-S95-T95-U95-V95-W95</f>
        <v>666715494</v>
      </c>
      <c r="Z95" s="330"/>
      <c r="AA95" s="306"/>
      <c r="AB95" s="394"/>
      <c r="AC95" s="394"/>
      <c r="AD95" s="394">
        <v>666715494</v>
      </c>
      <c r="AE95" s="394">
        <f t="shared" si="49"/>
        <v>0</v>
      </c>
    </row>
    <row r="96" spans="1:32" s="178" customFormat="1">
      <c r="A96" s="230"/>
      <c r="B96" s="160">
        <v>3</v>
      </c>
      <c r="C96" s="160" t="s">
        <v>97</v>
      </c>
      <c r="D96" s="194" t="s">
        <v>13</v>
      </c>
      <c r="E96" s="357">
        <f>'per SKPD'!E1413</f>
        <v>449271000</v>
      </c>
      <c r="F96" s="357">
        <f>'per SKPD'!F1413</f>
        <v>147712000</v>
      </c>
      <c r="G96" s="357">
        <f>'per SKPD'!G1413</f>
        <v>147712000</v>
      </c>
      <c r="H96" s="357">
        <f>'per SKPD'!H1413</f>
        <v>0</v>
      </c>
      <c r="I96" s="357">
        <f>'per SKPD'!I1413</f>
        <v>0</v>
      </c>
      <c r="J96" s="357">
        <f>'per SKPD'!J1413</f>
        <v>327500000</v>
      </c>
      <c r="K96" s="357">
        <f>'per SKPD'!K1413</f>
        <v>0</v>
      </c>
      <c r="L96" s="357">
        <f>'per SKPD'!L1413</f>
        <v>6248000</v>
      </c>
      <c r="M96" s="357">
        <f>'per SKPD'!M1413</f>
        <v>0</v>
      </c>
      <c r="N96" s="357">
        <f>'per SKPD'!N1413</f>
        <v>0</v>
      </c>
      <c r="O96" s="316">
        <f t="shared" si="61"/>
        <v>481460000</v>
      </c>
      <c r="P96" s="357">
        <f>'per SKPD'!O1413</f>
        <v>0</v>
      </c>
      <c r="Q96" s="357">
        <f>'per SKPD'!P1413</f>
        <v>0</v>
      </c>
      <c r="R96" s="357">
        <f>'per SKPD'!Q1413</f>
        <v>0</v>
      </c>
      <c r="S96" s="357">
        <f>'per SKPD'!R1413</f>
        <v>0</v>
      </c>
      <c r="T96" s="357">
        <f>'per SKPD'!S1413</f>
        <v>50000000</v>
      </c>
      <c r="U96" s="357">
        <f>'per SKPD'!T1413</f>
        <v>0</v>
      </c>
      <c r="V96" s="357">
        <f>'per SKPD'!U1413</f>
        <v>0</v>
      </c>
      <c r="W96" s="357">
        <f>'per SKPD'!V1413</f>
        <v>0</v>
      </c>
      <c r="X96" s="316">
        <f t="shared" ref="X96:X99" si="62">SUM(P96:W96)</f>
        <v>50000000</v>
      </c>
      <c r="Y96" s="318">
        <f t="shared" ref="Y96:Y99" si="63">E96+G96+H96+I96+J96+K96+L96+M96+N96-P96-Q96-R96-S96-T96-U96-V96-W96</f>
        <v>880731000</v>
      </c>
      <c r="Z96" s="330"/>
      <c r="AA96" s="306"/>
      <c r="AB96" s="394"/>
      <c r="AC96" s="394"/>
      <c r="AD96" s="394">
        <v>874483000</v>
      </c>
      <c r="AE96" s="394">
        <f t="shared" si="49"/>
        <v>6248000</v>
      </c>
      <c r="AF96" s="178" t="s">
        <v>114</v>
      </c>
    </row>
    <row r="97" spans="1:31" s="178" customFormat="1">
      <c r="A97" s="230"/>
      <c r="B97" s="160">
        <v>4</v>
      </c>
      <c r="C97" s="160" t="s">
        <v>98</v>
      </c>
      <c r="D97" s="194" t="s">
        <v>8</v>
      </c>
      <c r="E97" s="357">
        <f>'per SKPD'!E1428</f>
        <v>1210100</v>
      </c>
      <c r="F97" s="357">
        <f>'per SKPD'!F1428</f>
        <v>0</v>
      </c>
      <c r="G97" s="357">
        <f>'per SKPD'!G1428</f>
        <v>0</v>
      </c>
      <c r="H97" s="357">
        <f>'per SKPD'!H1428</f>
        <v>0</v>
      </c>
      <c r="I97" s="357">
        <f>'per SKPD'!I1428</f>
        <v>0</v>
      </c>
      <c r="J97" s="357">
        <f>'per SKPD'!J1428</f>
        <v>0</v>
      </c>
      <c r="K97" s="357">
        <f>'per SKPD'!K1428</f>
        <v>0</v>
      </c>
      <c r="L97" s="357">
        <f>'per SKPD'!L1428</f>
        <v>0</v>
      </c>
      <c r="M97" s="357">
        <f>'per SKPD'!M1428</f>
        <v>0</v>
      </c>
      <c r="N97" s="357">
        <f>'per SKPD'!N1428</f>
        <v>0</v>
      </c>
      <c r="O97" s="316">
        <f t="shared" si="61"/>
        <v>0</v>
      </c>
      <c r="P97" s="357">
        <f>'per SKPD'!O1428</f>
        <v>0</v>
      </c>
      <c r="Q97" s="357">
        <f>'per SKPD'!P1428</f>
        <v>0</v>
      </c>
      <c r="R97" s="357">
        <f>'per SKPD'!Q1428</f>
        <v>0</v>
      </c>
      <c r="S97" s="357">
        <f>'per SKPD'!R1428</f>
        <v>0</v>
      </c>
      <c r="T97" s="357">
        <f>'per SKPD'!S1428</f>
        <v>0</v>
      </c>
      <c r="U97" s="357">
        <f>'per SKPD'!T1428</f>
        <v>0</v>
      </c>
      <c r="V97" s="357">
        <f>'per SKPD'!U1428</f>
        <v>0</v>
      </c>
      <c r="W97" s="357">
        <f>'per SKPD'!V1428</f>
        <v>0</v>
      </c>
      <c r="X97" s="316">
        <f t="shared" si="62"/>
        <v>0</v>
      </c>
      <c r="Y97" s="318">
        <f t="shared" si="63"/>
        <v>1210100</v>
      </c>
      <c r="Z97" s="330"/>
      <c r="AA97" s="306"/>
      <c r="AB97" s="394"/>
      <c r="AC97" s="394"/>
      <c r="AD97" s="394">
        <v>1210100</v>
      </c>
      <c r="AE97" s="394">
        <f t="shared" si="49"/>
        <v>0</v>
      </c>
    </row>
    <row r="98" spans="1:31" s="178" customFormat="1">
      <c r="A98" s="230"/>
      <c r="B98" s="160">
        <v>5</v>
      </c>
      <c r="C98" s="160" t="s">
        <v>99</v>
      </c>
      <c r="D98" s="194" t="s">
        <v>14</v>
      </c>
      <c r="E98" s="357">
        <f>'per SKPD'!E1429</f>
        <v>66500</v>
      </c>
      <c r="F98" s="357">
        <f>'per SKPD'!F1429</f>
        <v>0</v>
      </c>
      <c r="G98" s="357">
        <f>'per SKPD'!G1429</f>
        <v>0</v>
      </c>
      <c r="H98" s="357">
        <f>'per SKPD'!H1429</f>
        <v>0</v>
      </c>
      <c r="I98" s="357">
        <f>'per SKPD'!I1429</f>
        <v>0</v>
      </c>
      <c r="J98" s="357">
        <f>'per SKPD'!J1429</f>
        <v>0</v>
      </c>
      <c r="K98" s="357">
        <f>'per SKPD'!K1429</f>
        <v>0</v>
      </c>
      <c r="L98" s="357">
        <f>'per SKPD'!L1429</f>
        <v>0</v>
      </c>
      <c r="M98" s="357">
        <f>'per SKPD'!M1429</f>
        <v>0</v>
      </c>
      <c r="N98" s="357">
        <f>'per SKPD'!N1429</f>
        <v>0</v>
      </c>
      <c r="O98" s="316">
        <f t="shared" si="61"/>
        <v>0</v>
      </c>
      <c r="P98" s="357">
        <f>'per SKPD'!O1429</f>
        <v>0</v>
      </c>
      <c r="Q98" s="357">
        <f>'per SKPD'!P1429</f>
        <v>0</v>
      </c>
      <c r="R98" s="357">
        <f>'per SKPD'!Q1429</f>
        <v>0</v>
      </c>
      <c r="S98" s="357">
        <f>'per SKPD'!R1429</f>
        <v>0</v>
      </c>
      <c r="T98" s="357">
        <f>'per SKPD'!S1429</f>
        <v>0</v>
      </c>
      <c r="U98" s="357">
        <f>'per SKPD'!T1429</f>
        <v>0</v>
      </c>
      <c r="V98" s="357">
        <f>'per SKPD'!U1429</f>
        <v>0</v>
      </c>
      <c r="W98" s="357">
        <f>'per SKPD'!V1429</f>
        <v>0</v>
      </c>
      <c r="X98" s="316">
        <f t="shared" si="62"/>
        <v>0</v>
      </c>
      <c r="Y98" s="318">
        <f t="shared" si="63"/>
        <v>66500</v>
      </c>
      <c r="Z98" s="330"/>
      <c r="AA98" s="306"/>
      <c r="AB98" s="394"/>
      <c r="AC98" s="394"/>
      <c r="AD98" s="394">
        <v>66500</v>
      </c>
      <c r="AE98" s="394">
        <f t="shared" si="49"/>
        <v>0</v>
      </c>
    </row>
    <row r="99" spans="1:31" s="178" customFormat="1">
      <c r="A99" s="230"/>
      <c r="B99" s="160">
        <v>6</v>
      </c>
      <c r="C99" s="160" t="s">
        <v>100</v>
      </c>
      <c r="D99" s="194" t="s">
        <v>10</v>
      </c>
      <c r="E99" s="357">
        <f>'per SKPD'!E1430</f>
        <v>0</v>
      </c>
      <c r="F99" s="357">
        <f>'per SKPD'!F1430</f>
        <v>0</v>
      </c>
      <c r="G99" s="357">
        <f>'per SKPD'!G1430</f>
        <v>0</v>
      </c>
      <c r="H99" s="357">
        <f>'per SKPD'!H1430</f>
        <v>0</v>
      </c>
      <c r="I99" s="357">
        <f>'per SKPD'!I1430</f>
        <v>0</v>
      </c>
      <c r="J99" s="357">
        <f>'per SKPD'!J1430</f>
        <v>0</v>
      </c>
      <c r="K99" s="357">
        <f>'per SKPD'!K1430</f>
        <v>0</v>
      </c>
      <c r="L99" s="357">
        <f>'per SKPD'!L1430</f>
        <v>0</v>
      </c>
      <c r="M99" s="357">
        <f>'per SKPD'!M1430</f>
        <v>0</v>
      </c>
      <c r="N99" s="357">
        <f>'per SKPD'!N1430</f>
        <v>0</v>
      </c>
      <c r="O99" s="316">
        <f t="shared" si="61"/>
        <v>0</v>
      </c>
      <c r="P99" s="357">
        <f>'per SKPD'!O1430</f>
        <v>0</v>
      </c>
      <c r="Q99" s="357">
        <f>'per SKPD'!P1430</f>
        <v>0</v>
      </c>
      <c r="R99" s="357">
        <f>'per SKPD'!Q1430</f>
        <v>0</v>
      </c>
      <c r="S99" s="357">
        <f>'per SKPD'!R1430</f>
        <v>0</v>
      </c>
      <c r="T99" s="357">
        <f>'per SKPD'!S1430</f>
        <v>0</v>
      </c>
      <c r="U99" s="357">
        <f>'per SKPD'!T1430</f>
        <v>0</v>
      </c>
      <c r="V99" s="357">
        <f>'per SKPD'!U1430</f>
        <v>0</v>
      </c>
      <c r="W99" s="357">
        <f>'per SKPD'!V1430</f>
        <v>0</v>
      </c>
      <c r="X99" s="316">
        <f t="shared" si="62"/>
        <v>0</v>
      </c>
      <c r="Y99" s="318">
        <f t="shared" si="63"/>
        <v>0</v>
      </c>
      <c r="Z99" s="330"/>
      <c r="AA99" s="306"/>
      <c r="AB99" s="394"/>
      <c r="AC99" s="394"/>
      <c r="AD99" s="394">
        <v>0</v>
      </c>
      <c r="AE99" s="394">
        <f t="shared" si="49"/>
        <v>0</v>
      </c>
    </row>
    <row r="100" spans="1:31" s="178" customFormat="1">
      <c r="A100" s="231"/>
      <c r="B100" s="195">
        <v>7</v>
      </c>
      <c r="C100" s="195"/>
      <c r="D100" s="196" t="s">
        <v>11</v>
      </c>
      <c r="E100" s="357">
        <f>'per SKPD'!E1431</f>
        <v>37213622</v>
      </c>
      <c r="F100" s="357">
        <f>'per SKPD'!F1431</f>
        <v>0</v>
      </c>
      <c r="G100" s="357">
        <f>'per SKPD'!G1431</f>
        <v>0</v>
      </c>
      <c r="H100" s="357">
        <f>'per SKPD'!H1431</f>
        <v>0</v>
      </c>
      <c r="I100" s="357">
        <f>'per SKPD'!I1431</f>
        <v>0</v>
      </c>
      <c r="J100" s="357">
        <f>'per SKPD'!J1431</f>
        <v>0</v>
      </c>
      <c r="K100" s="357">
        <f>'per SKPD'!K1431</f>
        <v>0</v>
      </c>
      <c r="L100" s="357">
        <f>'per SKPD'!L1431</f>
        <v>0</v>
      </c>
      <c r="M100" s="357">
        <f>'per SKPD'!M1431</f>
        <v>0</v>
      </c>
      <c r="N100" s="357">
        <f>'per SKPD'!N1431</f>
        <v>0</v>
      </c>
      <c r="O100" s="316">
        <f t="shared" si="61"/>
        <v>0</v>
      </c>
      <c r="P100" s="357">
        <f>'per SKPD'!O1431</f>
        <v>0</v>
      </c>
      <c r="Q100" s="357">
        <f>'per SKPD'!P1431</f>
        <v>0</v>
      </c>
      <c r="R100" s="357">
        <f>'per SKPD'!Q1431</f>
        <v>0</v>
      </c>
      <c r="S100" s="357">
        <f>'per SKPD'!R1431</f>
        <v>0</v>
      </c>
      <c r="T100" s="357">
        <f>'per SKPD'!S1431</f>
        <v>37213622</v>
      </c>
      <c r="U100" s="357">
        <f>'per SKPD'!T1431</f>
        <v>0</v>
      </c>
      <c r="V100" s="357">
        <f>'per SKPD'!U1431</f>
        <v>0</v>
      </c>
      <c r="W100" s="357">
        <f>'per SKPD'!V1431</f>
        <v>0</v>
      </c>
      <c r="X100" s="316">
        <f>SUM(P100:W100)</f>
        <v>37213622</v>
      </c>
      <c r="Y100" s="318">
        <f>E100+G100+H100+I100+J100+K100+L100+M100+N100-P100-Q100-R100-S100-T100-U100-V100-W100</f>
        <v>0</v>
      </c>
      <c r="Z100" s="405"/>
      <c r="AA100" s="396"/>
      <c r="AB100" s="394"/>
      <c r="AC100" s="394"/>
      <c r="AD100" s="394">
        <v>0</v>
      </c>
      <c r="AE100" s="394">
        <f t="shared" si="49"/>
        <v>0</v>
      </c>
    </row>
    <row r="101" spans="1:31">
      <c r="A101" s="627"/>
      <c r="B101" s="183"/>
      <c r="C101" s="183"/>
      <c r="D101" s="184"/>
      <c r="E101" s="406"/>
      <c r="F101" s="406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E101" s="394">
        <f t="shared" si="49"/>
        <v>0</v>
      </c>
    </row>
    <row r="102" spans="1:31" s="178" customFormat="1">
      <c r="A102" s="633">
        <v>11</v>
      </c>
      <c r="B102" s="694" t="s">
        <v>31</v>
      </c>
      <c r="C102" s="695"/>
      <c r="D102" s="696"/>
      <c r="E102" s="391">
        <f t="shared" ref="E102:M102" si="64">SUM(E103:E109)</f>
        <v>9868256899</v>
      </c>
      <c r="F102" s="391">
        <f t="shared" ref="F102" si="65">SUM(F103:F109)</f>
        <v>946346000</v>
      </c>
      <c r="G102" s="391">
        <f t="shared" si="64"/>
        <v>946346000</v>
      </c>
      <c r="H102" s="391">
        <f t="shared" si="64"/>
        <v>7664000</v>
      </c>
      <c r="I102" s="391">
        <f t="shared" si="64"/>
        <v>0</v>
      </c>
      <c r="J102" s="391">
        <f t="shared" si="64"/>
        <v>0</v>
      </c>
      <c r="K102" s="391">
        <f t="shared" si="64"/>
        <v>163963032</v>
      </c>
      <c r="L102" s="391">
        <f t="shared" si="64"/>
        <v>0</v>
      </c>
      <c r="M102" s="391">
        <f t="shared" si="64"/>
        <v>19925000</v>
      </c>
      <c r="N102" s="391">
        <f t="shared" ref="N102:U102" si="66">SUM(N103:N109)</f>
        <v>0</v>
      </c>
      <c r="O102" s="391">
        <f>SUM(G102:N102)</f>
        <v>1137898032</v>
      </c>
      <c r="P102" s="391">
        <f t="shared" si="66"/>
        <v>0</v>
      </c>
      <c r="Q102" s="391">
        <f t="shared" si="66"/>
        <v>0</v>
      </c>
      <c r="R102" s="391">
        <f t="shared" si="66"/>
        <v>714760916</v>
      </c>
      <c r="S102" s="391">
        <f t="shared" si="66"/>
        <v>19925000</v>
      </c>
      <c r="T102" s="391">
        <f t="shared" si="66"/>
        <v>19925000</v>
      </c>
      <c r="U102" s="391">
        <f t="shared" si="66"/>
        <v>4353736</v>
      </c>
      <c r="V102" s="391">
        <f t="shared" ref="V102:W102" si="67">SUM(V103:V109)</f>
        <v>0</v>
      </c>
      <c r="W102" s="391">
        <f t="shared" si="67"/>
        <v>0</v>
      </c>
      <c r="X102" s="391">
        <f>SUM(X103:X109)</f>
        <v>758964652</v>
      </c>
      <c r="Y102" s="391">
        <f>SUM(Y103:Y109)</f>
        <v>10247190279</v>
      </c>
      <c r="Z102" s="392"/>
      <c r="AA102" s="393">
        <f>E102+G102+H102+I102+J102+K102+L102+M102+N102-P102-Q102-R102-S102-T102-U102-V102-W102</f>
        <v>10247190279</v>
      </c>
      <c r="AB102" s="394"/>
      <c r="AC102" s="394"/>
      <c r="AD102" s="394">
        <v>10247190279</v>
      </c>
      <c r="AE102" s="394">
        <f t="shared" si="49"/>
        <v>0</v>
      </c>
    </row>
    <row r="103" spans="1:31">
      <c r="A103" s="230"/>
      <c r="B103" s="159">
        <v>1</v>
      </c>
      <c r="C103" s="159" t="s">
        <v>95</v>
      </c>
      <c r="D103" s="185" t="s">
        <v>9</v>
      </c>
      <c r="E103" s="316">
        <f>'per SKPD'!E1434</f>
        <v>2031131000</v>
      </c>
      <c r="F103" s="316">
        <f>'per SKPD'!F1434</f>
        <v>0</v>
      </c>
      <c r="G103" s="316">
        <f>'per SKPD'!G1434</f>
        <v>0</v>
      </c>
      <c r="H103" s="316">
        <f>'per SKPD'!H1434</f>
        <v>0</v>
      </c>
      <c r="I103" s="316">
        <f>'per SKPD'!I1434</f>
        <v>0</v>
      </c>
      <c r="J103" s="316">
        <f>'per SKPD'!J1434</f>
        <v>0</v>
      </c>
      <c r="K103" s="316">
        <f>'per SKPD'!K1434</f>
        <v>0</v>
      </c>
      <c r="L103" s="316">
        <f>'per SKPD'!L1434</f>
        <v>0</v>
      </c>
      <c r="M103" s="316">
        <f>'per SKPD'!M1434</f>
        <v>0</v>
      </c>
      <c r="N103" s="316">
        <f>'per SKPD'!N1434</f>
        <v>0</v>
      </c>
      <c r="O103" s="316">
        <f>SUM(G103:N103)</f>
        <v>0</v>
      </c>
      <c r="P103" s="316">
        <f>'per SKPD'!O1434</f>
        <v>0</v>
      </c>
      <c r="Q103" s="316">
        <f>'per SKPD'!P1434</f>
        <v>0</v>
      </c>
      <c r="R103" s="316">
        <f>'per SKPD'!Q1434</f>
        <v>137781000</v>
      </c>
      <c r="S103" s="316">
        <f>'per SKPD'!R1434</f>
        <v>0</v>
      </c>
      <c r="T103" s="316">
        <f>'per SKPD'!S1434</f>
        <v>0</v>
      </c>
      <c r="U103" s="316">
        <f>'per SKPD'!T1434</f>
        <v>0</v>
      </c>
      <c r="V103" s="316">
        <f>'per SKPD'!U1434</f>
        <v>0</v>
      </c>
      <c r="W103" s="316">
        <f>'per SKPD'!V1434</f>
        <v>0</v>
      </c>
      <c r="X103" s="316">
        <f>SUM(P103:W103)</f>
        <v>137781000</v>
      </c>
      <c r="Y103" s="318">
        <f>E103+G103+H103+I103+J103+K103+L103+M103+N103-P103-Q103-R103-S103-T103-U103-V103-W103</f>
        <v>1893350000</v>
      </c>
      <c r="Z103" s="318"/>
      <c r="AA103" s="306">
        <f>Y102-AA102</f>
        <v>0</v>
      </c>
      <c r="AB103" s="379" t="s">
        <v>24</v>
      </c>
      <c r="AD103" s="379">
        <v>1893350000</v>
      </c>
      <c r="AE103" s="394">
        <f t="shared" si="49"/>
        <v>0</v>
      </c>
    </row>
    <row r="104" spans="1:31">
      <c r="A104" s="230"/>
      <c r="B104" s="159">
        <v>2</v>
      </c>
      <c r="C104" s="159" t="s">
        <v>96</v>
      </c>
      <c r="D104" s="185" t="s">
        <v>12</v>
      </c>
      <c r="E104" s="316">
        <f>'per SKPD'!E1437</f>
        <v>2697767950</v>
      </c>
      <c r="F104" s="316">
        <f>'per SKPD'!F1437</f>
        <v>946346000</v>
      </c>
      <c r="G104" s="316">
        <f>'per SKPD'!G1437</f>
        <v>946346000</v>
      </c>
      <c r="H104" s="316">
        <f>'per SKPD'!H1437</f>
        <v>7664000</v>
      </c>
      <c r="I104" s="316">
        <f>'per SKPD'!I1437</f>
        <v>0</v>
      </c>
      <c r="J104" s="316">
        <f>'per SKPD'!J1437</f>
        <v>0</v>
      </c>
      <c r="K104" s="316">
        <f>'per SKPD'!K1437</f>
        <v>163963032</v>
      </c>
      <c r="L104" s="316">
        <f>'per SKPD'!L1437</f>
        <v>0</v>
      </c>
      <c r="M104" s="316">
        <f>'per SKPD'!M1437</f>
        <v>0</v>
      </c>
      <c r="N104" s="316">
        <f>'per SKPD'!N1437</f>
        <v>0</v>
      </c>
      <c r="O104" s="316">
        <f t="shared" ref="O104:O109" si="68">SUM(G104:N104)</f>
        <v>1117973032</v>
      </c>
      <c r="P104" s="316">
        <f>'per SKPD'!O1437</f>
        <v>0</v>
      </c>
      <c r="Q104" s="316">
        <f>'per SKPD'!P1437</f>
        <v>0</v>
      </c>
      <c r="R104" s="316">
        <f>'per SKPD'!Q1437</f>
        <v>0</v>
      </c>
      <c r="S104" s="316">
        <f>'per SKPD'!R1437</f>
        <v>19925000</v>
      </c>
      <c r="T104" s="316">
        <f>'per SKPD'!S1437</f>
        <v>0</v>
      </c>
      <c r="U104" s="316">
        <f>'per SKPD'!T1437</f>
        <v>4353736</v>
      </c>
      <c r="V104" s="316">
        <f>'per SKPD'!U1437</f>
        <v>0</v>
      </c>
      <c r="W104" s="316">
        <f>'per SKPD'!V1437</f>
        <v>0</v>
      </c>
      <c r="X104" s="316">
        <f>SUM(P104:W104)</f>
        <v>24278736</v>
      </c>
      <c r="Y104" s="318">
        <f>E104+G104+H104+I104+J104+K104+L104+M104+N104-P104-Q104-R104-S104-T104-U104-V104-W104</f>
        <v>3791462246</v>
      </c>
      <c r="Z104" s="318"/>
      <c r="AD104" s="379">
        <v>3791462246</v>
      </c>
      <c r="AE104" s="394">
        <f t="shared" si="49"/>
        <v>0</v>
      </c>
    </row>
    <row r="105" spans="1:31">
      <c r="A105" s="230"/>
      <c r="B105" s="159">
        <v>3</v>
      </c>
      <c r="C105" s="159" t="s">
        <v>97</v>
      </c>
      <c r="D105" s="185" t="s">
        <v>13</v>
      </c>
      <c r="E105" s="316">
        <f>'per SKPD'!E1475</f>
        <v>4841502949</v>
      </c>
      <c r="F105" s="316">
        <f>'per SKPD'!F1475</f>
        <v>0</v>
      </c>
      <c r="G105" s="316">
        <f>'per SKPD'!G1475</f>
        <v>0</v>
      </c>
      <c r="H105" s="316">
        <f>'per SKPD'!H1475</f>
        <v>0</v>
      </c>
      <c r="I105" s="316">
        <f>'per SKPD'!I1475</f>
        <v>0</v>
      </c>
      <c r="J105" s="316">
        <f>'per SKPD'!J1475</f>
        <v>0</v>
      </c>
      <c r="K105" s="316">
        <f>'per SKPD'!K1475</f>
        <v>0</v>
      </c>
      <c r="L105" s="316">
        <f>'per SKPD'!L1475</f>
        <v>0</v>
      </c>
      <c r="M105" s="316">
        <f>'per SKPD'!M1475</f>
        <v>0</v>
      </c>
      <c r="N105" s="316">
        <f>'per SKPD'!N1475</f>
        <v>0</v>
      </c>
      <c r="O105" s="316">
        <f t="shared" si="68"/>
        <v>0</v>
      </c>
      <c r="P105" s="316">
        <f>'per SKPD'!O1475</f>
        <v>0</v>
      </c>
      <c r="Q105" s="316">
        <f>'per SKPD'!P1475</f>
        <v>0</v>
      </c>
      <c r="R105" s="316">
        <f>'per SKPD'!Q1475</f>
        <v>576979916</v>
      </c>
      <c r="S105" s="316">
        <f>'per SKPD'!R1475</f>
        <v>0</v>
      </c>
      <c r="T105" s="316">
        <f>'per SKPD'!S1475</f>
        <v>0</v>
      </c>
      <c r="U105" s="316">
        <f>'per SKPD'!T1475</f>
        <v>0</v>
      </c>
      <c r="V105" s="316">
        <f>'per SKPD'!U1475</f>
        <v>0</v>
      </c>
      <c r="W105" s="316">
        <f>'per SKPD'!V1475</f>
        <v>0</v>
      </c>
      <c r="X105" s="316">
        <f t="shared" ref="X105:X109" si="69">SUM(P105:W105)</f>
        <v>576979916</v>
      </c>
      <c r="Y105" s="318">
        <f t="shared" ref="Y105:Y109" si="70">E105+G105+H105+I105+J105+K105+L105+M105+N105-P105-Q105-R105-S105-T105-U105-V105-W105</f>
        <v>4264523033</v>
      </c>
      <c r="Z105" s="318"/>
      <c r="AD105" s="379">
        <v>4264523033</v>
      </c>
      <c r="AE105" s="394">
        <f t="shared" si="49"/>
        <v>0</v>
      </c>
    </row>
    <row r="106" spans="1:31">
      <c r="A106" s="230"/>
      <c r="B106" s="159">
        <v>4</v>
      </c>
      <c r="C106" s="159" t="s">
        <v>98</v>
      </c>
      <c r="D106" s="185" t="s">
        <v>8</v>
      </c>
      <c r="E106" s="316">
        <f>'per SKPD'!E1484</f>
        <v>169798500</v>
      </c>
      <c r="F106" s="316">
        <f>'per SKPD'!F1484</f>
        <v>0</v>
      </c>
      <c r="G106" s="316">
        <f>'per SKPD'!G1484</f>
        <v>0</v>
      </c>
      <c r="H106" s="316">
        <f>'per SKPD'!H1484</f>
        <v>0</v>
      </c>
      <c r="I106" s="316">
        <f>'per SKPD'!I1484</f>
        <v>0</v>
      </c>
      <c r="J106" s="316">
        <f>'per SKPD'!J1484</f>
        <v>0</v>
      </c>
      <c r="K106" s="316">
        <f>'per SKPD'!K1484</f>
        <v>0</v>
      </c>
      <c r="L106" s="316">
        <f>'per SKPD'!L1484</f>
        <v>0</v>
      </c>
      <c r="M106" s="316">
        <f>'per SKPD'!M1484</f>
        <v>0</v>
      </c>
      <c r="N106" s="316">
        <f>'per SKPD'!N1484</f>
        <v>0</v>
      </c>
      <c r="O106" s="316">
        <f t="shared" si="68"/>
        <v>0</v>
      </c>
      <c r="P106" s="316">
        <f>'per SKPD'!O1484</f>
        <v>0</v>
      </c>
      <c r="Q106" s="316">
        <f>'per SKPD'!P1484</f>
        <v>0</v>
      </c>
      <c r="R106" s="316">
        <f>'per SKPD'!Q1484</f>
        <v>0</v>
      </c>
      <c r="S106" s="316">
        <f>'per SKPD'!R1484</f>
        <v>0</v>
      </c>
      <c r="T106" s="316">
        <f>'per SKPD'!S1484</f>
        <v>0</v>
      </c>
      <c r="U106" s="316">
        <f>'per SKPD'!T1484</f>
        <v>0</v>
      </c>
      <c r="V106" s="316">
        <f>'per SKPD'!U1484</f>
        <v>0</v>
      </c>
      <c r="W106" s="316">
        <f>'per SKPD'!V1484</f>
        <v>0</v>
      </c>
      <c r="X106" s="316">
        <f t="shared" si="69"/>
        <v>0</v>
      </c>
      <c r="Y106" s="318">
        <f t="shared" si="70"/>
        <v>169798500</v>
      </c>
      <c r="Z106" s="318"/>
      <c r="AD106" s="379">
        <v>169798500</v>
      </c>
      <c r="AE106" s="394">
        <f t="shared" si="49"/>
        <v>0</v>
      </c>
    </row>
    <row r="107" spans="1:31">
      <c r="A107" s="230"/>
      <c r="B107" s="159">
        <v>5</v>
      </c>
      <c r="C107" s="159" t="s">
        <v>99</v>
      </c>
      <c r="D107" s="185" t="s">
        <v>14</v>
      </c>
      <c r="E107" s="316">
        <f>'per SKPD'!E1485</f>
        <v>8206500</v>
      </c>
      <c r="F107" s="316">
        <f>'per SKPD'!F1485</f>
        <v>0</v>
      </c>
      <c r="G107" s="316">
        <f>'per SKPD'!G1485</f>
        <v>0</v>
      </c>
      <c r="H107" s="316">
        <f>'per SKPD'!H1485</f>
        <v>0</v>
      </c>
      <c r="I107" s="316">
        <f>'per SKPD'!I1485</f>
        <v>0</v>
      </c>
      <c r="J107" s="316">
        <f>'per SKPD'!J1485</f>
        <v>0</v>
      </c>
      <c r="K107" s="316">
        <f>'per SKPD'!K1485</f>
        <v>0</v>
      </c>
      <c r="L107" s="316">
        <f>'per SKPD'!L1485</f>
        <v>0</v>
      </c>
      <c r="M107" s="316">
        <f>'per SKPD'!M1485</f>
        <v>0</v>
      </c>
      <c r="N107" s="316">
        <f>'per SKPD'!N1485</f>
        <v>0</v>
      </c>
      <c r="O107" s="316">
        <f t="shared" si="68"/>
        <v>0</v>
      </c>
      <c r="P107" s="316">
        <f>'per SKPD'!O1485</f>
        <v>0</v>
      </c>
      <c r="Q107" s="316">
        <f>'per SKPD'!P1485</f>
        <v>0</v>
      </c>
      <c r="R107" s="316">
        <f>'per SKPD'!Q1485</f>
        <v>0</v>
      </c>
      <c r="S107" s="316">
        <f>'per SKPD'!R1485</f>
        <v>0</v>
      </c>
      <c r="T107" s="316">
        <f>'per SKPD'!S1485</f>
        <v>0</v>
      </c>
      <c r="U107" s="316">
        <f>'per SKPD'!T1485</f>
        <v>0</v>
      </c>
      <c r="V107" s="316">
        <f>'per SKPD'!U1485</f>
        <v>0</v>
      </c>
      <c r="W107" s="316">
        <f>'per SKPD'!V1485</f>
        <v>0</v>
      </c>
      <c r="X107" s="316">
        <f t="shared" si="69"/>
        <v>0</v>
      </c>
      <c r="Y107" s="318">
        <f t="shared" si="70"/>
        <v>8206500</v>
      </c>
      <c r="Z107" s="318"/>
      <c r="AD107" s="379">
        <v>8206500</v>
      </c>
      <c r="AE107" s="394">
        <f t="shared" si="49"/>
        <v>0</v>
      </c>
    </row>
    <row r="108" spans="1:31">
      <c r="A108" s="230"/>
      <c r="B108" s="159">
        <v>6</v>
      </c>
      <c r="C108" s="159" t="s">
        <v>100</v>
      </c>
      <c r="D108" s="185" t="s">
        <v>10</v>
      </c>
      <c r="E108" s="316">
        <f>'per SKPD'!E1486</f>
        <v>0</v>
      </c>
      <c r="F108" s="316">
        <f>'per SKPD'!F1486</f>
        <v>0</v>
      </c>
      <c r="G108" s="316">
        <f>'per SKPD'!G1486</f>
        <v>0</v>
      </c>
      <c r="H108" s="316">
        <f>'per SKPD'!H1486</f>
        <v>0</v>
      </c>
      <c r="I108" s="316">
        <f>'per SKPD'!I1486</f>
        <v>0</v>
      </c>
      <c r="J108" s="316">
        <f>'per SKPD'!J1486</f>
        <v>0</v>
      </c>
      <c r="K108" s="316">
        <f>'per SKPD'!K1486</f>
        <v>0</v>
      </c>
      <c r="L108" s="316">
        <f>'per SKPD'!L1486</f>
        <v>0</v>
      </c>
      <c r="M108" s="316">
        <f>'per SKPD'!M1486</f>
        <v>0</v>
      </c>
      <c r="N108" s="316">
        <f>'per SKPD'!N1486</f>
        <v>0</v>
      </c>
      <c r="O108" s="316">
        <f t="shared" si="68"/>
        <v>0</v>
      </c>
      <c r="P108" s="316">
        <f>'per SKPD'!O1486</f>
        <v>0</v>
      </c>
      <c r="Q108" s="316">
        <f>'per SKPD'!P1486</f>
        <v>0</v>
      </c>
      <c r="R108" s="316">
        <f>'per SKPD'!Q1486</f>
        <v>0</v>
      </c>
      <c r="S108" s="316">
        <f>'per SKPD'!R1486</f>
        <v>0</v>
      </c>
      <c r="T108" s="316">
        <f>'per SKPD'!S1486</f>
        <v>0</v>
      </c>
      <c r="U108" s="316">
        <f>'per SKPD'!T1486</f>
        <v>0</v>
      </c>
      <c r="V108" s="316">
        <f>'per SKPD'!U1486</f>
        <v>0</v>
      </c>
      <c r="W108" s="316">
        <f>'per SKPD'!V1486</f>
        <v>0</v>
      </c>
      <c r="X108" s="316">
        <f t="shared" si="69"/>
        <v>0</v>
      </c>
      <c r="Y108" s="318">
        <f t="shared" si="70"/>
        <v>0</v>
      </c>
      <c r="Z108" s="318"/>
      <c r="AD108" s="379">
        <v>0</v>
      </c>
      <c r="AE108" s="394">
        <f t="shared" si="49"/>
        <v>0</v>
      </c>
    </row>
    <row r="109" spans="1:31" s="179" customFormat="1">
      <c r="A109" s="628"/>
      <c r="B109" s="186">
        <v>7</v>
      </c>
      <c r="C109" s="186"/>
      <c r="D109" s="187" t="s">
        <v>11</v>
      </c>
      <c r="E109" s="316">
        <f>'per SKPD'!E1487</f>
        <v>119850000</v>
      </c>
      <c r="F109" s="316">
        <f>'per SKPD'!F1487</f>
        <v>0</v>
      </c>
      <c r="G109" s="316">
        <f>'per SKPD'!G1487</f>
        <v>0</v>
      </c>
      <c r="H109" s="316">
        <f>'per SKPD'!H1487</f>
        <v>0</v>
      </c>
      <c r="I109" s="316">
        <f>'per SKPD'!I1487</f>
        <v>0</v>
      </c>
      <c r="J109" s="316">
        <f>'per SKPD'!J1487</f>
        <v>0</v>
      </c>
      <c r="K109" s="316">
        <f>'per SKPD'!K1487</f>
        <v>0</v>
      </c>
      <c r="L109" s="316">
        <f>'per SKPD'!L1487</f>
        <v>0</v>
      </c>
      <c r="M109" s="316">
        <f>'per SKPD'!M1487</f>
        <v>19925000</v>
      </c>
      <c r="N109" s="316">
        <f>'per SKPD'!N1487</f>
        <v>0</v>
      </c>
      <c r="O109" s="316">
        <f t="shared" si="68"/>
        <v>19925000</v>
      </c>
      <c r="P109" s="316">
        <f>'per SKPD'!O1487</f>
        <v>0</v>
      </c>
      <c r="Q109" s="316">
        <f>'per SKPD'!P1487</f>
        <v>0</v>
      </c>
      <c r="R109" s="316">
        <f>'per SKPD'!Q1487</f>
        <v>0</v>
      </c>
      <c r="S109" s="316">
        <f>'per SKPD'!R1487</f>
        <v>0</v>
      </c>
      <c r="T109" s="316">
        <f>'per SKPD'!S1487</f>
        <v>19925000</v>
      </c>
      <c r="U109" s="316">
        <f>'per SKPD'!T1487</f>
        <v>0</v>
      </c>
      <c r="V109" s="316">
        <f>'per SKPD'!U1487</f>
        <v>0</v>
      </c>
      <c r="W109" s="316">
        <f>'per SKPD'!V1487</f>
        <v>0</v>
      </c>
      <c r="X109" s="316">
        <f t="shared" si="69"/>
        <v>19925000</v>
      </c>
      <c r="Y109" s="318">
        <f t="shared" si="70"/>
        <v>119850000</v>
      </c>
      <c r="Z109" s="395"/>
      <c r="AA109" s="396"/>
      <c r="AB109" s="397"/>
      <c r="AC109" s="397"/>
      <c r="AD109" s="397">
        <v>119850000</v>
      </c>
      <c r="AE109" s="394">
        <f t="shared" si="49"/>
        <v>0</v>
      </c>
    </row>
    <row r="110" spans="1:31">
      <c r="A110" s="627"/>
      <c r="B110" s="183"/>
      <c r="C110" s="183"/>
      <c r="D110" s="188"/>
      <c r="E110" s="406"/>
      <c r="F110" s="406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E110" s="394">
        <f t="shared" si="49"/>
        <v>0</v>
      </c>
    </row>
    <row r="111" spans="1:31" s="178" customFormat="1">
      <c r="A111" s="633">
        <v>12</v>
      </c>
      <c r="B111" s="694" t="s">
        <v>32</v>
      </c>
      <c r="C111" s="695"/>
      <c r="D111" s="696"/>
      <c r="E111" s="391">
        <f t="shared" ref="E111:U111" si="71">SUM(E112:E118)</f>
        <v>617067400</v>
      </c>
      <c r="F111" s="391">
        <f t="shared" ref="F111" si="72">SUM(F112:F118)</f>
        <v>58736500</v>
      </c>
      <c r="G111" s="391">
        <f t="shared" si="71"/>
        <v>58736500</v>
      </c>
      <c r="H111" s="391">
        <f t="shared" si="71"/>
        <v>810000</v>
      </c>
      <c r="I111" s="391">
        <f t="shared" si="71"/>
        <v>0</v>
      </c>
      <c r="J111" s="391">
        <f t="shared" si="71"/>
        <v>0</v>
      </c>
      <c r="K111" s="391">
        <f t="shared" si="71"/>
        <v>368953150</v>
      </c>
      <c r="L111" s="391">
        <f t="shared" si="71"/>
        <v>0</v>
      </c>
      <c r="M111" s="391">
        <f t="shared" si="71"/>
        <v>8408900</v>
      </c>
      <c r="N111" s="391">
        <f t="shared" si="71"/>
        <v>5778283</v>
      </c>
      <c r="O111" s="391">
        <f>SUM(G111:N111)</f>
        <v>442686833</v>
      </c>
      <c r="P111" s="391">
        <f t="shared" si="71"/>
        <v>5778283</v>
      </c>
      <c r="Q111" s="391">
        <f t="shared" si="71"/>
        <v>0</v>
      </c>
      <c r="R111" s="391">
        <f t="shared" si="71"/>
        <v>0</v>
      </c>
      <c r="S111" s="391">
        <f t="shared" si="71"/>
        <v>8408900</v>
      </c>
      <c r="T111" s="391">
        <f t="shared" si="71"/>
        <v>32970886</v>
      </c>
      <c r="U111" s="391">
        <f t="shared" si="71"/>
        <v>0</v>
      </c>
      <c r="V111" s="391">
        <f t="shared" ref="V111:W111" si="73">SUM(V112:V118)</f>
        <v>0</v>
      </c>
      <c r="W111" s="391">
        <f t="shared" si="73"/>
        <v>0</v>
      </c>
      <c r="X111" s="391">
        <f>SUM(X112:X118)</f>
        <v>47158069</v>
      </c>
      <c r="Y111" s="391">
        <f>SUM(Y112:Y118)</f>
        <v>1012596164</v>
      </c>
      <c r="Z111" s="392"/>
      <c r="AA111" s="393">
        <f>E111+G111+H111+I111+J111+K111+L111+M111+N111-P111-Q111-R111-S111-T111-U111-V111-W111</f>
        <v>1012596164</v>
      </c>
      <c r="AB111" s="394"/>
      <c r="AC111" s="394"/>
      <c r="AD111" s="394">
        <v>1012596164</v>
      </c>
      <c r="AE111" s="394">
        <f t="shared" si="49"/>
        <v>0</v>
      </c>
    </row>
    <row r="112" spans="1:31">
      <c r="A112" s="230"/>
      <c r="B112" s="159">
        <v>1</v>
      </c>
      <c r="C112" s="159" t="s">
        <v>95</v>
      </c>
      <c r="D112" s="185" t="s">
        <v>9</v>
      </c>
      <c r="E112" s="316">
        <f>'per SKPD'!E1490</f>
        <v>0</v>
      </c>
      <c r="F112" s="316">
        <f>'per SKPD'!F1490</f>
        <v>0</v>
      </c>
      <c r="G112" s="316">
        <f>'per SKPD'!G1490</f>
        <v>0</v>
      </c>
      <c r="H112" s="316">
        <f>'per SKPD'!H1490</f>
        <v>0</v>
      </c>
      <c r="I112" s="316">
        <f>'per SKPD'!I1490</f>
        <v>0</v>
      </c>
      <c r="J112" s="316">
        <f>'per SKPD'!J1490</f>
        <v>0</v>
      </c>
      <c r="K112" s="316">
        <f>'per SKPD'!K1490</f>
        <v>150000000</v>
      </c>
      <c r="L112" s="316">
        <f>'per SKPD'!L1490</f>
        <v>0</v>
      </c>
      <c r="M112" s="316">
        <f>'per SKPD'!M1490</f>
        <v>0</v>
      </c>
      <c r="N112" s="316">
        <f>'per SKPD'!N1490</f>
        <v>0</v>
      </c>
      <c r="O112" s="316">
        <f>SUM(G112:N112)</f>
        <v>150000000</v>
      </c>
      <c r="P112" s="316">
        <f>'per SKPD'!O1490</f>
        <v>0</v>
      </c>
      <c r="Q112" s="316">
        <f>'per SKPD'!P1490</f>
        <v>0</v>
      </c>
      <c r="R112" s="316">
        <f>'per SKPD'!Q1490</f>
        <v>0</v>
      </c>
      <c r="S112" s="316">
        <f>'per SKPD'!R1490</f>
        <v>0</v>
      </c>
      <c r="T112" s="316">
        <f>'per SKPD'!S1490</f>
        <v>0</v>
      </c>
      <c r="U112" s="316">
        <f>'per SKPD'!T1490</f>
        <v>0</v>
      </c>
      <c r="V112" s="316">
        <f>'per SKPD'!U1490</f>
        <v>0</v>
      </c>
      <c r="W112" s="316">
        <f>'per SKPD'!V1490</f>
        <v>0</v>
      </c>
      <c r="X112" s="316">
        <f>SUM(P112:W112)</f>
        <v>0</v>
      </c>
      <c r="Y112" s="318">
        <f>E112+G112+H112+I112+J112+K112+L112+M112+N112-P112-Q112-R112-S112-T112-U112-V112-W112</f>
        <v>150000000</v>
      </c>
      <c r="Z112" s="318"/>
      <c r="AA112" s="306">
        <f>Y111-AA111</f>
        <v>0</v>
      </c>
      <c r="AB112" s="379" t="s">
        <v>24</v>
      </c>
      <c r="AD112" s="379">
        <v>150000000</v>
      </c>
      <c r="AE112" s="394">
        <f t="shared" si="49"/>
        <v>0</v>
      </c>
    </row>
    <row r="113" spans="1:32">
      <c r="A113" s="230"/>
      <c r="B113" s="159">
        <v>2</v>
      </c>
      <c r="C113" s="159" t="s">
        <v>96</v>
      </c>
      <c r="D113" s="185" t="s">
        <v>12</v>
      </c>
      <c r="E113" s="316">
        <f>'per SKPD'!E1492</f>
        <v>497613531</v>
      </c>
      <c r="F113" s="316">
        <f>'per SKPD'!F1492</f>
        <v>36576500</v>
      </c>
      <c r="G113" s="316">
        <f>'per SKPD'!G1492</f>
        <v>20716500</v>
      </c>
      <c r="H113" s="316">
        <f>'per SKPD'!H1492</f>
        <v>0</v>
      </c>
      <c r="I113" s="316">
        <f>'per SKPD'!I1492</f>
        <v>0</v>
      </c>
      <c r="J113" s="316">
        <f>'per SKPD'!J1492</f>
        <v>0</v>
      </c>
      <c r="K113" s="316">
        <f>'per SKPD'!K1492</f>
        <v>0</v>
      </c>
      <c r="L113" s="316">
        <f>'per SKPD'!L1492</f>
        <v>0</v>
      </c>
      <c r="M113" s="316">
        <f>'per SKPD'!M1492</f>
        <v>0</v>
      </c>
      <c r="N113" s="316">
        <f>'per SKPD'!N1492</f>
        <v>5778283</v>
      </c>
      <c r="O113" s="316">
        <f t="shared" ref="O113:O118" si="74">SUM(G113:N113)</f>
        <v>26494783</v>
      </c>
      <c r="P113" s="316">
        <f>'per SKPD'!O1492</f>
        <v>0</v>
      </c>
      <c r="Q113" s="316">
        <f>'per SKPD'!P1492</f>
        <v>0</v>
      </c>
      <c r="R113" s="302">
        <f>'per SKPD'!Q1492</f>
        <v>0</v>
      </c>
      <c r="S113" s="316">
        <f>'per SKPD'!R1492</f>
        <v>8408900</v>
      </c>
      <c r="T113" s="316">
        <f>'per SKPD'!S1492</f>
        <v>0</v>
      </c>
      <c r="U113" s="316">
        <f>'per SKPD'!T1492</f>
        <v>0</v>
      </c>
      <c r="V113" s="316">
        <f>'per SKPD'!U1492</f>
        <v>0</v>
      </c>
      <c r="W113" s="316">
        <f>'per SKPD'!V1492</f>
        <v>0</v>
      </c>
      <c r="X113" s="316">
        <f>SUM(P113:W113)</f>
        <v>8408900</v>
      </c>
      <c r="Y113" s="318">
        <f>E113+G113+H113+I113+J113+K113+L113+M113+N113-P113-Q113-R113-S113-T113-U113-V113-W113</f>
        <v>515699414</v>
      </c>
      <c r="Z113" s="318"/>
      <c r="AD113" s="379">
        <v>515699414</v>
      </c>
      <c r="AE113" s="394">
        <f t="shared" si="49"/>
        <v>0</v>
      </c>
    </row>
    <row r="114" spans="1:32">
      <c r="A114" s="230"/>
      <c r="B114" s="159">
        <v>3</v>
      </c>
      <c r="C114" s="159" t="s">
        <v>97</v>
      </c>
      <c r="D114" s="185" t="s">
        <v>13</v>
      </c>
      <c r="E114" s="316">
        <f>'per SKPD'!E1502</f>
        <v>49397100</v>
      </c>
      <c r="F114" s="316">
        <f>'per SKPD'!F1502</f>
        <v>22160000</v>
      </c>
      <c r="G114" s="316">
        <f>'per SKPD'!G1502</f>
        <v>23610000</v>
      </c>
      <c r="H114" s="316">
        <f>'per SKPD'!H1502</f>
        <v>355000</v>
      </c>
      <c r="I114" s="316">
        <f>'per SKPD'!I1502</f>
        <v>0</v>
      </c>
      <c r="J114" s="316">
        <f>'per SKPD'!J1502</f>
        <v>0</v>
      </c>
      <c r="K114" s="316">
        <f>'per SKPD'!K1502</f>
        <v>218953150</v>
      </c>
      <c r="L114" s="316">
        <f>'per SKPD'!L1502</f>
        <v>0</v>
      </c>
      <c r="M114" s="316">
        <f>'per SKPD'!M1502</f>
        <v>0</v>
      </c>
      <c r="N114" s="316">
        <f>'per SKPD'!N1502</f>
        <v>0</v>
      </c>
      <c r="O114" s="316">
        <f t="shared" si="74"/>
        <v>242918150</v>
      </c>
      <c r="P114" s="316">
        <f>'per SKPD'!O1502</f>
        <v>0</v>
      </c>
      <c r="Q114" s="316">
        <f>'per SKPD'!P1502</f>
        <v>0</v>
      </c>
      <c r="R114" s="316">
        <f>'per SKPD'!Q1502</f>
        <v>0</v>
      </c>
      <c r="S114" s="316">
        <f>'per SKPD'!R1502</f>
        <v>0</v>
      </c>
      <c r="T114" s="316">
        <f>'per SKPD'!S1502</f>
        <v>0</v>
      </c>
      <c r="U114" s="316">
        <f>'per SKPD'!T1502</f>
        <v>0</v>
      </c>
      <c r="V114" s="316">
        <f>'per SKPD'!U1502</f>
        <v>0</v>
      </c>
      <c r="W114" s="316">
        <f>'per SKPD'!V1502</f>
        <v>0</v>
      </c>
      <c r="X114" s="316">
        <f t="shared" ref="X114:X118" si="75">SUM(P114:W114)</f>
        <v>0</v>
      </c>
      <c r="Y114" s="318">
        <f t="shared" ref="Y114:Y118" si="76">E114+G114+H114+I114+J114+K114+L114+M114+N114-P114-Q114-R114-S114-T114-U114-V114-W114</f>
        <v>292315250</v>
      </c>
      <c r="Z114" s="318"/>
      <c r="AD114" s="379">
        <v>292315250</v>
      </c>
      <c r="AE114" s="394">
        <f t="shared" si="49"/>
        <v>0</v>
      </c>
    </row>
    <row r="115" spans="1:32">
      <c r="A115" s="230"/>
      <c r="B115" s="159">
        <v>4</v>
      </c>
      <c r="C115" s="159" t="s">
        <v>98</v>
      </c>
      <c r="D115" s="185" t="s">
        <v>8</v>
      </c>
      <c r="E115" s="316">
        <f>'per SKPD'!E1509</f>
        <v>0</v>
      </c>
      <c r="F115" s="316">
        <f>'per SKPD'!F1509</f>
        <v>0</v>
      </c>
      <c r="G115" s="316">
        <f>'per SKPD'!G1509</f>
        <v>0</v>
      </c>
      <c r="H115" s="316">
        <f>'per SKPD'!H1509</f>
        <v>0</v>
      </c>
      <c r="I115" s="316">
        <f>'per SKPD'!I1509</f>
        <v>0</v>
      </c>
      <c r="J115" s="316">
        <f>'per SKPD'!J1509</f>
        <v>0</v>
      </c>
      <c r="K115" s="316">
        <f>'per SKPD'!K1509</f>
        <v>0</v>
      </c>
      <c r="L115" s="316">
        <f>'per SKPD'!L1509</f>
        <v>0</v>
      </c>
      <c r="M115" s="316">
        <f>'per SKPD'!M1509</f>
        <v>0</v>
      </c>
      <c r="N115" s="316">
        <f>'per SKPD'!N1509</f>
        <v>0</v>
      </c>
      <c r="O115" s="316">
        <f t="shared" si="74"/>
        <v>0</v>
      </c>
      <c r="P115" s="316">
        <f>'per SKPD'!O1509</f>
        <v>0</v>
      </c>
      <c r="Q115" s="316">
        <f>'per SKPD'!P1509</f>
        <v>0</v>
      </c>
      <c r="R115" s="316">
        <f>'per SKPD'!Q1509</f>
        <v>0</v>
      </c>
      <c r="S115" s="316">
        <f>'per SKPD'!R1509</f>
        <v>0</v>
      </c>
      <c r="T115" s="316">
        <f>'per SKPD'!S1509</f>
        <v>0</v>
      </c>
      <c r="U115" s="316">
        <f>'per SKPD'!T1509</f>
        <v>0</v>
      </c>
      <c r="V115" s="316">
        <f>'per SKPD'!U1509</f>
        <v>0</v>
      </c>
      <c r="W115" s="316">
        <f>'per SKPD'!V1509</f>
        <v>0</v>
      </c>
      <c r="X115" s="316">
        <f t="shared" si="75"/>
        <v>0</v>
      </c>
      <c r="Y115" s="318">
        <f t="shared" si="76"/>
        <v>0</v>
      </c>
      <c r="Z115" s="318"/>
      <c r="AD115" s="379">
        <v>0</v>
      </c>
      <c r="AE115" s="394">
        <f t="shared" si="49"/>
        <v>0</v>
      </c>
    </row>
    <row r="116" spans="1:32">
      <c r="A116" s="230"/>
      <c r="B116" s="159">
        <v>5</v>
      </c>
      <c r="C116" s="159" t="s">
        <v>99</v>
      </c>
      <c r="D116" s="185" t="s">
        <v>14</v>
      </c>
      <c r="E116" s="316">
        <f>'per SKPD'!E1510</f>
        <v>66500</v>
      </c>
      <c r="F116" s="316">
        <f>'per SKPD'!F1510</f>
        <v>0</v>
      </c>
      <c r="G116" s="316">
        <f>'per SKPD'!G1510</f>
        <v>14410000</v>
      </c>
      <c r="H116" s="316">
        <f>'per SKPD'!H1510</f>
        <v>455000</v>
      </c>
      <c r="I116" s="316">
        <f>'per SKPD'!I1510</f>
        <v>0</v>
      </c>
      <c r="J116" s="316">
        <f>'per SKPD'!J1510</f>
        <v>0</v>
      </c>
      <c r="K116" s="316">
        <f>'per SKPD'!K1510</f>
        <v>0</v>
      </c>
      <c r="L116" s="316">
        <f>'per SKPD'!L1510</f>
        <v>0</v>
      </c>
      <c r="M116" s="316">
        <f>'per SKPD'!M1510</f>
        <v>0</v>
      </c>
      <c r="N116" s="316">
        <f>'per SKPD'!N1510</f>
        <v>0</v>
      </c>
      <c r="O116" s="316">
        <f t="shared" si="74"/>
        <v>14865000</v>
      </c>
      <c r="P116" s="316">
        <f>'per SKPD'!O1510</f>
        <v>0</v>
      </c>
      <c r="Q116" s="316">
        <f>'per SKPD'!P1510</f>
        <v>0</v>
      </c>
      <c r="R116" s="316">
        <f>'per SKPD'!Q1510</f>
        <v>0</v>
      </c>
      <c r="S116" s="316">
        <f>'per SKPD'!R1510</f>
        <v>0</v>
      </c>
      <c r="T116" s="316">
        <f>'per SKPD'!S1510</f>
        <v>0</v>
      </c>
      <c r="U116" s="316">
        <f>'per SKPD'!T1510</f>
        <v>0</v>
      </c>
      <c r="V116" s="316">
        <f>'per SKPD'!U1510</f>
        <v>0</v>
      </c>
      <c r="W116" s="316">
        <f>'per SKPD'!V1510</f>
        <v>0</v>
      </c>
      <c r="X116" s="316">
        <f t="shared" si="75"/>
        <v>0</v>
      </c>
      <c r="Y116" s="318">
        <f t="shared" si="76"/>
        <v>14931500</v>
      </c>
      <c r="Z116" s="318"/>
      <c r="AD116" s="379">
        <v>14931500</v>
      </c>
      <c r="AE116" s="394">
        <f t="shared" si="49"/>
        <v>0</v>
      </c>
    </row>
    <row r="117" spans="1:32">
      <c r="A117" s="230"/>
      <c r="B117" s="159">
        <v>6</v>
      </c>
      <c r="C117" s="159" t="s">
        <v>100</v>
      </c>
      <c r="D117" s="185" t="s">
        <v>10</v>
      </c>
      <c r="E117" s="316">
        <f>'per SKPD'!E1512</f>
        <v>0</v>
      </c>
      <c r="F117" s="316">
        <f>'per SKPD'!F1512</f>
        <v>0</v>
      </c>
      <c r="G117" s="316">
        <f>'per SKPD'!G1512</f>
        <v>0</v>
      </c>
      <c r="H117" s="316">
        <f>'per SKPD'!H1512</f>
        <v>0</v>
      </c>
      <c r="I117" s="316">
        <f>'per SKPD'!I1512</f>
        <v>0</v>
      </c>
      <c r="J117" s="316">
        <f>'per SKPD'!J1512</f>
        <v>0</v>
      </c>
      <c r="K117" s="316">
        <f>'per SKPD'!K1512</f>
        <v>0</v>
      </c>
      <c r="L117" s="316">
        <f>'per SKPD'!L1512</f>
        <v>0</v>
      </c>
      <c r="M117" s="316">
        <f>'per SKPD'!M1512</f>
        <v>0</v>
      </c>
      <c r="N117" s="316">
        <f>'per SKPD'!N1512</f>
        <v>0</v>
      </c>
      <c r="O117" s="316">
        <f t="shared" si="74"/>
        <v>0</v>
      </c>
      <c r="P117" s="316">
        <f>'per SKPD'!O1512</f>
        <v>0</v>
      </c>
      <c r="Q117" s="316">
        <f>'per SKPD'!P1512</f>
        <v>0</v>
      </c>
      <c r="R117" s="316">
        <f>'per SKPD'!Q1512</f>
        <v>0</v>
      </c>
      <c r="S117" s="316">
        <f>'per SKPD'!R1512</f>
        <v>0</v>
      </c>
      <c r="T117" s="316">
        <f>'per SKPD'!S1512</f>
        <v>0</v>
      </c>
      <c r="U117" s="316">
        <f>'per SKPD'!T1512</f>
        <v>0</v>
      </c>
      <c r="V117" s="316">
        <f>'per SKPD'!U1512</f>
        <v>0</v>
      </c>
      <c r="W117" s="316">
        <f>'per SKPD'!V1512</f>
        <v>0</v>
      </c>
      <c r="X117" s="316">
        <f t="shared" si="75"/>
        <v>0</v>
      </c>
      <c r="Y117" s="318">
        <f t="shared" si="76"/>
        <v>0</v>
      </c>
      <c r="Z117" s="318"/>
      <c r="AD117" s="379">
        <v>0</v>
      </c>
      <c r="AE117" s="394">
        <f t="shared" si="49"/>
        <v>0</v>
      </c>
    </row>
    <row r="118" spans="1:32" s="179" customFormat="1">
      <c r="A118" s="628"/>
      <c r="B118" s="186">
        <v>7</v>
      </c>
      <c r="C118" s="186"/>
      <c r="D118" s="187" t="s">
        <v>11</v>
      </c>
      <c r="E118" s="316">
        <f>'per SKPD'!E1513</f>
        <v>69990269</v>
      </c>
      <c r="F118" s="316">
        <f>'per SKPD'!F1513</f>
        <v>0</v>
      </c>
      <c r="G118" s="316">
        <f>'per SKPD'!G1513</f>
        <v>0</v>
      </c>
      <c r="H118" s="316">
        <f>'per SKPD'!H1513</f>
        <v>0</v>
      </c>
      <c r="I118" s="316">
        <f>'per SKPD'!I1513</f>
        <v>0</v>
      </c>
      <c r="J118" s="316">
        <f>'per SKPD'!J1513</f>
        <v>0</v>
      </c>
      <c r="K118" s="316">
        <f>'per SKPD'!K1513</f>
        <v>0</v>
      </c>
      <c r="L118" s="316">
        <f>'per SKPD'!L1513</f>
        <v>0</v>
      </c>
      <c r="M118" s="302">
        <f>'per SKPD'!M1513</f>
        <v>8408900</v>
      </c>
      <c r="N118" s="316">
        <f>'per SKPD'!N1513</f>
        <v>0</v>
      </c>
      <c r="O118" s="316">
        <f t="shared" si="74"/>
        <v>8408900</v>
      </c>
      <c r="P118" s="302">
        <f>'per SKPD'!O1513</f>
        <v>5778283</v>
      </c>
      <c r="Q118" s="316">
        <f>'per SKPD'!P1513</f>
        <v>0</v>
      </c>
      <c r="R118" s="316">
        <f>'per SKPD'!Q1513</f>
        <v>0</v>
      </c>
      <c r="S118" s="316">
        <f>'per SKPD'!R1513</f>
        <v>0</v>
      </c>
      <c r="T118" s="316">
        <f>'per SKPD'!S1513</f>
        <v>32970886</v>
      </c>
      <c r="U118" s="316">
        <f>'per SKPD'!T1513</f>
        <v>0</v>
      </c>
      <c r="V118" s="316">
        <f>'per SKPD'!U1513</f>
        <v>0</v>
      </c>
      <c r="W118" s="316">
        <f>'per SKPD'!V1513</f>
        <v>0</v>
      </c>
      <c r="X118" s="316">
        <f t="shared" si="75"/>
        <v>38749169</v>
      </c>
      <c r="Y118" s="318">
        <f t="shared" si="76"/>
        <v>39650000</v>
      </c>
      <c r="Z118" s="395"/>
      <c r="AA118" s="396"/>
      <c r="AB118" s="397"/>
      <c r="AC118" s="397"/>
      <c r="AD118" s="397">
        <v>39650000</v>
      </c>
      <c r="AE118" s="394">
        <f t="shared" si="49"/>
        <v>0</v>
      </c>
    </row>
    <row r="119" spans="1:32">
      <c r="A119" s="627"/>
      <c r="B119" s="183"/>
      <c r="C119" s="183"/>
      <c r="D119" s="188"/>
      <c r="E119" s="406"/>
      <c r="F119" s="406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E119" s="394">
        <f t="shared" si="49"/>
        <v>0</v>
      </c>
    </row>
    <row r="120" spans="1:32" s="178" customFormat="1">
      <c r="A120" s="633">
        <v>13</v>
      </c>
      <c r="B120" s="694" t="s">
        <v>33</v>
      </c>
      <c r="C120" s="695"/>
      <c r="D120" s="696"/>
      <c r="E120" s="391">
        <f t="shared" ref="E120:U120" si="77">SUM(E121:E127)</f>
        <v>34499433139</v>
      </c>
      <c r="F120" s="391">
        <f t="shared" ref="F120" si="78">SUM(F121:F127)</f>
        <v>17140000</v>
      </c>
      <c r="G120" s="391">
        <f t="shared" si="77"/>
        <v>17140000</v>
      </c>
      <c r="H120" s="391">
        <f t="shared" si="77"/>
        <v>0</v>
      </c>
      <c r="I120" s="391">
        <f t="shared" si="77"/>
        <v>2543409075</v>
      </c>
      <c r="J120" s="391">
        <f t="shared" si="77"/>
        <v>0</v>
      </c>
      <c r="K120" s="391">
        <f t="shared" si="77"/>
        <v>1011384200</v>
      </c>
      <c r="L120" s="391">
        <f t="shared" si="77"/>
        <v>0</v>
      </c>
      <c r="M120" s="391">
        <f t="shared" si="77"/>
        <v>560830976</v>
      </c>
      <c r="N120" s="391">
        <f t="shared" si="77"/>
        <v>11838989076</v>
      </c>
      <c r="O120" s="391">
        <f>SUM(G120:N120)</f>
        <v>15971753327</v>
      </c>
      <c r="P120" s="391">
        <f t="shared" si="77"/>
        <v>11846787606</v>
      </c>
      <c r="Q120" s="391">
        <f t="shared" si="77"/>
        <v>0</v>
      </c>
      <c r="R120" s="391">
        <f t="shared" si="77"/>
        <v>10361659686</v>
      </c>
      <c r="S120" s="391">
        <f t="shared" si="77"/>
        <v>560830976</v>
      </c>
      <c r="T120" s="391">
        <f t="shared" si="77"/>
        <v>126600000</v>
      </c>
      <c r="U120" s="391">
        <f t="shared" si="77"/>
        <v>0</v>
      </c>
      <c r="V120" s="391">
        <f t="shared" ref="V120:W120" si="79">SUM(V121:V127)</f>
        <v>0</v>
      </c>
      <c r="W120" s="391">
        <f t="shared" si="79"/>
        <v>0</v>
      </c>
      <c r="X120" s="391">
        <f>SUM(X121:X127)</f>
        <v>22895878268</v>
      </c>
      <c r="Y120" s="391">
        <f>SUM(Y121:Y127)</f>
        <v>27575308198</v>
      </c>
      <c r="Z120" s="392" t="s">
        <v>118</v>
      </c>
      <c r="AA120" s="393">
        <f>E120+G120+H120+I120+J120+K120+L120+M120+N120-P120-Q120-R120-S120-T120-U120-V120-W120</f>
        <v>27575308198</v>
      </c>
      <c r="AB120" s="394"/>
      <c r="AC120" s="394"/>
      <c r="AD120" s="394">
        <v>27575308198</v>
      </c>
      <c r="AE120" s="394">
        <f t="shared" si="49"/>
        <v>0</v>
      </c>
    </row>
    <row r="121" spans="1:32">
      <c r="A121" s="230"/>
      <c r="B121" s="159">
        <v>1</v>
      </c>
      <c r="C121" s="159" t="s">
        <v>95</v>
      </c>
      <c r="D121" s="185" t="s">
        <v>9</v>
      </c>
      <c r="E121" s="316">
        <f>'per SKPD'!E1528</f>
        <v>17664692000</v>
      </c>
      <c r="F121" s="316">
        <f>'per SKPD'!F1528</f>
        <v>0</v>
      </c>
      <c r="G121" s="316">
        <f>'per SKPD'!G1528</f>
        <v>0</v>
      </c>
      <c r="H121" s="316">
        <f>'per SKPD'!H1528</f>
        <v>0</v>
      </c>
      <c r="I121" s="316">
        <f>'per SKPD'!I1528</f>
        <v>0</v>
      </c>
      <c r="J121" s="316">
        <f>'per SKPD'!J1528</f>
        <v>0</v>
      </c>
      <c r="K121" s="316">
        <f>'per SKPD'!K1528</f>
        <v>268337201</v>
      </c>
      <c r="L121" s="316">
        <f>'per SKPD'!L1528</f>
        <v>0</v>
      </c>
      <c r="M121" s="316">
        <f>'per SKPD'!M1528</f>
        <v>0</v>
      </c>
      <c r="N121" s="316">
        <f>'per SKPD'!N1528</f>
        <v>4285942000</v>
      </c>
      <c r="O121" s="316">
        <f>SUM(G121:N121)</f>
        <v>4554279201</v>
      </c>
      <c r="P121" s="316">
        <f>'per SKPD'!O1528</f>
        <v>4285942000</v>
      </c>
      <c r="Q121" s="316">
        <f>'per SKPD'!P1528</f>
        <v>0</v>
      </c>
      <c r="R121" s="316">
        <f>'per SKPD'!Q1528</f>
        <v>2280226800</v>
      </c>
      <c r="S121" s="316">
        <f>'per SKPD'!R1528</f>
        <v>560830976</v>
      </c>
      <c r="T121" s="316">
        <f>'per SKPD'!S1528</f>
        <v>0</v>
      </c>
      <c r="U121" s="316">
        <f>'per SKPD'!T1528</f>
        <v>0</v>
      </c>
      <c r="V121" s="316">
        <f>'per SKPD'!U1528</f>
        <v>0</v>
      </c>
      <c r="W121" s="316">
        <f>'per SKPD'!V1528</f>
        <v>0</v>
      </c>
      <c r="X121" s="316">
        <f>SUM(P121:W121)</f>
        <v>7126999776</v>
      </c>
      <c r="Y121" s="318">
        <f>E121+G121+H121+I121+J121+K121+L121+M121+N121-P121-Q121-R121-S121-T121-U121-V121-W121</f>
        <v>15091971425</v>
      </c>
      <c r="Z121" s="318"/>
      <c r="AA121" s="306">
        <f>Y120-AA120</f>
        <v>0</v>
      </c>
      <c r="AB121" s="379" t="s">
        <v>24</v>
      </c>
      <c r="AD121" s="379">
        <v>15652802401</v>
      </c>
      <c r="AE121" s="394">
        <f t="shared" si="49"/>
        <v>-560830976</v>
      </c>
      <c r="AF121" s="622" t="s">
        <v>2236</v>
      </c>
    </row>
    <row r="122" spans="1:32">
      <c r="A122" s="230"/>
      <c r="B122" s="159">
        <v>2</v>
      </c>
      <c r="C122" s="159" t="s">
        <v>96</v>
      </c>
      <c r="D122" s="185" t="s">
        <v>12</v>
      </c>
      <c r="E122" s="316">
        <f>'per SKPD'!E1548</f>
        <v>687608183</v>
      </c>
      <c r="F122" s="316">
        <f>'per SKPD'!F1548</f>
        <v>17140000</v>
      </c>
      <c r="G122" s="316">
        <f>'per SKPD'!G1548</f>
        <v>17140000</v>
      </c>
      <c r="H122" s="316">
        <f>'per SKPD'!H1548</f>
        <v>0</v>
      </c>
      <c r="I122" s="316">
        <f>'per SKPD'!I1548</f>
        <v>0</v>
      </c>
      <c r="J122" s="316">
        <f>'per SKPD'!J1548</f>
        <v>0</v>
      </c>
      <c r="K122" s="316">
        <f>'per SKPD'!K1548</f>
        <v>273614999</v>
      </c>
      <c r="L122" s="316">
        <f>'per SKPD'!L1548</f>
        <v>0</v>
      </c>
      <c r="M122" s="316">
        <f>'per SKPD'!M1548</f>
        <v>0</v>
      </c>
      <c r="N122" s="316">
        <f>'per SKPD'!N1548</f>
        <v>2064812200</v>
      </c>
      <c r="O122" s="316">
        <f t="shared" ref="O122:O127" si="80">SUM(G122:N122)</f>
        <v>2355567199</v>
      </c>
      <c r="P122" s="316">
        <f>'per SKPD'!O1548</f>
        <v>0</v>
      </c>
      <c r="Q122" s="316">
        <f>'per SKPD'!P1548</f>
        <v>0</v>
      </c>
      <c r="R122" s="316">
        <f>'per SKPD'!Q1548</f>
        <v>2357318250</v>
      </c>
      <c r="S122" s="316">
        <f>'per SKPD'!R1548</f>
        <v>0</v>
      </c>
      <c r="T122" s="316">
        <f>'per SKPD'!S1548</f>
        <v>0</v>
      </c>
      <c r="U122" s="316">
        <f>'per SKPD'!T1548</f>
        <v>0</v>
      </c>
      <c r="V122" s="316">
        <f>'per SKPD'!U1548</f>
        <v>0</v>
      </c>
      <c r="W122" s="316">
        <f>'per SKPD'!V1548</f>
        <v>0</v>
      </c>
      <c r="X122" s="316">
        <f>SUM(P122:W122)</f>
        <v>2357318250</v>
      </c>
      <c r="Y122" s="318">
        <f>E122+G122+H122+I122+J122+K122+L122+M122+N122-P122-Q122-R122-S122-T122-U122-V122-W122</f>
        <v>685857132</v>
      </c>
      <c r="Z122" s="318"/>
      <c r="AD122" s="379">
        <v>685857132</v>
      </c>
      <c r="AE122" s="394">
        <f t="shared" si="49"/>
        <v>0</v>
      </c>
    </row>
    <row r="123" spans="1:32">
      <c r="A123" s="230"/>
      <c r="B123" s="159">
        <v>3</v>
      </c>
      <c r="C123" s="159" t="s">
        <v>97</v>
      </c>
      <c r="D123" s="185" t="s">
        <v>13</v>
      </c>
      <c r="E123" s="316">
        <f>'per SKPD'!E1605</f>
        <v>13104220906</v>
      </c>
      <c r="F123" s="316">
        <f>'per SKPD'!F1605</f>
        <v>0</v>
      </c>
      <c r="G123" s="316">
        <f>'per SKPD'!G1605</f>
        <v>0</v>
      </c>
      <c r="H123" s="316">
        <f>'per SKPD'!H1605</f>
        <v>0</v>
      </c>
      <c r="I123" s="316">
        <f>'per SKPD'!I1605</f>
        <v>2543409075</v>
      </c>
      <c r="J123" s="316">
        <f>'per SKPD'!J1605</f>
        <v>0</v>
      </c>
      <c r="K123" s="316">
        <f>'per SKPD'!K1605</f>
        <v>469432000</v>
      </c>
      <c r="L123" s="316">
        <f>'per SKPD'!L1605</f>
        <v>0</v>
      </c>
      <c r="M123" s="316">
        <f>'per SKPD'!M1605</f>
        <v>0</v>
      </c>
      <c r="N123" s="316">
        <f>'per SKPD'!N1605</f>
        <v>5028438042</v>
      </c>
      <c r="O123" s="316">
        <f t="shared" si="80"/>
        <v>8041279117</v>
      </c>
      <c r="P123" s="316">
        <f>'per SKPD'!O1605</f>
        <v>6982923056</v>
      </c>
      <c r="Q123" s="316">
        <f>'per SKPD'!P1605</f>
        <v>0</v>
      </c>
      <c r="R123" s="316">
        <f>'per SKPD'!Q1605</f>
        <v>5039317802</v>
      </c>
      <c r="S123" s="316">
        <f>'per SKPD'!R1605</f>
        <v>0</v>
      </c>
      <c r="T123" s="316">
        <f>'per SKPD'!S1605</f>
        <v>125000000</v>
      </c>
      <c r="U123" s="316">
        <f>'per SKPD'!T1605</f>
        <v>0</v>
      </c>
      <c r="V123" s="316">
        <f>'per SKPD'!U1605</f>
        <v>0</v>
      </c>
      <c r="W123" s="316">
        <f>'per SKPD'!V1605</f>
        <v>0</v>
      </c>
      <c r="X123" s="316">
        <f t="shared" ref="X123:X127" si="81">SUM(P123:W123)</f>
        <v>12147240858</v>
      </c>
      <c r="Y123" s="318">
        <f t="shared" ref="Y123:Y127" si="82">E123+G123+H123+I123+J123+K123+L123+M123+N123-P123-Q123-R123-S123-T123-U123-V123-W123</f>
        <v>8998259165</v>
      </c>
      <c r="Z123" s="318"/>
      <c r="AD123" s="379">
        <v>4992206090</v>
      </c>
      <c r="AE123" s="394">
        <f t="shared" si="49"/>
        <v>4006053075</v>
      </c>
      <c r="AF123" s="622" t="s">
        <v>2235</v>
      </c>
    </row>
    <row r="124" spans="1:32">
      <c r="A124" s="230"/>
      <c r="B124" s="159">
        <v>4</v>
      </c>
      <c r="C124" s="159" t="s">
        <v>98</v>
      </c>
      <c r="D124" s="185" t="s">
        <v>8</v>
      </c>
      <c r="E124" s="316">
        <f>'per SKPD'!E1683</f>
        <v>240944550</v>
      </c>
      <c r="F124" s="316">
        <f>'per SKPD'!F1683</f>
        <v>0</v>
      </c>
      <c r="G124" s="316">
        <f>'per SKPD'!G1683</f>
        <v>0</v>
      </c>
      <c r="H124" s="316">
        <f>'per SKPD'!H1683</f>
        <v>0</v>
      </c>
      <c r="I124" s="316">
        <f>'per SKPD'!I1683</f>
        <v>0</v>
      </c>
      <c r="J124" s="316">
        <f>'per SKPD'!J1683</f>
        <v>0</v>
      </c>
      <c r="K124" s="316">
        <f>'per SKPD'!K1683</f>
        <v>0</v>
      </c>
      <c r="L124" s="316">
        <f>'per SKPD'!L1683</f>
        <v>0</v>
      </c>
      <c r="M124" s="316">
        <f>'per SKPD'!M1683</f>
        <v>0</v>
      </c>
      <c r="N124" s="316">
        <f>'per SKPD'!N1683</f>
        <v>426651284</v>
      </c>
      <c r="O124" s="316">
        <f t="shared" si="80"/>
        <v>426651284</v>
      </c>
      <c r="P124" s="316">
        <f>'per SKPD'!O1683</f>
        <v>240944550</v>
      </c>
      <c r="Q124" s="316">
        <f>'per SKPD'!P1683</f>
        <v>0</v>
      </c>
      <c r="R124" s="316">
        <f>'per SKPD'!Q1683</f>
        <v>426651284</v>
      </c>
      <c r="S124" s="316">
        <f>'per SKPD'!R1683</f>
        <v>0</v>
      </c>
      <c r="T124" s="316">
        <f>'per SKPD'!S1683</f>
        <v>0</v>
      </c>
      <c r="U124" s="316">
        <f>'per SKPD'!T1683</f>
        <v>0</v>
      </c>
      <c r="V124" s="316">
        <f>'per SKPD'!U1683</f>
        <v>0</v>
      </c>
      <c r="W124" s="316">
        <f>'per SKPD'!V1683</f>
        <v>0</v>
      </c>
      <c r="X124" s="316">
        <f t="shared" si="81"/>
        <v>667595834</v>
      </c>
      <c r="Y124" s="318">
        <f t="shared" si="82"/>
        <v>0</v>
      </c>
      <c r="Z124" s="318"/>
      <c r="AD124" s="379">
        <v>0</v>
      </c>
      <c r="AE124" s="394">
        <f t="shared" si="49"/>
        <v>0</v>
      </c>
    </row>
    <row r="125" spans="1:32">
      <c r="A125" s="230"/>
      <c r="B125" s="159">
        <v>5</v>
      </c>
      <c r="C125" s="159" t="s">
        <v>99</v>
      </c>
      <c r="D125" s="185" t="s">
        <v>14</v>
      </c>
      <c r="E125" s="316">
        <f>'per SKPD'!E1713</f>
        <v>2560559500</v>
      </c>
      <c r="F125" s="316">
        <f>'per SKPD'!F1713</f>
        <v>0</v>
      </c>
      <c r="G125" s="316">
        <f>'per SKPD'!G1713</f>
        <v>0</v>
      </c>
      <c r="H125" s="316">
        <f>'per SKPD'!H1713</f>
        <v>0</v>
      </c>
      <c r="I125" s="316">
        <f>'per SKPD'!I1713</f>
        <v>0</v>
      </c>
      <c r="J125" s="316">
        <f>'per SKPD'!J1713</f>
        <v>0</v>
      </c>
      <c r="K125" s="316">
        <f>'per SKPD'!K1713</f>
        <v>0</v>
      </c>
      <c r="L125" s="316">
        <f>'per SKPD'!L1713</f>
        <v>0</v>
      </c>
      <c r="M125" s="316">
        <f>'per SKPD'!M1713</f>
        <v>0</v>
      </c>
      <c r="N125" s="316">
        <f>'per SKPD'!N1713</f>
        <v>33145550</v>
      </c>
      <c r="O125" s="316">
        <f t="shared" si="80"/>
        <v>33145550</v>
      </c>
      <c r="P125" s="316">
        <f>'per SKPD'!O1713</f>
        <v>336978000</v>
      </c>
      <c r="Q125" s="316">
        <f>'per SKPD'!P1713</f>
        <v>0</v>
      </c>
      <c r="R125" s="316">
        <f>'per SKPD'!Q1713</f>
        <v>258145550</v>
      </c>
      <c r="S125" s="316">
        <f>'per SKPD'!R1713</f>
        <v>0</v>
      </c>
      <c r="T125" s="316">
        <f>'per SKPD'!S1713</f>
        <v>0</v>
      </c>
      <c r="U125" s="316">
        <f>'per SKPD'!T1713</f>
        <v>0</v>
      </c>
      <c r="V125" s="316">
        <f>'per SKPD'!U1713</f>
        <v>0</v>
      </c>
      <c r="W125" s="316">
        <f>'per SKPD'!V1713</f>
        <v>0</v>
      </c>
      <c r="X125" s="316">
        <f t="shared" si="81"/>
        <v>595123550</v>
      </c>
      <c r="Y125" s="318">
        <f t="shared" si="82"/>
        <v>1998581500</v>
      </c>
      <c r="Z125" s="318"/>
      <c r="AD125" s="379">
        <v>1998581500</v>
      </c>
      <c r="AE125" s="394">
        <f t="shared" si="49"/>
        <v>0</v>
      </c>
    </row>
    <row r="126" spans="1:32">
      <c r="A126" s="230"/>
      <c r="B126" s="159">
        <v>6</v>
      </c>
      <c r="C126" s="159" t="s">
        <v>100</v>
      </c>
      <c r="D126" s="185" t="s">
        <v>10</v>
      </c>
      <c r="E126" s="316">
        <f>'per SKPD'!E1719</f>
        <v>0</v>
      </c>
      <c r="F126" s="316">
        <f>'per SKPD'!F1719</f>
        <v>0</v>
      </c>
      <c r="G126" s="316">
        <f>'per SKPD'!G1719</f>
        <v>0</v>
      </c>
      <c r="H126" s="316">
        <f>'per SKPD'!H1719</f>
        <v>0</v>
      </c>
      <c r="I126" s="316">
        <f>'per SKPD'!I1719</f>
        <v>0</v>
      </c>
      <c r="J126" s="316">
        <f>'per SKPD'!J1719</f>
        <v>0</v>
      </c>
      <c r="K126" s="316">
        <f>'per SKPD'!K1719</f>
        <v>0</v>
      </c>
      <c r="L126" s="316">
        <f>'per SKPD'!L1719</f>
        <v>0</v>
      </c>
      <c r="M126" s="316">
        <f>'per SKPD'!M1719</f>
        <v>0</v>
      </c>
      <c r="N126" s="316">
        <f>'per SKPD'!N1719</f>
        <v>0</v>
      </c>
      <c r="O126" s="316">
        <f t="shared" si="80"/>
        <v>0</v>
      </c>
      <c r="P126" s="316">
        <f>'per SKPD'!O1719</f>
        <v>0</v>
      </c>
      <c r="Q126" s="316">
        <f>'per SKPD'!P1719</f>
        <v>0</v>
      </c>
      <c r="R126" s="316">
        <f>'per SKPD'!Q1719</f>
        <v>0</v>
      </c>
      <c r="S126" s="316">
        <f>'per SKPD'!R1719</f>
        <v>0</v>
      </c>
      <c r="T126" s="316">
        <f>'per SKPD'!S1719</f>
        <v>0</v>
      </c>
      <c r="U126" s="316">
        <f>'per SKPD'!T1719</f>
        <v>0</v>
      </c>
      <c r="V126" s="316">
        <f>'per SKPD'!U1719</f>
        <v>0</v>
      </c>
      <c r="W126" s="316">
        <f>'per SKPD'!V1719</f>
        <v>0</v>
      </c>
      <c r="X126" s="316">
        <f t="shared" si="81"/>
        <v>0</v>
      </c>
      <c r="Y126" s="318">
        <f t="shared" si="82"/>
        <v>0</v>
      </c>
      <c r="Z126" s="318"/>
      <c r="AD126" s="379">
        <v>4006053075</v>
      </c>
      <c r="AE126" s="394">
        <f t="shared" si="49"/>
        <v>-4006053075</v>
      </c>
      <c r="AF126" s="622" t="s">
        <v>2235</v>
      </c>
    </row>
    <row r="127" spans="1:32" s="179" customFormat="1">
      <c r="A127" s="628"/>
      <c r="B127" s="186">
        <v>7</v>
      </c>
      <c r="C127" s="186"/>
      <c r="D127" s="187" t="s">
        <v>11</v>
      </c>
      <c r="E127" s="316">
        <f>'per SKPD'!E1722</f>
        <v>241408000</v>
      </c>
      <c r="F127" s="316">
        <f>'per SKPD'!F1722</f>
        <v>0</v>
      </c>
      <c r="G127" s="316">
        <f>'per SKPD'!G1722</f>
        <v>0</v>
      </c>
      <c r="H127" s="316">
        <f>'per SKPD'!H1722</f>
        <v>0</v>
      </c>
      <c r="I127" s="316">
        <f>'per SKPD'!I1722</f>
        <v>0</v>
      </c>
      <c r="J127" s="316">
        <f>'per SKPD'!J1722</f>
        <v>0</v>
      </c>
      <c r="K127" s="316">
        <f>'per SKPD'!K1722</f>
        <v>0</v>
      </c>
      <c r="L127" s="316">
        <f>'per SKPD'!L1722</f>
        <v>0</v>
      </c>
      <c r="M127" s="316">
        <f>'per SKPD'!M1722</f>
        <v>560830976</v>
      </c>
      <c r="N127" s="316">
        <f>'per SKPD'!N1722</f>
        <v>0</v>
      </c>
      <c r="O127" s="316">
        <f t="shared" si="80"/>
        <v>560830976</v>
      </c>
      <c r="P127" s="316">
        <f>'per SKPD'!O1722</f>
        <v>0</v>
      </c>
      <c r="Q127" s="316">
        <f>'per SKPD'!P1722</f>
        <v>0</v>
      </c>
      <c r="R127" s="316">
        <f>'per SKPD'!Q1722</f>
        <v>0</v>
      </c>
      <c r="S127" s="316">
        <f>'per SKPD'!R1722</f>
        <v>0</v>
      </c>
      <c r="T127" s="316">
        <f>'per SKPD'!S1722</f>
        <v>1600000</v>
      </c>
      <c r="U127" s="316">
        <f>'per SKPD'!T1722</f>
        <v>0</v>
      </c>
      <c r="V127" s="316">
        <f>'per SKPD'!U1722</f>
        <v>0</v>
      </c>
      <c r="W127" s="316">
        <f>'per SKPD'!V1722</f>
        <v>0</v>
      </c>
      <c r="X127" s="316">
        <f t="shared" si="81"/>
        <v>1600000</v>
      </c>
      <c r="Y127" s="318">
        <f t="shared" si="82"/>
        <v>800638976</v>
      </c>
      <c r="Z127" s="395"/>
      <c r="AA127" s="396"/>
      <c r="AB127" s="379"/>
      <c r="AC127" s="379"/>
      <c r="AD127" s="397">
        <v>239808000</v>
      </c>
      <c r="AE127" s="394">
        <f t="shared" si="49"/>
        <v>560830976</v>
      </c>
      <c r="AF127" s="179" t="s">
        <v>2234</v>
      </c>
    </row>
    <row r="128" spans="1:32">
      <c r="A128" s="627"/>
      <c r="B128" s="183"/>
      <c r="C128" s="183"/>
      <c r="D128" s="188"/>
      <c r="E128" s="406"/>
      <c r="F128" s="406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E128" s="394">
        <f t="shared" si="49"/>
        <v>0</v>
      </c>
    </row>
    <row r="129" spans="1:31" s="178" customFormat="1">
      <c r="A129" s="633">
        <v>14</v>
      </c>
      <c r="B129" s="694" t="s">
        <v>34</v>
      </c>
      <c r="C129" s="695"/>
      <c r="D129" s="696"/>
      <c r="E129" s="391">
        <f t="shared" ref="E129:U129" si="83">SUM(E130:E136)</f>
        <v>730080953</v>
      </c>
      <c r="F129" s="391">
        <f t="shared" ref="F129" si="84">SUM(F130:F136)</f>
        <v>33698500</v>
      </c>
      <c r="G129" s="391">
        <f t="shared" si="83"/>
        <v>33698500</v>
      </c>
      <c r="H129" s="391">
        <f t="shared" si="83"/>
        <v>680000</v>
      </c>
      <c r="I129" s="391">
        <f t="shared" si="83"/>
        <v>0</v>
      </c>
      <c r="J129" s="391">
        <f t="shared" si="83"/>
        <v>435000</v>
      </c>
      <c r="K129" s="391">
        <f t="shared" si="83"/>
        <v>217857784</v>
      </c>
      <c r="L129" s="391">
        <f t="shared" si="83"/>
        <v>0</v>
      </c>
      <c r="M129" s="391">
        <f t="shared" si="83"/>
        <v>9163000</v>
      </c>
      <c r="N129" s="391">
        <f t="shared" si="83"/>
        <v>0</v>
      </c>
      <c r="O129" s="391">
        <f>SUM(G129:N129)</f>
        <v>261834284</v>
      </c>
      <c r="P129" s="391">
        <f t="shared" si="83"/>
        <v>0</v>
      </c>
      <c r="Q129" s="391">
        <f t="shared" si="83"/>
        <v>0</v>
      </c>
      <c r="R129" s="391">
        <f t="shared" si="83"/>
        <v>100950000</v>
      </c>
      <c r="S129" s="391">
        <f t="shared" si="83"/>
        <v>9163000</v>
      </c>
      <c r="T129" s="391">
        <f t="shared" si="83"/>
        <v>9163000</v>
      </c>
      <c r="U129" s="391">
        <f t="shared" si="83"/>
        <v>0</v>
      </c>
      <c r="V129" s="391">
        <f t="shared" ref="V129:W129" si="85">SUM(V130:V136)</f>
        <v>0</v>
      </c>
      <c r="W129" s="391">
        <f t="shared" si="85"/>
        <v>0</v>
      </c>
      <c r="X129" s="391">
        <f>SUM(X130:X136)</f>
        <v>119276000</v>
      </c>
      <c r="Y129" s="391">
        <f>SUM(Y130:Y136)</f>
        <v>872639237</v>
      </c>
      <c r="Z129" s="392"/>
      <c r="AA129" s="393">
        <f>E129+G129+H129+I129+J129+K129+L129+M129+N129-P129-Q129-R129-S129-T129-U129-V129-W129</f>
        <v>872639237</v>
      </c>
      <c r="AB129" s="394"/>
      <c r="AC129" s="394"/>
      <c r="AD129" s="394">
        <v>872639237</v>
      </c>
      <c r="AE129" s="394">
        <f t="shared" si="49"/>
        <v>0</v>
      </c>
    </row>
    <row r="130" spans="1:31">
      <c r="A130" s="230"/>
      <c r="B130" s="159">
        <v>1</v>
      </c>
      <c r="C130" s="159" t="s">
        <v>95</v>
      </c>
      <c r="D130" s="185" t="s">
        <v>9</v>
      </c>
      <c r="E130" s="316">
        <f>'per SKPD'!E1730</f>
        <v>0</v>
      </c>
      <c r="F130" s="316">
        <f>'per SKPD'!F1730</f>
        <v>0</v>
      </c>
      <c r="G130" s="316">
        <f>'per SKPD'!G1730</f>
        <v>0</v>
      </c>
      <c r="H130" s="316">
        <f>'per SKPD'!H1730</f>
        <v>0</v>
      </c>
      <c r="I130" s="316">
        <f>'per SKPD'!I1730</f>
        <v>0</v>
      </c>
      <c r="J130" s="316">
        <f>'per SKPD'!J1730</f>
        <v>0</v>
      </c>
      <c r="K130" s="316">
        <f>'per SKPD'!K1730</f>
        <v>0</v>
      </c>
      <c r="L130" s="316">
        <f>'per SKPD'!L1730</f>
        <v>0</v>
      </c>
      <c r="M130" s="316">
        <f>'per SKPD'!M1730</f>
        <v>0</v>
      </c>
      <c r="N130" s="316">
        <f>'per SKPD'!N1730</f>
        <v>0</v>
      </c>
      <c r="O130" s="316">
        <f>SUM(G130:N130)</f>
        <v>0</v>
      </c>
      <c r="P130" s="316">
        <f>'per SKPD'!O1730</f>
        <v>0</v>
      </c>
      <c r="Q130" s="316">
        <f>'per SKPD'!P1730</f>
        <v>0</v>
      </c>
      <c r="R130" s="316">
        <f>'per SKPD'!Q1730</f>
        <v>0</v>
      </c>
      <c r="S130" s="316">
        <f>'per SKPD'!R1730</f>
        <v>0</v>
      </c>
      <c r="T130" s="316">
        <f>'per SKPD'!S1730</f>
        <v>0</v>
      </c>
      <c r="U130" s="316">
        <f>'per SKPD'!T1730</f>
        <v>0</v>
      </c>
      <c r="V130" s="316">
        <f>'per SKPD'!U1730</f>
        <v>0</v>
      </c>
      <c r="W130" s="316">
        <f>'per SKPD'!V1730</f>
        <v>0</v>
      </c>
      <c r="X130" s="316">
        <f>SUM(P130:W130)</f>
        <v>0</v>
      </c>
      <c r="Y130" s="318">
        <f>E130+G130+H130+I130+J130+K130+L130+M130+N130-P130-Q130-R130-S130-T130-U130-V130-W130</f>
        <v>0</v>
      </c>
      <c r="Z130" s="318"/>
      <c r="AA130" s="306">
        <f>Y129-AA129</f>
        <v>0</v>
      </c>
      <c r="AB130" s="379" t="s">
        <v>24</v>
      </c>
      <c r="AD130" s="379">
        <v>0</v>
      </c>
      <c r="AE130" s="394">
        <f t="shared" si="49"/>
        <v>0</v>
      </c>
    </row>
    <row r="131" spans="1:31">
      <c r="A131" s="230"/>
      <c r="B131" s="159">
        <v>2</v>
      </c>
      <c r="C131" s="159" t="s">
        <v>96</v>
      </c>
      <c r="D131" s="185" t="s">
        <v>12</v>
      </c>
      <c r="E131" s="316">
        <f>'per SKPD'!E1731</f>
        <v>599109953</v>
      </c>
      <c r="F131" s="316">
        <f>'per SKPD'!F1731</f>
        <v>33698500</v>
      </c>
      <c r="G131" s="316">
        <f>'per SKPD'!G1731</f>
        <v>33698500</v>
      </c>
      <c r="H131" s="316">
        <f>'per SKPD'!H1731</f>
        <v>680000</v>
      </c>
      <c r="I131" s="316">
        <f>'per SKPD'!I1731</f>
        <v>0</v>
      </c>
      <c r="J131" s="316">
        <f>'per SKPD'!J1731</f>
        <v>435000</v>
      </c>
      <c r="K131" s="316">
        <f>'per SKPD'!K1731</f>
        <v>217857784</v>
      </c>
      <c r="L131" s="316">
        <f>'per SKPD'!L1731</f>
        <v>0</v>
      </c>
      <c r="M131" s="316">
        <f>'per SKPD'!M1731</f>
        <v>0</v>
      </c>
      <c r="N131" s="316">
        <f>'per SKPD'!N1731</f>
        <v>0</v>
      </c>
      <c r="O131" s="316">
        <f t="shared" ref="O131:O136" si="86">SUM(G131:N131)</f>
        <v>252671284</v>
      </c>
      <c r="P131" s="316">
        <f>'per SKPD'!O1731</f>
        <v>0</v>
      </c>
      <c r="Q131" s="316">
        <f>'per SKPD'!P1731</f>
        <v>0</v>
      </c>
      <c r="R131" s="316">
        <f>'per SKPD'!Q1731</f>
        <v>100950000</v>
      </c>
      <c r="S131" s="316">
        <f>'per SKPD'!R1731</f>
        <v>8663000</v>
      </c>
      <c r="T131" s="316">
        <f>'per SKPD'!S1731</f>
        <v>0</v>
      </c>
      <c r="U131" s="316">
        <f>'per SKPD'!T1731</f>
        <v>0</v>
      </c>
      <c r="V131" s="316">
        <f>'per SKPD'!U1731</f>
        <v>0</v>
      </c>
      <c r="W131" s="316">
        <f>'per SKPD'!V1731</f>
        <v>0</v>
      </c>
      <c r="X131" s="316">
        <f>SUM(P131:W131)</f>
        <v>109613000</v>
      </c>
      <c r="Y131" s="318">
        <f>E131+G131+H131+I131+J131+K131+L131+M131+N131-P131-Q131-R131-S131-T131-U131-V131-W131</f>
        <v>742168237</v>
      </c>
      <c r="Z131" s="318"/>
      <c r="AD131" s="379">
        <v>742168237</v>
      </c>
      <c r="AE131" s="394">
        <f t="shared" si="49"/>
        <v>0</v>
      </c>
    </row>
    <row r="132" spans="1:31">
      <c r="A132" s="230"/>
      <c r="B132" s="159">
        <v>3</v>
      </c>
      <c r="C132" s="159" t="s">
        <v>97</v>
      </c>
      <c r="D132" s="185" t="s">
        <v>13</v>
      </c>
      <c r="E132" s="316">
        <f>'per SKPD'!E1753</f>
        <v>0</v>
      </c>
      <c r="F132" s="316">
        <f>'per SKPD'!F1753</f>
        <v>0</v>
      </c>
      <c r="G132" s="316">
        <f>'per SKPD'!G1753</f>
        <v>0</v>
      </c>
      <c r="H132" s="316">
        <f>'per SKPD'!H1753</f>
        <v>0</v>
      </c>
      <c r="I132" s="316">
        <f>'per SKPD'!I1753</f>
        <v>0</v>
      </c>
      <c r="J132" s="316">
        <f>'per SKPD'!J1753</f>
        <v>0</v>
      </c>
      <c r="K132" s="316">
        <f>'per SKPD'!K1753</f>
        <v>0</v>
      </c>
      <c r="L132" s="316">
        <f>'per SKPD'!L1753</f>
        <v>0</v>
      </c>
      <c r="M132" s="316">
        <f>'per SKPD'!M1753</f>
        <v>0</v>
      </c>
      <c r="N132" s="316">
        <f>'per SKPD'!N1753</f>
        <v>0</v>
      </c>
      <c r="O132" s="316">
        <f t="shared" si="86"/>
        <v>0</v>
      </c>
      <c r="P132" s="316">
        <f>'per SKPD'!O1753</f>
        <v>0</v>
      </c>
      <c r="Q132" s="316">
        <f>'per SKPD'!P1753</f>
        <v>0</v>
      </c>
      <c r="R132" s="316">
        <f>'per SKPD'!Q1753</f>
        <v>0</v>
      </c>
      <c r="S132" s="316">
        <f>'per SKPD'!R1753</f>
        <v>0</v>
      </c>
      <c r="T132" s="316">
        <f>'per SKPD'!S1753</f>
        <v>0</v>
      </c>
      <c r="U132" s="316">
        <f>'per SKPD'!T1753</f>
        <v>0</v>
      </c>
      <c r="V132" s="316">
        <f>'per SKPD'!U1753</f>
        <v>0</v>
      </c>
      <c r="W132" s="316">
        <f>'per SKPD'!V1753</f>
        <v>0</v>
      </c>
      <c r="X132" s="316">
        <f t="shared" ref="X132:X136" si="87">SUM(P132:W132)</f>
        <v>0</v>
      </c>
      <c r="Y132" s="318">
        <f t="shared" ref="Y132:Y136" si="88">E132+G132+H132+I132+J132+K132+L132+M132+N132-P132-Q132-R132-S132-T132-U132-V132-W132</f>
        <v>0</v>
      </c>
      <c r="Z132" s="318"/>
      <c r="AD132" s="379">
        <v>0</v>
      </c>
      <c r="AE132" s="394">
        <f t="shared" si="49"/>
        <v>0</v>
      </c>
    </row>
    <row r="133" spans="1:31">
      <c r="A133" s="230"/>
      <c r="B133" s="159">
        <v>4</v>
      </c>
      <c r="C133" s="159" t="s">
        <v>98</v>
      </c>
      <c r="D133" s="185" t="s">
        <v>8</v>
      </c>
      <c r="E133" s="316">
        <f>'per SKPD'!E1754</f>
        <v>0</v>
      </c>
      <c r="F133" s="316">
        <f>'per SKPD'!F1754</f>
        <v>0</v>
      </c>
      <c r="G133" s="316">
        <f>'per SKPD'!G1754</f>
        <v>0</v>
      </c>
      <c r="H133" s="316">
        <f>'per SKPD'!H1754</f>
        <v>0</v>
      </c>
      <c r="I133" s="316">
        <f>'per SKPD'!I1754</f>
        <v>0</v>
      </c>
      <c r="J133" s="316">
        <f>'per SKPD'!J1754</f>
        <v>0</v>
      </c>
      <c r="K133" s="316">
        <f>'per SKPD'!K1754</f>
        <v>0</v>
      </c>
      <c r="L133" s="316">
        <f>'per SKPD'!L1754</f>
        <v>0</v>
      </c>
      <c r="M133" s="316">
        <f>'per SKPD'!M1754</f>
        <v>0</v>
      </c>
      <c r="N133" s="316">
        <f>'per SKPD'!N1754</f>
        <v>0</v>
      </c>
      <c r="O133" s="316">
        <f t="shared" si="86"/>
        <v>0</v>
      </c>
      <c r="P133" s="316">
        <f>'per SKPD'!O1754</f>
        <v>0</v>
      </c>
      <c r="Q133" s="316">
        <f>'per SKPD'!P1754</f>
        <v>0</v>
      </c>
      <c r="R133" s="316">
        <f>'per SKPD'!Q1754</f>
        <v>0</v>
      </c>
      <c r="S133" s="316">
        <f>'per SKPD'!R1754</f>
        <v>0</v>
      </c>
      <c r="T133" s="316">
        <f>'per SKPD'!S1754</f>
        <v>0</v>
      </c>
      <c r="U133" s="316">
        <f>'per SKPD'!T1754</f>
        <v>0</v>
      </c>
      <c r="V133" s="316">
        <f>'per SKPD'!U1754</f>
        <v>0</v>
      </c>
      <c r="W133" s="316">
        <f>'per SKPD'!V1754</f>
        <v>0</v>
      </c>
      <c r="X133" s="316">
        <f t="shared" si="87"/>
        <v>0</v>
      </c>
      <c r="Y133" s="318">
        <f t="shared" si="88"/>
        <v>0</v>
      </c>
      <c r="Z133" s="318"/>
      <c r="AD133" s="379">
        <v>0</v>
      </c>
      <c r="AE133" s="394">
        <f t="shared" si="49"/>
        <v>0</v>
      </c>
    </row>
    <row r="134" spans="1:31">
      <c r="A134" s="230"/>
      <c r="B134" s="159">
        <v>5</v>
      </c>
      <c r="C134" s="159" t="s">
        <v>99</v>
      </c>
      <c r="D134" s="185" t="s">
        <v>14</v>
      </c>
      <c r="E134" s="316">
        <f>'per SKPD'!E1755</f>
        <v>130971000</v>
      </c>
      <c r="F134" s="316">
        <f>'per SKPD'!F1755</f>
        <v>0</v>
      </c>
      <c r="G134" s="316">
        <f>'per SKPD'!G1755</f>
        <v>0</v>
      </c>
      <c r="H134" s="316">
        <f>'per SKPD'!H1755</f>
        <v>0</v>
      </c>
      <c r="I134" s="316">
        <f>'per SKPD'!I1755</f>
        <v>0</v>
      </c>
      <c r="J134" s="316">
        <f>'per SKPD'!J1755</f>
        <v>0</v>
      </c>
      <c r="K134" s="316">
        <f>'per SKPD'!K1755</f>
        <v>0</v>
      </c>
      <c r="L134" s="316">
        <f>'per SKPD'!L1755</f>
        <v>0</v>
      </c>
      <c r="M134" s="316">
        <f>'per SKPD'!M1755</f>
        <v>0</v>
      </c>
      <c r="N134" s="316">
        <f>'per SKPD'!N1755</f>
        <v>0</v>
      </c>
      <c r="O134" s="316">
        <f t="shared" si="86"/>
        <v>0</v>
      </c>
      <c r="P134" s="316">
        <f>'per SKPD'!O1755</f>
        <v>0</v>
      </c>
      <c r="Q134" s="316">
        <f>'per SKPD'!P1755</f>
        <v>0</v>
      </c>
      <c r="R134" s="316">
        <f>'per SKPD'!Q1755</f>
        <v>0</v>
      </c>
      <c r="S134" s="316">
        <f>'per SKPD'!R1755</f>
        <v>500000</v>
      </c>
      <c r="T134" s="316">
        <f>'per SKPD'!S1755</f>
        <v>0</v>
      </c>
      <c r="U134" s="316">
        <f>'per SKPD'!T1755</f>
        <v>0</v>
      </c>
      <c r="V134" s="316">
        <f>'per SKPD'!U1755</f>
        <v>0</v>
      </c>
      <c r="W134" s="316">
        <f>'per SKPD'!V1755</f>
        <v>0</v>
      </c>
      <c r="X134" s="316">
        <f t="shared" si="87"/>
        <v>500000</v>
      </c>
      <c r="Y134" s="318">
        <f t="shared" si="88"/>
        <v>130471000</v>
      </c>
      <c r="Z134" s="318"/>
      <c r="AD134" s="379">
        <v>130471000</v>
      </c>
      <c r="AE134" s="394">
        <f t="shared" si="49"/>
        <v>0</v>
      </c>
    </row>
    <row r="135" spans="1:31">
      <c r="A135" s="230"/>
      <c r="B135" s="159">
        <v>6</v>
      </c>
      <c r="C135" s="159" t="s">
        <v>100</v>
      </c>
      <c r="D135" s="185" t="s">
        <v>10</v>
      </c>
      <c r="E135" s="316">
        <f>'per SKPD'!E1757</f>
        <v>0</v>
      </c>
      <c r="F135" s="316">
        <f>'per SKPD'!F1757</f>
        <v>0</v>
      </c>
      <c r="G135" s="316">
        <f>'per SKPD'!G1757</f>
        <v>0</v>
      </c>
      <c r="H135" s="316">
        <f>'per SKPD'!H1757</f>
        <v>0</v>
      </c>
      <c r="I135" s="316">
        <f>'per SKPD'!I1757</f>
        <v>0</v>
      </c>
      <c r="J135" s="316">
        <f>'per SKPD'!J1757</f>
        <v>0</v>
      </c>
      <c r="K135" s="316">
        <f>'per SKPD'!K1757</f>
        <v>0</v>
      </c>
      <c r="L135" s="316">
        <f>'per SKPD'!L1757</f>
        <v>0</v>
      </c>
      <c r="M135" s="316">
        <f>'per SKPD'!M1757</f>
        <v>0</v>
      </c>
      <c r="N135" s="316">
        <f>'per SKPD'!N1757</f>
        <v>0</v>
      </c>
      <c r="O135" s="316">
        <f t="shared" si="86"/>
        <v>0</v>
      </c>
      <c r="P135" s="316">
        <f>'per SKPD'!O1757</f>
        <v>0</v>
      </c>
      <c r="Q135" s="316">
        <f>'per SKPD'!P1757</f>
        <v>0</v>
      </c>
      <c r="R135" s="316">
        <f>'per SKPD'!Q1757</f>
        <v>0</v>
      </c>
      <c r="S135" s="316">
        <f>'per SKPD'!R1757</f>
        <v>0</v>
      </c>
      <c r="T135" s="316">
        <f>'per SKPD'!S1757</f>
        <v>0</v>
      </c>
      <c r="U135" s="316">
        <f>'per SKPD'!T1757</f>
        <v>0</v>
      </c>
      <c r="V135" s="316">
        <f>'per SKPD'!U1757</f>
        <v>0</v>
      </c>
      <c r="W135" s="316">
        <f>'per SKPD'!V1757</f>
        <v>0</v>
      </c>
      <c r="X135" s="316">
        <f t="shared" si="87"/>
        <v>0</v>
      </c>
      <c r="Y135" s="318">
        <f t="shared" si="88"/>
        <v>0</v>
      </c>
      <c r="Z135" s="318"/>
      <c r="AD135" s="379">
        <v>0</v>
      </c>
      <c r="AE135" s="394">
        <f t="shared" si="49"/>
        <v>0</v>
      </c>
    </row>
    <row r="136" spans="1:31" s="179" customFormat="1">
      <c r="A136" s="628"/>
      <c r="B136" s="186">
        <v>7</v>
      </c>
      <c r="C136" s="186"/>
      <c r="D136" s="187" t="s">
        <v>11</v>
      </c>
      <c r="E136" s="316">
        <f>'per SKPD'!E1758</f>
        <v>0</v>
      </c>
      <c r="F136" s="316">
        <f>'per SKPD'!F1758</f>
        <v>0</v>
      </c>
      <c r="G136" s="316">
        <f>'per SKPD'!G1758</f>
        <v>0</v>
      </c>
      <c r="H136" s="316">
        <f>'per SKPD'!H1758</f>
        <v>0</v>
      </c>
      <c r="I136" s="316">
        <f>'per SKPD'!I1758</f>
        <v>0</v>
      </c>
      <c r="J136" s="316">
        <f>'per SKPD'!J1758</f>
        <v>0</v>
      </c>
      <c r="K136" s="316">
        <f>'per SKPD'!K1758</f>
        <v>0</v>
      </c>
      <c r="L136" s="316">
        <f>'per SKPD'!L1758</f>
        <v>0</v>
      </c>
      <c r="M136" s="316">
        <f>'per SKPD'!M1758</f>
        <v>9163000</v>
      </c>
      <c r="N136" s="316">
        <f>'per SKPD'!N1758</f>
        <v>0</v>
      </c>
      <c r="O136" s="316">
        <f t="shared" si="86"/>
        <v>9163000</v>
      </c>
      <c r="P136" s="316">
        <f>'per SKPD'!O1758</f>
        <v>0</v>
      </c>
      <c r="Q136" s="316">
        <f>'per SKPD'!P1758</f>
        <v>0</v>
      </c>
      <c r="R136" s="316">
        <f>'per SKPD'!Q1758</f>
        <v>0</v>
      </c>
      <c r="S136" s="316">
        <f>'per SKPD'!R1758</f>
        <v>0</v>
      </c>
      <c r="T136" s="316">
        <f>'per SKPD'!S1758</f>
        <v>9163000</v>
      </c>
      <c r="U136" s="316">
        <f>'per SKPD'!T1758</f>
        <v>0</v>
      </c>
      <c r="V136" s="316">
        <f>'per SKPD'!U1758</f>
        <v>0</v>
      </c>
      <c r="W136" s="316">
        <f>'per SKPD'!V1758</f>
        <v>0</v>
      </c>
      <c r="X136" s="316">
        <f t="shared" si="87"/>
        <v>9163000</v>
      </c>
      <c r="Y136" s="318">
        <f t="shared" si="88"/>
        <v>0</v>
      </c>
      <c r="Z136" s="395"/>
      <c r="AA136" s="396"/>
      <c r="AB136" s="397"/>
      <c r="AC136" s="397"/>
      <c r="AD136" s="397">
        <v>0</v>
      </c>
      <c r="AE136" s="394">
        <f t="shared" si="49"/>
        <v>0</v>
      </c>
    </row>
    <row r="137" spans="1:31">
      <c r="A137" s="627"/>
      <c r="B137" s="183"/>
      <c r="C137" s="183"/>
      <c r="D137" s="184"/>
      <c r="E137" s="406"/>
      <c r="F137" s="406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E137" s="394">
        <f t="shared" si="49"/>
        <v>0</v>
      </c>
    </row>
    <row r="138" spans="1:31" s="178" customFormat="1">
      <c r="A138" s="633">
        <v>15</v>
      </c>
      <c r="B138" s="694" t="s">
        <v>35</v>
      </c>
      <c r="C138" s="695"/>
      <c r="D138" s="696"/>
      <c r="E138" s="391">
        <f t="shared" ref="E138:U138" si="89">SUM(E139:E145)</f>
        <v>2261900550</v>
      </c>
      <c r="F138" s="391">
        <f t="shared" ref="F138" si="90">SUM(F139:F145)</f>
        <v>37760000</v>
      </c>
      <c r="G138" s="391">
        <f t="shared" si="89"/>
        <v>37760000</v>
      </c>
      <c r="H138" s="391">
        <f t="shared" si="89"/>
        <v>7520000</v>
      </c>
      <c r="I138" s="391">
        <f t="shared" si="89"/>
        <v>36470000</v>
      </c>
      <c r="J138" s="391">
        <f t="shared" si="89"/>
        <v>0</v>
      </c>
      <c r="K138" s="391">
        <f t="shared" si="89"/>
        <v>89900000</v>
      </c>
      <c r="L138" s="391">
        <f t="shared" si="89"/>
        <v>0</v>
      </c>
      <c r="M138" s="391">
        <f t="shared" si="89"/>
        <v>41927000</v>
      </c>
      <c r="N138" s="391">
        <f t="shared" si="89"/>
        <v>0</v>
      </c>
      <c r="O138" s="391">
        <f>SUM(G138:N138)</f>
        <v>213577000</v>
      </c>
      <c r="P138" s="391">
        <f t="shared" si="89"/>
        <v>0</v>
      </c>
      <c r="Q138" s="391">
        <f t="shared" si="89"/>
        <v>0</v>
      </c>
      <c r="R138" s="391">
        <f t="shared" si="89"/>
        <v>282906250</v>
      </c>
      <c r="S138" s="391">
        <f t="shared" si="89"/>
        <v>41927000</v>
      </c>
      <c r="T138" s="391">
        <f t="shared" si="89"/>
        <v>341927000</v>
      </c>
      <c r="U138" s="391">
        <f t="shared" si="89"/>
        <v>0</v>
      </c>
      <c r="V138" s="391">
        <f t="shared" ref="V138:W138" si="91">SUM(V139:V145)</f>
        <v>0</v>
      </c>
      <c r="W138" s="391">
        <f t="shared" si="91"/>
        <v>0</v>
      </c>
      <c r="X138" s="391">
        <f>SUM(X139:X145)</f>
        <v>666760250</v>
      </c>
      <c r="Y138" s="391">
        <f>SUM(Y139:Y145)</f>
        <v>1808717300</v>
      </c>
      <c r="Z138" s="392"/>
      <c r="AA138" s="393">
        <f>E138+G138+H138+I138+J138+K138+L138+M138+N138-P138-Q138-R138-S138-T138-U138-V138-W138</f>
        <v>1808717300</v>
      </c>
      <c r="AB138" s="394"/>
      <c r="AC138" s="394"/>
      <c r="AD138" s="394">
        <v>1808717300</v>
      </c>
      <c r="AE138" s="394">
        <f t="shared" si="49"/>
        <v>0</v>
      </c>
    </row>
    <row r="139" spans="1:31">
      <c r="A139" s="230"/>
      <c r="B139" s="159">
        <v>1</v>
      </c>
      <c r="C139" s="159" t="s">
        <v>95</v>
      </c>
      <c r="D139" s="185" t="s">
        <v>9</v>
      </c>
      <c r="E139" s="316">
        <f>'per SKPD'!E1768</f>
        <v>442000000</v>
      </c>
      <c r="F139" s="316">
        <f>'per SKPD'!F1768</f>
        <v>0</v>
      </c>
      <c r="G139" s="316">
        <f>'per SKPD'!G1768</f>
        <v>0</v>
      </c>
      <c r="H139" s="316">
        <f>'per SKPD'!H1768</f>
        <v>0</v>
      </c>
      <c r="I139" s="316">
        <f>'per SKPD'!I1768</f>
        <v>0</v>
      </c>
      <c r="J139" s="316">
        <f>'per SKPD'!J1768</f>
        <v>0</v>
      </c>
      <c r="K139" s="316">
        <f>'per SKPD'!K1768</f>
        <v>0</v>
      </c>
      <c r="L139" s="316">
        <f>'per SKPD'!L1768</f>
        <v>0</v>
      </c>
      <c r="M139" s="316">
        <f>'per SKPD'!M1768</f>
        <v>0</v>
      </c>
      <c r="N139" s="316">
        <f>'per SKPD'!N1768</f>
        <v>0</v>
      </c>
      <c r="O139" s="316">
        <f>SUM(G139:N139)</f>
        <v>0</v>
      </c>
      <c r="P139" s="316">
        <f>'per SKPD'!O1768</f>
        <v>0</v>
      </c>
      <c r="Q139" s="316">
        <f>'per SKPD'!P1768</f>
        <v>0</v>
      </c>
      <c r="R139" s="316">
        <f>'per SKPD'!Q1768</f>
        <v>0</v>
      </c>
      <c r="S139" s="316">
        <f>'per SKPD'!R1768</f>
        <v>0</v>
      </c>
      <c r="T139" s="316">
        <f>'per SKPD'!S1768</f>
        <v>0</v>
      </c>
      <c r="U139" s="316">
        <f>'per SKPD'!T1768</f>
        <v>0</v>
      </c>
      <c r="V139" s="316">
        <f>'per SKPD'!U1768</f>
        <v>0</v>
      </c>
      <c r="W139" s="316">
        <f>'per SKPD'!V1768</f>
        <v>0</v>
      </c>
      <c r="X139" s="316">
        <f>SUM(P139:W139)</f>
        <v>0</v>
      </c>
      <c r="Y139" s="318">
        <f>E139+G139+H139+I139+J139+K139+L139+M139+N139-P139-Q139-R139-S139-T139-U139-V139-W139</f>
        <v>442000000</v>
      </c>
      <c r="Z139" s="318"/>
      <c r="AA139" s="306">
        <f>Y138-AA138</f>
        <v>0</v>
      </c>
      <c r="AB139" s="379" t="s">
        <v>24</v>
      </c>
      <c r="AD139" s="379">
        <v>442000000</v>
      </c>
      <c r="AE139" s="394">
        <f t="shared" si="49"/>
        <v>0</v>
      </c>
    </row>
    <row r="140" spans="1:31">
      <c r="A140" s="230"/>
      <c r="B140" s="159">
        <v>2</v>
      </c>
      <c r="C140" s="159" t="s">
        <v>96</v>
      </c>
      <c r="D140" s="185" t="s">
        <v>12</v>
      </c>
      <c r="E140" s="316">
        <f>'per SKPD'!E1769</f>
        <v>625713500</v>
      </c>
      <c r="F140" s="316">
        <f>'per SKPD'!F1769</f>
        <v>21000000</v>
      </c>
      <c r="G140" s="316">
        <f>'per SKPD'!G1769</f>
        <v>21650000</v>
      </c>
      <c r="H140" s="316">
        <f>'per SKPD'!H1769</f>
        <v>0</v>
      </c>
      <c r="I140" s="316">
        <f>'per SKPD'!I1769</f>
        <v>0</v>
      </c>
      <c r="J140" s="316">
        <f>'per SKPD'!J1769</f>
        <v>0</v>
      </c>
      <c r="K140" s="316">
        <f>'per SKPD'!K1769</f>
        <v>89900000</v>
      </c>
      <c r="L140" s="316">
        <f>'per SKPD'!L1769</f>
        <v>0</v>
      </c>
      <c r="M140" s="316">
        <f>'per SKPD'!M1769</f>
        <v>0</v>
      </c>
      <c r="N140" s="316">
        <f>'per SKPD'!N1769</f>
        <v>0</v>
      </c>
      <c r="O140" s="316">
        <f t="shared" ref="O140:O145" si="92">SUM(G140:N140)</f>
        <v>111550000</v>
      </c>
      <c r="P140" s="316">
        <f>'per SKPD'!O1769</f>
        <v>0</v>
      </c>
      <c r="Q140" s="316">
        <f>'per SKPD'!P1769</f>
        <v>0</v>
      </c>
      <c r="R140" s="316">
        <f>'per SKPD'!Q1769</f>
        <v>282906250</v>
      </c>
      <c r="S140" s="316">
        <f>'per SKPD'!R1769</f>
        <v>41927000</v>
      </c>
      <c r="T140" s="316">
        <f>'per SKPD'!S1769</f>
        <v>0</v>
      </c>
      <c r="U140" s="316">
        <f>'per SKPD'!T1769</f>
        <v>0</v>
      </c>
      <c r="V140" s="316">
        <f>'per SKPD'!U1769</f>
        <v>0</v>
      </c>
      <c r="W140" s="316">
        <f>'per SKPD'!V1769</f>
        <v>0</v>
      </c>
      <c r="X140" s="316">
        <f>SUM(P140:W140)</f>
        <v>324833250</v>
      </c>
      <c r="Y140" s="318">
        <f>E140+G140+H140+I140+J140+K140+L140+M140+N140-P140-Q140-R140-S140-T140-U140-V140-W140</f>
        <v>412430250</v>
      </c>
      <c r="Z140" s="318"/>
      <c r="AD140" s="379">
        <v>412430250</v>
      </c>
      <c r="AE140" s="394">
        <f t="shared" si="49"/>
        <v>0</v>
      </c>
    </row>
    <row r="141" spans="1:31">
      <c r="A141" s="230"/>
      <c r="B141" s="159">
        <v>3</v>
      </c>
      <c r="C141" s="159" t="s">
        <v>97</v>
      </c>
      <c r="D141" s="185" t="s">
        <v>13</v>
      </c>
      <c r="E141" s="316">
        <f>'per SKPD'!E1839</f>
        <v>1180874550</v>
      </c>
      <c r="F141" s="316">
        <f>'per SKPD'!F1839</f>
        <v>12760000</v>
      </c>
      <c r="G141" s="316">
        <f>'per SKPD'!G1839</f>
        <v>12110000</v>
      </c>
      <c r="H141" s="316">
        <f>'per SKPD'!H1839</f>
        <v>7520000</v>
      </c>
      <c r="I141" s="316">
        <f>'per SKPD'!I1839</f>
        <v>36470000</v>
      </c>
      <c r="J141" s="316">
        <f>'per SKPD'!J1839</f>
        <v>0</v>
      </c>
      <c r="K141" s="316">
        <f>'per SKPD'!K1839</f>
        <v>0</v>
      </c>
      <c r="L141" s="316">
        <f>'per SKPD'!L1839</f>
        <v>0</v>
      </c>
      <c r="M141" s="316">
        <f>'per SKPD'!M1839</f>
        <v>0</v>
      </c>
      <c r="N141" s="316">
        <f>'per SKPD'!N1839</f>
        <v>0</v>
      </c>
      <c r="O141" s="316">
        <f t="shared" si="92"/>
        <v>56100000</v>
      </c>
      <c r="P141" s="316">
        <f>'per SKPD'!O1839</f>
        <v>0</v>
      </c>
      <c r="Q141" s="316">
        <f>'per SKPD'!P1839</f>
        <v>0</v>
      </c>
      <c r="R141" s="316">
        <f>'per SKPD'!Q1839</f>
        <v>0</v>
      </c>
      <c r="S141" s="316">
        <f>'per SKPD'!R1839</f>
        <v>0</v>
      </c>
      <c r="T141" s="316">
        <f>'per SKPD'!S1839</f>
        <v>300000000</v>
      </c>
      <c r="U141" s="316">
        <f>'per SKPD'!T1839</f>
        <v>0</v>
      </c>
      <c r="V141" s="316">
        <f>'per SKPD'!U1839</f>
        <v>0</v>
      </c>
      <c r="W141" s="316">
        <f>'per SKPD'!V1839</f>
        <v>0</v>
      </c>
      <c r="X141" s="316">
        <f t="shared" ref="X141:X145" si="93">SUM(P141:W141)</f>
        <v>300000000</v>
      </c>
      <c r="Y141" s="318">
        <f t="shared" ref="Y141:Y145" si="94">E141+G141+H141+I141+J141+K141+L141+M141+N141-P141-Q141-R141-S141-T141-U141-V141-W141</f>
        <v>936974550</v>
      </c>
      <c r="Z141" s="318"/>
      <c r="AD141" s="379">
        <v>936974550</v>
      </c>
      <c r="AE141" s="394">
        <f t="shared" ref="AE141:AE204" si="95">Y141-AD141</f>
        <v>0</v>
      </c>
    </row>
    <row r="142" spans="1:31">
      <c r="A142" s="230"/>
      <c r="B142" s="159">
        <v>4</v>
      </c>
      <c r="C142" s="159" t="s">
        <v>98</v>
      </c>
      <c r="D142" s="185" t="s">
        <v>8</v>
      </c>
      <c r="E142" s="316">
        <f>'per SKPD'!E1844</f>
        <v>0</v>
      </c>
      <c r="F142" s="316">
        <f>'per SKPD'!F1844</f>
        <v>0</v>
      </c>
      <c r="G142" s="316">
        <f>'per SKPD'!G1844</f>
        <v>0</v>
      </c>
      <c r="H142" s="316">
        <f>'per SKPD'!H1844</f>
        <v>0</v>
      </c>
      <c r="I142" s="316">
        <f>'per SKPD'!I1844</f>
        <v>0</v>
      </c>
      <c r="J142" s="316">
        <f>'per SKPD'!J1844</f>
        <v>0</v>
      </c>
      <c r="K142" s="316">
        <f>'per SKPD'!K1844</f>
        <v>0</v>
      </c>
      <c r="L142" s="316">
        <f>'per SKPD'!L1844</f>
        <v>0</v>
      </c>
      <c r="M142" s="316">
        <f>'per SKPD'!M1844</f>
        <v>0</v>
      </c>
      <c r="N142" s="316">
        <f>'per SKPD'!N1844</f>
        <v>0</v>
      </c>
      <c r="O142" s="316">
        <f t="shared" si="92"/>
        <v>0</v>
      </c>
      <c r="P142" s="316">
        <f>'per SKPD'!O1844</f>
        <v>0</v>
      </c>
      <c r="Q142" s="316">
        <f>'per SKPD'!P1844</f>
        <v>0</v>
      </c>
      <c r="R142" s="316">
        <f>'per SKPD'!Q1844</f>
        <v>0</v>
      </c>
      <c r="S142" s="316">
        <f>'per SKPD'!R1844</f>
        <v>0</v>
      </c>
      <c r="T142" s="316">
        <f>'per SKPD'!S1844</f>
        <v>0</v>
      </c>
      <c r="U142" s="316">
        <f>'per SKPD'!T1844</f>
        <v>0</v>
      </c>
      <c r="V142" s="316">
        <f>'per SKPD'!U1844</f>
        <v>0</v>
      </c>
      <c r="W142" s="316">
        <f>'per SKPD'!V1844</f>
        <v>0</v>
      </c>
      <c r="X142" s="316">
        <f t="shared" si="93"/>
        <v>0</v>
      </c>
      <c r="Y142" s="318">
        <f t="shared" si="94"/>
        <v>0</v>
      </c>
      <c r="Z142" s="318"/>
      <c r="AD142" s="379">
        <v>0</v>
      </c>
      <c r="AE142" s="394">
        <f t="shared" si="95"/>
        <v>0</v>
      </c>
    </row>
    <row r="143" spans="1:31">
      <c r="A143" s="230"/>
      <c r="B143" s="159">
        <v>5</v>
      </c>
      <c r="C143" s="159" t="s">
        <v>99</v>
      </c>
      <c r="D143" s="185" t="s">
        <v>14</v>
      </c>
      <c r="E143" s="316">
        <f>'per SKPD'!E1845</f>
        <v>13312500</v>
      </c>
      <c r="F143" s="316">
        <f>'per SKPD'!F1845</f>
        <v>4000000</v>
      </c>
      <c r="G143" s="316">
        <f>'per SKPD'!G1845</f>
        <v>4000000</v>
      </c>
      <c r="H143" s="316">
        <f>'per SKPD'!H1845</f>
        <v>0</v>
      </c>
      <c r="I143" s="316">
        <f>'per SKPD'!I1845</f>
        <v>0</v>
      </c>
      <c r="J143" s="316">
        <f>'per SKPD'!J1845</f>
        <v>0</v>
      </c>
      <c r="K143" s="316">
        <f>'per SKPD'!K1845</f>
        <v>0</v>
      </c>
      <c r="L143" s="316">
        <f>'per SKPD'!L1845</f>
        <v>0</v>
      </c>
      <c r="M143" s="316">
        <f>'per SKPD'!M1845</f>
        <v>0</v>
      </c>
      <c r="N143" s="316">
        <f>'per SKPD'!N1845</f>
        <v>0</v>
      </c>
      <c r="O143" s="316">
        <f t="shared" si="92"/>
        <v>4000000</v>
      </c>
      <c r="P143" s="316">
        <f>'per SKPD'!O1845</f>
        <v>0</v>
      </c>
      <c r="Q143" s="316">
        <f>'per SKPD'!P1845</f>
        <v>0</v>
      </c>
      <c r="R143" s="316">
        <f>'per SKPD'!Q1845</f>
        <v>0</v>
      </c>
      <c r="S143" s="316">
        <f>'per SKPD'!R1845</f>
        <v>0</v>
      </c>
      <c r="T143" s="316">
        <f>'per SKPD'!S1845</f>
        <v>0</v>
      </c>
      <c r="U143" s="316">
        <f>'per SKPD'!T1845</f>
        <v>0</v>
      </c>
      <c r="V143" s="316">
        <f>'per SKPD'!U1845</f>
        <v>0</v>
      </c>
      <c r="W143" s="316">
        <f>'per SKPD'!V1845</f>
        <v>0</v>
      </c>
      <c r="X143" s="316">
        <f t="shared" si="93"/>
        <v>0</v>
      </c>
      <c r="Y143" s="318">
        <f t="shared" si="94"/>
        <v>17312500</v>
      </c>
      <c r="Z143" s="318"/>
      <c r="AD143" s="379">
        <v>17312500</v>
      </c>
      <c r="AE143" s="394">
        <f t="shared" si="95"/>
        <v>0</v>
      </c>
    </row>
    <row r="144" spans="1:31">
      <c r="A144" s="230"/>
      <c r="B144" s="159">
        <v>6</v>
      </c>
      <c r="C144" s="159" t="s">
        <v>100</v>
      </c>
      <c r="D144" s="185" t="s">
        <v>10</v>
      </c>
      <c r="E144" s="316">
        <f>'per SKPD'!E1847</f>
        <v>0</v>
      </c>
      <c r="F144" s="316">
        <f>'per SKPD'!F1847</f>
        <v>0</v>
      </c>
      <c r="G144" s="316">
        <f>'per SKPD'!G1847</f>
        <v>0</v>
      </c>
      <c r="H144" s="316">
        <f>'per SKPD'!H1847</f>
        <v>0</v>
      </c>
      <c r="I144" s="316">
        <f>'per SKPD'!I1847</f>
        <v>0</v>
      </c>
      <c r="J144" s="316">
        <f>'per SKPD'!J1847</f>
        <v>0</v>
      </c>
      <c r="K144" s="316">
        <f>'per SKPD'!K1847</f>
        <v>0</v>
      </c>
      <c r="L144" s="316">
        <f>'per SKPD'!L1847</f>
        <v>0</v>
      </c>
      <c r="M144" s="316">
        <f>'per SKPD'!M1847</f>
        <v>0</v>
      </c>
      <c r="N144" s="316">
        <f>'per SKPD'!N1847</f>
        <v>0</v>
      </c>
      <c r="O144" s="316">
        <f t="shared" si="92"/>
        <v>0</v>
      </c>
      <c r="P144" s="316">
        <f>'per SKPD'!O1847</f>
        <v>0</v>
      </c>
      <c r="Q144" s="316">
        <f>'per SKPD'!P1847</f>
        <v>0</v>
      </c>
      <c r="R144" s="316">
        <f>'per SKPD'!Q1847</f>
        <v>0</v>
      </c>
      <c r="S144" s="316">
        <f>'per SKPD'!R1847</f>
        <v>0</v>
      </c>
      <c r="T144" s="316">
        <f>'per SKPD'!S1847</f>
        <v>0</v>
      </c>
      <c r="U144" s="316">
        <f>'per SKPD'!T1847</f>
        <v>0</v>
      </c>
      <c r="V144" s="316">
        <f>'per SKPD'!U1847</f>
        <v>0</v>
      </c>
      <c r="W144" s="316">
        <f>'per SKPD'!V1847</f>
        <v>0</v>
      </c>
      <c r="X144" s="316">
        <f t="shared" si="93"/>
        <v>0</v>
      </c>
      <c r="Y144" s="318">
        <f t="shared" si="94"/>
        <v>0</v>
      </c>
      <c r="Z144" s="318"/>
      <c r="AD144" s="379">
        <v>0</v>
      </c>
      <c r="AE144" s="394">
        <f t="shared" si="95"/>
        <v>0</v>
      </c>
    </row>
    <row r="145" spans="1:32" s="179" customFormat="1">
      <c r="A145" s="628"/>
      <c r="B145" s="186">
        <v>7</v>
      </c>
      <c r="C145" s="186"/>
      <c r="D145" s="187" t="s">
        <v>11</v>
      </c>
      <c r="E145" s="316">
        <f>'per SKPD'!E1848</f>
        <v>0</v>
      </c>
      <c r="F145" s="316">
        <f>'per SKPD'!F1848</f>
        <v>0</v>
      </c>
      <c r="G145" s="316">
        <f>'per SKPD'!G1848</f>
        <v>0</v>
      </c>
      <c r="H145" s="316">
        <f>'per SKPD'!H1848</f>
        <v>0</v>
      </c>
      <c r="I145" s="316">
        <f>'per SKPD'!I1848</f>
        <v>0</v>
      </c>
      <c r="J145" s="316">
        <f>'per SKPD'!J1848</f>
        <v>0</v>
      </c>
      <c r="K145" s="316">
        <f>'per SKPD'!K1848</f>
        <v>0</v>
      </c>
      <c r="L145" s="316">
        <f>'per SKPD'!L1848</f>
        <v>0</v>
      </c>
      <c r="M145" s="316">
        <f>'per SKPD'!M1848</f>
        <v>41927000</v>
      </c>
      <c r="N145" s="316">
        <f>'per SKPD'!N1848</f>
        <v>0</v>
      </c>
      <c r="O145" s="316">
        <f t="shared" si="92"/>
        <v>41927000</v>
      </c>
      <c r="P145" s="316">
        <f>'per SKPD'!O1848</f>
        <v>0</v>
      </c>
      <c r="Q145" s="316">
        <f>'per SKPD'!P1848</f>
        <v>0</v>
      </c>
      <c r="R145" s="316">
        <f>'per SKPD'!Q1848</f>
        <v>0</v>
      </c>
      <c r="S145" s="316">
        <f>'per SKPD'!R1848</f>
        <v>0</v>
      </c>
      <c r="T145" s="316">
        <f>'per SKPD'!S1848</f>
        <v>41927000</v>
      </c>
      <c r="U145" s="316">
        <f>'per SKPD'!T1848</f>
        <v>0</v>
      </c>
      <c r="V145" s="316">
        <f>'per SKPD'!U1848</f>
        <v>0</v>
      </c>
      <c r="W145" s="316">
        <f>'per SKPD'!V1848</f>
        <v>0</v>
      </c>
      <c r="X145" s="316">
        <f t="shared" si="93"/>
        <v>41927000</v>
      </c>
      <c r="Y145" s="318">
        <f t="shared" si="94"/>
        <v>0</v>
      </c>
      <c r="Z145" s="395"/>
      <c r="AA145" s="396"/>
      <c r="AB145" s="397"/>
      <c r="AC145" s="397"/>
      <c r="AD145" s="397">
        <v>0</v>
      </c>
      <c r="AE145" s="394">
        <f t="shared" si="95"/>
        <v>0</v>
      </c>
    </row>
    <row r="146" spans="1:32">
      <c r="A146" s="627"/>
      <c r="B146" s="183"/>
      <c r="C146" s="183"/>
      <c r="D146" s="188"/>
      <c r="E146" s="406"/>
      <c r="F146" s="406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E146" s="394">
        <f t="shared" si="95"/>
        <v>0</v>
      </c>
    </row>
    <row r="147" spans="1:32" s="178" customFormat="1">
      <c r="A147" s="633">
        <v>16</v>
      </c>
      <c r="B147" s="694" t="s">
        <v>36</v>
      </c>
      <c r="C147" s="695"/>
      <c r="D147" s="696"/>
      <c r="E147" s="391">
        <f t="shared" ref="E147:U147" si="96">SUM(E148:E154)</f>
        <v>60044371477</v>
      </c>
      <c r="F147" s="391">
        <f t="shared" ref="F147" si="97">SUM(F148:F154)</f>
        <v>5590697755</v>
      </c>
      <c r="G147" s="391">
        <f>SUM(G148:G154)</f>
        <v>5590697755</v>
      </c>
      <c r="H147" s="391">
        <f t="shared" si="96"/>
        <v>191688763</v>
      </c>
      <c r="I147" s="391">
        <f t="shared" si="96"/>
        <v>350704790</v>
      </c>
      <c r="J147" s="391">
        <f t="shared" si="96"/>
        <v>306504510</v>
      </c>
      <c r="K147" s="391">
        <f t="shared" si="96"/>
        <v>203000000</v>
      </c>
      <c r="L147" s="391">
        <f t="shared" si="96"/>
        <v>0</v>
      </c>
      <c r="M147" s="391">
        <f t="shared" si="96"/>
        <v>601951201</v>
      </c>
      <c r="N147" s="391">
        <f t="shared" si="96"/>
        <v>0</v>
      </c>
      <c r="O147" s="391">
        <f>SUM(G147:N147)</f>
        <v>7244547019</v>
      </c>
      <c r="P147" s="391">
        <f t="shared" si="96"/>
        <v>0</v>
      </c>
      <c r="Q147" s="391">
        <f t="shared" si="96"/>
        <v>107500000</v>
      </c>
      <c r="R147" s="391">
        <f t="shared" si="96"/>
        <v>4468355015</v>
      </c>
      <c r="S147" s="391">
        <f t="shared" si="96"/>
        <v>601951201</v>
      </c>
      <c r="T147" s="391">
        <f t="shared" si="96"/>
        <v>913694948</v>
      </c>
      <c r="U147" s="391">
        <f t="shared" si="96"/>
        <v>0</v>
      </c>
      <c r="V147" s="391">
        <f t="shared" ref="V147:W147" si="98">SUM(V148:V154)</f>
        <v>0</v>
      </c>
      <c r="W147" s="391">
        <f t="shared" si="98"/>
        <v>0</v>
      </c>
      <c r="X147" s="391">
        <f>SUM(X148:X154)</f>
        <v>6091501164</v>
      </c>
      <c r="Y147" s="391">
        <f>SUM(Y148:Y154)</f>
        <v>61197417332</v>
      </c>
      <c r="Z147" s="392"/>
      <c r="AA147" s="393">
        <f>E147+G147+H147+I147+J147+K147+L147+M147+N147-P147-Q147-R147-S147-T147-U147-V147-W147</f>
        <v>61197417332</v>
      </c>
      <c r="AB147" s="394"/>
      <c r="AC147" s="394"/>
      <c r="AD147" s="394">
        <v>61197417332</v>
      </c>
      <c r="AE147" s="394">
        <f t="shared" si="95"/>
        <v>0</v>
      </c>
    </row>
    <row r="148" spans="1:32">
      <c r="A148" s="230"/>
      <c r="B148" s="159">
        <v>1</v>
      </c>
      <c r="C148" s="159" t="s">
        <v>95</v>
      </c>
      <c r="D148" s="185" t="s">
        <v>9</v>
      </c>
      <c r="E148" s="316">
        <f>'per SKPD'!E1890</f>
        <v>23438995418</v>
      </c>
      <c r="F148" s="316">
        <f>'per SKPD'!F1890</f>
        <v>1348258800</v>
      </c>
      <c r="G148" s="316">
        <f>'per SKPD'!G1890</f>
        <v>1348258800</v>
      </c>
      <c r="H148" s="316">
        <f>'per SKPD'!H1890</f>
        <v>166770438</v>
      </c>
      <c r="I148" s="316">
        <f>'per SKPD'!I1890</f>
        <v>225904790</v>
      </c>
      <c r="J148" s="316">
        <f>'per SKPD'!J1890</f>
        <v>306504510</v>
      </c>
      <c r="K148" s="316">
        <f>'per SKPD'!K1890</f>
        <v>0</v>
      </c>
      <c r="L148" s="316">
        <f>'per SKPD'!L1890</f>
        <v>0</v>
      </c>
      <c r="M148" s="316">
        <f>'per SKPD'!M1890</f>
        <v>0</v>
      </c>
      <c r="N148" s="316">
        <f>'per SKPD'!N1890</f>
        <v>0</v>
      </c>
      <c r="O148" s="316">
        <f>SUM(G148:N148)</f>
        <v>2047438538</v>
      </c>
      <c r="P148" s="316">
        <f>'per SKPD'!O1890</f>
        <v>0</v>
      </c>
      <c r="Q148" s="316">
        <f>'per SKPD'!P1890</f>
        <v>0</v>
      </c>
      <c r="R148" s="316">
        <f>'per SKPD'!Q1890</f>
        <v>1504224370</v>
      </c>
      <c r="S148" s="316">
        <f>'per SKPD'!R1890</f>
        <v>0</v>
      </c>
      <c r="T148" s="316">
        <f>'per SKPD'!S1890</f>
        <v>0</v>
      </c>
      <c r="U148" s="316">
        <f>'per SKPD'!T1890</f>
        <v>0</v>
      </c>
      <c r="V148" s="316">
        <f>'per SKPD'!U1890</f>
        <v>0</v>
      </c>
      <c r="W148" s="316">
        <f>'per SKPD'!V1890</f>
        <v>0</v>
      </c>
      <c r="X148" s="316">
        <f>SUM(P148:W148)</f>
        <v>1504224370</v>
      </c>
      <c r="Y148" s="318">
        <f>E148+G148+H148+I148+J148+K148+L148+M148+N148-P148-Q148-R148-S148-T148-U148-V148-W148</f>
        <v>23982209586</v>
      </c>
      <c r="Z148" s="318"/>
      <c r="AA148" s="306">
        <f>Y147-AA147</f>
        <v>0</v>
      </c>
      <c r="AB148" s="379" t="s">
        <v>24</v>
      </c>
      <c r="AD148" s="379">
        <v>23982209586</v>
      </c>
      <c r="AE148" s="394">
        <f t="shared" si="95"/>
        <v>0</v>
      </c>
    </row>
    <row r="149" spans="1:32">
      <c r="A149" s="230"/>
      <c r="B149" s="159">
        <v>2</v>
      </c>
      <c r="C149" s="159" t="s">
        <v>96</v>
      </c>
      <c r="D149" s="185" t="s">
        <v>12</v>
      </c>
      <c r="E149" s="316">
        <f>'per SKPD'!E1911</f>
        <v>16935089623</v>
      </c>
      <c r="F149" s="316">
        <f>'per SKPD'!F1911</f>
        <v>4233669955</v>
      </c>
      <c r="G149" s="316">
        <f>'per SKPD'!G1911</f>
        <v>4217269955</v>
      </c>
      <c r="H149" s="316">
        <f>'per SKPD'!H1911</f>
        <v>24518325</v>
      </c>
      <c r="I149" s="316">
        <f>'per SKPD'!I1911</f>
        <v>590000</v>
      </c>
      <c r="J149" s="316">
        <f>'per SKPD'!J1911</f>
        <v>0</v>
      </c>
      <c r="K149" s="316">
        <f>'per SKPD'!K1911</f>
        <v>203000000</v>
      </c>
      <c r="L149" s="316">
        <f>'per SKPD'!L1911</f>
        <v>0</v>
      </c>
      <c r="M149" s="316">
        <f>'per SKPD'!M1911</f>
        <v>444707753</v>
      </c>
      <c r="N149" s="316">
        <f>'per SKPD'!N1911</f>
        <v>0</v>
      </c>
      <c r="O149" s="316">
        <f t="shared" ref="O149:O154" si="99">SUM(G149:N149)</f>
        <v>4890086033</v>
      </c>
      <c r="P149" s="316">
        <f>'per SKPD'!O1911</f>
        <v>0</v>
      </c>
      <c r="Q149" s="316">
        <f>'per SKPD'!P1911</f>
        <v>107500000</v>
      </c>
      <c r="R149" s="316">
        <f>'per SKPD'!Q1911</f>
        <v>2964130645</v>
      </c>
      <c r="S149" s="316">
        <f>'per SKPD'!R1911</f>
        <v>129243448</v>
      </c>
      <c r="T149" s="316">
        <f>'per SKPD'!S1911</f>
        <v>0</v>
      </c>
      <c r="U149" s="316">
        <f>'per SKPD'!T1911</f>
        <v>0</v>
      </c>
      <c r="V149" s="316">
        <f>'per SKPD'!U1911</f>
        <v>0</v>
      </c>
      <c r="W149" s="316">
        <f>'per SKPD'!V1911</f>
        <v>0</v>
      </c>
      <c r="X149" s="316">
        <f>SUM(P149:W149)</f>
        <v>3200874093</v>
      </c>
      <c r="Y149" s="318">
        <f>E149+G149+H149+I149+J149+K149+L149+M149+N149-P149-Q149-R149-S149-T149-U149-V149-W149</f>
        <v>18624301563</v>
      </c>
      <c r="Z149" s="318"/>
      <c r="AD149" s="379">
        <v>18624301563</v>
      </c>
      <c r="AE149" s="394">
        <f t="shared" si="95"/>
        <v>0</v>
      </c>
    </row>
    <row r="150" spans="1:32">
      <c r="A150" s="230"/>
      <c r="B150" s="159">
        <v>3</v>
      </c>
      <c r="C150" s="159" t="s">
        <v>97</v>
      </c>
      <c r="D150" s="185" t="s">
        <v>13</v>
      </c>
      <c r="E150" s="316">
        <f>'per SKPD'!E2110</f>
        <v>15732599250</v>
      </c>
      <c r="F150" s="316">
        <f>'per SKPD'!F2110</f>
        <v>0</v>
      </c>
      <c r="G150" s="316">
        <f>'per SKPD'!G2110</f>
        <v>0</v>
      </c>
      <c r="H150" s="316">
        <f>'per SKPD'!H2110</f>
        <v>0</v>
      </c>
      <c r="I150" s="316">
        <f>'per SKPD'!I2110</f>
        <v>95000000</v>
      </c>
      <c r="J150" s="316">
        <f>'per SKPD'!J2110</f>
        <v>0</v>
      </c>
      <c r="K150" s="316">
        <f>'per SKPD'!K2110</f>
        <v>0</v>
      </c>
      <c r="L150" s="316">
        <f>'per SKPD'!L2110</f>
        <v>0</v>
      </c>
      <c r="M150" s="316">
        <f>'per SKPD'!M2110</f>
        <v>0</v>
      </c>
      <c r="N150" s="316">
        <f>'per SKPD'!N2110</f>
        <v>0</v>
      </c>
      <c r="O150" s="316">
        <f t="shared" si="99"/>
        <v>95000000</v>
      </c>
      <c r="P150" s="316">
        <f>'per SKPD'!O2110</f>
        <v>0</v>
      </c>
      <c r="Q150" s="316">
        <f>'per SKPD'!P2110</f>
        <v>0</v>
      </c>
      <c r="R150" s="316">
        <f>'per SKPD'!Q2110</f>
        <v>0</v>
      </c>
      <c r="S150" s="316">
        <f>'per SKPD'!R2110</f>
        <v>0</v>
      </c>
      <c r="T150" s="316">
        <f>'per SKPD'!S2110</f>
        <v>0</v>
      </c>
      <c r="U150" s="316">
        <f>'per SKPD'!T2110</f>
        <v>0</v>
      </c>
      <c r="V150" s="316">
        <f>'per SKPD'!U2110</f>
        <v>0</v>
      </c>
      <c r="W150" s="316">
        <f>'per SKPD'!V2110</f>
        <v>0</v>
      </c>
      <c r="X150" s="316">
        <f t="shared" ref="X150:X154" si="100">SUM(P150:W150)</f>
        <v>0</v>
      </c>
      <c r="Y150" s="318">
        <f t="shared" ref="Y150:Y154" si="101">E150+G150+H150+I150+J150+K150+L150+M150+N150-P150-Q150-R150-S150-T150-U150-V150-W150</f>
        <v>15827599250</v>
      </c>
      <c r="Z150" s="318"/>
      <c r="AD150" s="379">
        <v>15827599250</v>
      </c>
      <c r="AE150" s="394">
        <f t="shared" si="95"/>
        <v>0</v>
      </c>
    </row>
    <row r="151" spans="1:32">
      <c r="A151" s="230"/>
      <c r="B151" s="159">
        <v>4</v>
      </c>
      <c r="C151" s="159" t="s">
        <v>98</v>
      </c>
      <c r="D151" s="185" t="s">
        <v>8</v>
      </c>
      <c r="E151" s="316">
        <f>'per SKPD'!E2115</f>
        <v>2049803700</v>
      </c>
      <c r="F151" s="316">
        <f>'per SKPD'!F2115</f>
        <v>0</v>
      </c>
      <c r="G151" s="316">
        <f>'per SKPD'!G2115</f>
        <v>0</v>
      </c>
      <c r="H151" s="316">
        <f>'per SKPD'!H2115</f>
        <v>0</v>
      </c>
      <c r="I151" s="316">
        <f>'per SKPD'!I2115</f>
        <v>12160000</v>
      </c>
      <c r="J151" s="316">
        <f>'per SKPD'!J2115</f>
        <v>0</v>
      </c>
      <c r="K151" s="316">
        <f>'per SKPD'!K2115</f>
        <v>0</v>
      </c>
      <c r="L151" s="316">
        <f>'per SKPD'!L2115</f>
        <v>0</v>
      </c>
      <c r="M151" s="316">
        <f>'per SKPD'!M2115</f>
        <v>0</v>
      </c>
      <c r="N151" s="316">
        <f>'per SKPD'!N2115</f>
        <v>0</v>
      </c>
      <c r="O151" s="316">
        <f t="shared" si="99"/>
        <v>12160000</v>
      </c>
      <c r="P151" s="316">
        <f>'per SKPD'!O2115</f>
        <v>0</v>
      </c>
      <c r="Q151" s="316">
        <f>'per SKPD'!P2115</f>
        <v>0</v>
      </c>
      <c r="R151" s="316">
        <f>'per SKPD'!Q2115</f>
        <v>0</v>
      </c>
      <c r="S151" s="316">
        <f>'per SKPD'!R2115</f>
        <v>0</v>
      </c>
      <c r="T151" s="316">
        <f>'per SKPD'!S2115</f>
        <v>0</v>
      </c>
      <c r="U151" s="316">
        <f>'per SKPD'!T2115</f>
        <v>0</v>
      </c>
      <c r="V151" s="316">
        <f>'per SKPD'!U2115</f>
        <v>0</v>
      </c>
      <c r="W151" s="316">
        <f>'per SKPD'!V2115</f>
        <v>0</v>
      </c>
      <c r="X151" s="316">
        <f t="shared" si="100"/>
        <v>0</v>
      </c>
      <c r="Y151" s="318">
        <f t="shared" si="101"/>
        <v>2061963700</v>
      </c>
      <c r="Z151" s="318"/>
      <c r="AD151" s="379">
        <v>2061963700</v>
      </c>
      <c r="AE151" s="394">
        <f t="shared" si="95"/>
        <v>0</v>
      </c>
    </row>
    <row r="152" spans="1:32">
      <c r="A152" s="230"/>
      <c r="B152" s="159">
        <v>5</v>
      </c>
      <c r="C152" s="159" t="s">
        <v>99</v>
      </c>
      <c r="D152" s="185" t="s">
        <v>14</v>
      </c>
      <c r="E152" s="316">
        <f>'per SKPD'!E2119</f>
        <v>1069824763</v>
      </c>
      <c r="F152" s="316">
        <f>'per SKPD'!F2119</f>
        <v>8769000</v>
      </c>
      <c r="G152" s="316">
        <f>'per SKPD'!G2119</f>
        <v>8769000</v>
      </c>
      <c r="H152" s="316">
        <f>'per SKPD'!H2119</f>
        <v>0</v>
      </c>
      <c r="I152" s="316">
        <f>'per SKPD'!I2119</f>
        <v>0</v>
      </c>
      <c r="J152" s="316">
        <f>'per SKPD'!J2119</f>
        <v>0</v>
      </c>
      <c r="K152" s="316">
        <f>'per SKPD'!K2119</f>
        <v>0</v>
      </c>
      <c r="L152" s="316">
        <f>'per SKPD'!L2119</f>
        <v>0</v>
      </c>
      <c r="M152" s="316">
        <f>'per SKPD'!M2119</f>
        <v>0</v>
      </c>
      <c r="N152" s="316">
        <f>'per SKPD'!N2119</f>
        <v>0</v>
      </c>
      <c r="O152" s="316">
        <f t="shared" si="99"/>
        <v>8769000</v>
      </c>
      <c r="P152" s="316">
        <f>'per SKPD'!O2119</f>
        <v>0</v>
      </c>
      <c r="Q152" s="316">
        <f>'per SKPD'!P2119</f>
        <v>0</v>
      </c>
      <c r="R152" s="316">
        <f>'per SKPD'!Q2119</f>
        <v>0</v>
      </c>
      <c r="S152" s="316">
        <f>'per SKPD'!R2119</f>
        <v>472707753</v>
      </c>
      <c r="T152" s="316">
        <f>'per SKPD'!S2119</f>
        <v>0</v>
      </c>
      <c r="U152" s="316">
        <f>'per SKPD'!T2119</f>
        <v>0</v>
      </c>
      <c r="V152" s="316">
        <f>'per SKPD'!U2119</f>
        <v>0</v>
      </c>
      <c r="W152" s="316">
        <f>'per SKPD'!V2119</f>
        <v>0</v>
      </c>
      <c r="X152" s="316">
        <f t="shared" si="100"/>
        <v>472707753</v>
      </c>
      <c r="Y152" s="318">
        <f t="shared" si="101"/>
        <v>605886010</v>
      </c>
      <c r="Z152" s="318"/>
      <c r="AD152" s="379">
        <v>605886010</v>
      </c>
      <c r="AE152" s="394">
        <f t="shared" si="95"/>
        <v>0</v>
      </c>
    </row>
    <row r="153" spans="1:32">
      <c r="A153" s="230"/>
      <c r="B153" s="159">
        <v>6</v>
      </c>
      <c r="C153" s="159" t="s">
        <v>100</v>
      </c>
      <c r="D153" s="185" t="s">
        <v>10</v>
      </c>
      <c r="E153" s="316">
        <f>'per SKPD'!E2134</f>
        <v>0</v>
      </c>
      <c r="F153" s="316">
        <f>'per SKPD'!F2134</f>
        <v>0</v>
      </c>
      <c r="G153" s="316">
        <f>'per SKPD'!G2134</f>
        <v>0</v>
      </c>
      <c r="H153" s="316">
        <f>'per SKPD'!H2134</f>
        <v>0</v>
      </c>
      <c r="I153" s="316">
        <f>'per SKPD'!I2134</f>
        <v>0</v>
      </c>
      <c r="J153" s="316">
        <f>'per SKPD'!J2134</f>
        <v>0</v>
      </c>
      <c r="K153" s="316">
        <f>'per SKPD'!K2134</f>
        <v>0</v>
      </c>
      <c r="L153" s="316">
        <f>'per SKPD'!L2134</f>
        <v>0</v>
      </c>
      <c r="M153" s="316">
        <f>'per SKPD'!M2134</f>
        <v>0</v>
      </c>
      <c r="N153" s="316">
        <f>'per SKPD'!N2134</f>
        <v>0</v>
      </c>
      <c r="O153" s="316">
        <f t="shared" si="99"/>
        <v>0</v>
      </c>
      <c r="P153" s="316">
        <f>'per SKPD'!O2134</f>
        <v>0</v>
      </c>
      <c r="Q153" s="316">
        <f>'per SKPD'!P2134</f>
        <v>0</v>
      </c>
      <c r="R153" s="316">
        <f>'per SKPD'!Q2134</f>
        <v>0</v>
      </c>
      <c r="S153" s="316">
        <f>'per SKPD'!R2134</f>
        <v>0</v>
      </c>
      <c r="T153" s="316">
        <f>'per SKPD'!S2134</f>
        <v>0</v>
      </c>
      <c r="U153" s="316">
        <f>'per SKPD'!T2134</f>
        <v>0</v>
      </c>
      <c r="V153" s="316">
        <f>'per SKPD'!U2134</f>
        <v>0</v>
      </c>
      <c r="W153" s="316">
        <f>'per SKPD'!V2134</f>
        <v>0</v>
      </c>
      <c r="X153" s="316">
        <f t="shared" si="100"/>
        <v>0</v>
      </c>
      <c r="Y153" s="318">
        <f t="shared" si="101"/>
        <v>0</v>
      </c>
      <c r="Z153" s="318"/>
      <c r="AD153" s="379">
        <v>0</v>
      </c>
      <c r="AE153" s="394">
        <f t="shared" si="95"/>
        <v>0</v>
      </c>
    </row>
    <row r="154" spans="1:32" s="179" customFormat="1">
      <c r="A154" s="628"/>
      <c r="B154" s="186">
        <v>7</v>
      </c>
      <c r="C154" s="186"/>
      <c r="D154" s="187" t="s">
        <v>11</v>
      </c>
      <c r="E154" s="316">
        <f>'per SKPD'!E2135</f>
        <v>818058723</v>
      </c>
      <c r="F154" s="316">
        <f>'per SKPD'!F2135</f>
        <v>0</v>
      </c>
      <c r="G154" s="316">
        <f>'per SKPD'!G2135</f>
        <v>16400000</v>
      </c>
      <c r="H154" s="316">
        <f>'per SKPD'!H2135</f>
        <v>400000</v>
      </c>
      <c r="I154" s="316">
        <f>'per SKPD'!I2135</f>
        <v>17050000</v>
      </c>
      <c r="J154" s="316">
        <f>'per SKPD'!J2135</f>
        <v>0</v>
      </c>
      <c r="K154" s="316">
        <f>'per SKPD'!K2135</f>
        <v>0</v>
      </c>
      <c r="L154" s="316">
        <f>'per SKPD'!L2135</f>
        <v>0</v>
      </c>
      <c r="M154" s="316">
        <f>'per SKPD'!M2135</f>
        <v>157243448</v>
      </c>
      <c r="N154" s="316">
        <f>'per SKPD'!N2135</f>
        <v>0</v>
      </c>
      <c r="O154" s="316">
        <f t="shared" si="99"/>
        <v>191093448</v>
      </c>
      <c r="P154" s="316">
        <f>'per SKPD'!O2135</f>
        <v>0</v>
      </c>
      <c r="Q154" s="316">
        <f>'per SKPD'!P2135</f>
        <v>0</v>
      </c>
      <c r="R154" s="316">
        <f>'per SKPD'!Q2135</f>
        <v>0</v>
      </c>
      <c r="S154" s="316">
        <f>'per SKPD'!R2135</f>
        <v>0</v>
      </c>
      <c r="T154" s="316">
        <f>'per SKPD'!S2135</f>
        <v>913694948</v>
      </c>
      <c r="U154" s="316">
        <f>'per SKPD'!T2135</f>
        <v>0</v>
      </c>
      <c r="V154" s="316">
        <f>'per SKPD'!U2135</f>
        <v>0</v>
      </c>
      <c r="W154" s="316">
        <f>'per SKPD'!V2135</f>
        <v>0</v>
      </c>
      <c r="X154" s="316">
        <f t="shared" si="100"/>
        <v>913694948</v>
      </c>
      <c r="Y154" s="318">
        <f t="shared" si="101"/>
        <v>95457223</v>
      </c>
      <c r="Z154" s="395"/>
      <c r="AA154" s="396"/>
      <c r="AB154" s="397"/>
      <c r="AC154" s="397"/>
      <c r="AD154" s="397">
        <v>95457223</v>
      </c>
      <c r="AE154" s="394">
        <f t="shared" si="95"/>
        <v>0</v>
      </c>
    </row>
    <row r="155" spans="1:32">
      <c r="A155" s="627"/>
      <c r="B155" s="183"/>
      <c r="C155" s="183"/>
      <c r="D155" s="188"/>
      <c r="E155" s="406"/>
      <c r="F155" s="406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E155" s="394">
        <f t="shared" si="95"/>
        <v>0</v>
      </c>
    </row>
    <row r="156" spans="1:32" s="178" customFormat="1">
      <c r="A156" s="633">
        <v>17</v>
      </c>
      <c r="B156" s="694" t="s">
        <v>37</v>
      </c>
      <c r="C156" s="695"/>
      <c r="D156" s="696"/>
      <c r="E156" s="391">
        <f t="shared" ref="E156:M156" si="102">SUM(E157:E163)</f>
        <v>9174002699</v>
      </c>
      <c r="F156" s="391">
        <f t="shared" ref="F156" si="103">SUM(F157:F163)</f>
        <v>193140790</v>
      </c>
      <c r="G156" s="391">
        <f t="shared" si="102"/>
        <v>193140790</v>
      </c>
      <c r="H156" s="391">
        <f t="shared" si="102"/>
        <v>5976000</v>
      </c>
      <c r="I156" s="391">
        <f t="shared" si="102"/>
        <v>0</v>
      </c>
      <c r="J156" s="391">
        <f t="shared" si="102"/>
        <v>0</v>
      </c>
      <c r="K156" s="391">
        <f t="shared" si="102"/>
        <v>270434359</v>
      </c>
      <c r="L156" s="391">
        <f t="shared" si="102"/>
        <v>0</v>
      </c>
      <c r="M156" s="391">
        <f t="shared" si="102"/>
        <v>0</v>
      </c>
      <c r="N156" s="391">
        <f t="shared" ref="N156:U156" si="104">SUM(N157:N163)</f>
        <v>0</v>
      </c>
      <c r="O156" s="391">
        <f>SUM(G156:N156)</f>
        <v>469551149</v>
      </c>
      <c r="P156" s="391">
        <f t="shared" si="104"/>
        <v>0</v>
      </c>
      <c r="Q156" s="391">
        <f t="shared" si="104"/>
        <v>0</v>
      </c>
      <c r="R156" s="391">
        <f t="shared" si="104"/>
        <v>0</v>
      </c>
      <c r="S156" s="391">
        <f t="shared" si="104"/>
        <v>0</v>
      </c>
      <c r="T156" s="391">
        <f t="shared" si="104"/>
        <v>0</v>
      </c>
      <c r="U156" s="391">
        <f t="shared" si="104"/>
        <v>0</v>
      </c>
      <c r="V156" s="391">
        <f t="shared" ref="V156:W156" si="105">SUM(V157:V163)</f>
        <v>0</v>
      </c>
      <c r="W156" s="391">
        <f t="shared" si="105"/>
        <v>0</v>
      </c>
      <c r="X156" s="391">
        <f>SUM(X157:X163)</f>
        <v>0</v>
      </c>
      <c r="Y156" s="391">
        <f>SUM(Y157:Y163)</f>
        <v>9643553848</v>
      </c>
      <c r="Z156" s="392"/>
      <c r="AA156" s="393">
        <f>E156+G156+H156+I156+J156+K156+L156+M156+N156-P156-Q156-R156-S156-T156-U156-V156-W156</f>
        <v>9643553848</v>
      </c>
      <c r="AB156" s="394"/>
      <c r="AC156" s="394"/>
      <c r="AD156" s="394">
        <v>9643553848</v>
      </c>
      <c r="AE156" s="394">
        <f t="shared" si="95"/>
        <v>0</v>
      </c>
    </row>
    <row r="157" spans="1:32">
      <c r="A157" s="230"/>
      <c r="B157" s="159">
        <v>1</v>
      </c>
      <c r="C157" s="159" t="s">
        <v>95</v>
      </c>
      <c r="D157" s="185" t="s">
        <v>9</v>
      </c>
      <c r="E157" s="316">
        <f>'per SKPD'!E2273</f>
        <v>1514000000</v>
      </c>
      <c r="F157" s="316">
        <f>'per SKPD'!F2273</f>
        <v>0</v>
      </c>
      <c r="G157" s="316">
        <f>'per SKPD'!G2273</f>
        <v>0</v>
      </c>
      <c r="H157" s="316">
        <f>'per SKPD'!H2273</f>
        <v>0</v>
      </c>
      <c r="I157" s="316">
        <f>'per SKPD'!I2273</f>
        <v>0</v>
      </c>
      <c r="J157" s="316">
        <f>'per SKPD'!J2273</f>
        <v>0</v>
      </c>
      <c r="K157" s="316">
        <f>'per SKPD'!K2273</f>
        <v>0</v>
      </c>
      <c r="L157" s="316">
        <f>'per SKPD'!L2273</f>
        <v>0</v>
      </c>
      <c r="M157" s="316">
        <f>'per SKPD'!M2273</f>
        <v>0</v>
      </c>
      <c r="N157" s="316">
        <f>'per SKPD'!N2273</f>
        <v>0</v>
      </c>
      <c r="O157" s="316">
        <f>SUM(G157:N157)</f>
        <v>0</v>
      </c>
      <c r="P157" s="316">
        <f>'per SKPD'!O2273</f>
        <v>0</v>
      </c>
      <c r="Q157" s="316">
        <f>'per SKPD'!P2273</f>
        <v>0</v>
      </c>
      <c r="R157" s="316">
        <f>'per SKPD'!Q2273</f>
        <v>0</v>
      </c>
      <c r="S157" s="316">
        <f>'per SKPD'!R2273</f>
        <v>0</v>
      </c>
      <c r="T157" s="316">
        <f>'per SKPD'!S2273</f>
        <v>0</v>
      </c>
      <c r="U157" s="316">
        <f>'per SKPD'!T2273</f>
        <v>0</v>
      </c>
      <c r="V157" s="316">
        <f>'per SKPD'!U2273</f>
        <v>0</v>
      </c>
      <c r="W157" s="316">
        <f>'per SKPD'!V2273</f>
        <v>0</v>
      </c>
      <c r="X157" s="316">
        <f>SUM(P157:W157)</f>
        <v>0</v>
      </c>
      <c r="Y157" s="318">
        <f>E157+G157+H157+I157+J157+K157+L157+M157+N157-P157-Q157-R157-S157-T157-U157-V157-W157</f>
        <v>1514000000</v>
      </c>
      <c r="Z157" s="318"/>
      <c r="AA157" s="306">
        <f>Y156-AA156</f>
        <v>0</v>
      </c>
      <c r="AB157" s="379" t="s">
        <v>24</v>
      </c>
      <c r="AD157" s="379">
        <v>1740900000</v>
      </c>
      <c r="AE157" s="394">
        <f t="shared" si="95"/>
        <v>-226900000</v>
      </c>
    </row>
    <row r="158" spans="1:32">
      <c r="A158" s="230"/>
      <c r="B158" s="159">
        <v>2</v>
      </c>
      <c r="C158" s="159" t="s">
        <v>96</v>
      </c>
      <c r="D158" s="185" t="s">
        <v>12</v>
      </c>
      <c r="E158" s="316">
        <f>'per SKPD'!E2274</f>
        <v>4794172799</v>
      </c>
      <c r="F158" s="316">
        <f>'per SKPD'!F2274</f>
        <v>186973290</v>
      </c>
      <c r="G158" s="302">
        <f>'per SKPD'!G2274</f>
        <v>165950790</v>
      </c>
      <c r="H158" s="302">
        <f>'per SKPD'!H2274</f>
        <v>5456000</v>
      </c>
      <c r="I158" s="316">
        <f>'per SKPD'!I2274</f>
        <v>0</v>
      </c>
      <c r="J158" s="316">
        <f>'per SKPD'!J2274</f>
        <v>0</v>
      </c>
      <c r="K158" s="316">
        <f>'per SKPD'!K2274</f>
        <v>43534359</v>
      </c>
      <c r="L158" s="316">
        <f>'per SKPD'!L2274</f>
        <v>0</v>
      </c>
      <c r="M158" s="316">
        <f>'per SKPD'!M2274</f>
        <v>0</v>
      </c>
      <c r="N158" s="316">
        <f>'per SKPD'!N2274</f>
        <v>0</v>
      </c>
      <c r="O158" s="316">
        <f t="shared" ref="O158:O163" si="106">SUM(G158:N158)</f>
        <v>214941149</v>
      </c>
      <c r="P158" s="316">
        <f>'per SKPD'!O2274</f>
        <v>0</v>
      </c>
      <c r="Q158" s="316">
        <f>'per SKPD'!P2274</f>
        <v>0</v>
      </c>
      <c r="R158" s="316">
        <f>'per SKPD'!Q2274</f>
        <v>0</v>
      </c>
      <c r="S158" s="316">
        <f>'per SKPD'!R2274</f>
        <v>0</v>
      </c>
      <c r="T158" s="316">
        <f>'per SKPD'!S2274</f>
        <v>0</v>
      </c>
      <c r="U158" s="316">
        <f>'per SKPD'!T2274</f>
        <v>0</v>
      </c>
      <c r="V158" s="316">
        <f>'per SKPD'!U2274</f>
        <v>0</v>
      </c>
      <c r="W158" s="316">
        <f>'per SKPD'!V2274</f>
        <v>0</v>
      </c>
      <c r="X158" s="316">
        <f>SUM(P158:W158)</f>
        <v>0</v>
      </c>
      <c r="Y158" s="318">
        <f>E158+G158+H158+I158+J158+K158+L158+M158+N158-P158-Q158-R158-S158-T158-U158-V158-W158</f>
        <v>5009113948</v>
      </c>
      <c r="Z158" s="318"/>
      <c r="AD158" s="379">
        <v>5009113948</v>
      </c>
      <c r="AE158" s="394">
        <f t="shared" si="95"/>
        <v>0</v>
      </c>
    </row>
    <row r="159" spans="1:32">
      <c r="A159" s="230"/>
      <c r="B159" s="159">
        <v>3</v>
      </c>
      <c r="C159" s="159" t="s">
        <v>97</v>
      </c>
      <c r="D159" s="185" t="s">
        <v>13</v>
      </c>
      <c r="E159" s="316">
        <f>'per SKPD'!E2306</f>
        <v>2578552000</v>
      </c>
      <c r="F159" s="316">
        <f>'per SKPD'!F2306</f>
        <v>1667500</v>
      </c>
      <c r="G159" s="316">
        <f>'per SKPD'!G2306</f>
        <v>0</v>
      </c>
      <c r="H159" s="316">
        <f>'per SKPD'!H2306</f>
        <v>0</v>
      </c>
      <c r="I159" s="316">
        <f>'per SKPD'!I2306</f>
        <v>0</v>
      </c>
      <c r="J159" s="316">
        <f>'per SKPD'!J2306</f>
        <v>0</v>
      </c>
      <c r="K159" s="316">
        <f>'per SKPD'!K2306</f>
        <v>226900000</v>
      </c>
      <c r="L159" s="316">
        <f>'per SKPD'!L2306</f>
        <v>0</v>
      </c>
      <c r="M159" s="316">
        <f>'per SKPD'!M2306</f>
        <v>0</v>
      </c>
      <c r="N159" s="316">
        <f>'per SKPD'!N2306</f>
        <v>0</v>
      </c>
      <c r="O159" s="316">
        <f t="shared" si="106"/>
        <v>226900000</v>
      </c>
      <c r="P159" s="316">
        <f>'per SKPD'!O2306</f>
        <v>0</v>
      </c>
      <c r="Q159" s="316">
        <f>'per SKPD'!P2306</f>
        <v>0</v>
      </c>
      <c r="R159" s="316">
        <f>'per SKPD'!Q2306</f>
        <v>0</v>
      </c>
      <c r="S159" s="316">
        <f>'per SKPD'!R2306</f>
        <v>0</v>
      </c>
      <c r="T159" s="316">
        <f>'per SKPD'!S2306</f>
        <v>0</v>
      </c>
      <c r="U159" s="316">
        <f>'per SKPD'!T2306</f>
        <v>0</v>
      </c>
      <c r="V159" s="316">
        <f>'per SKPD'!U2306</f>
        <v>0</v>
      </c>
      <c r="W159" s="316">
        <f>'per SKPD'!V2306</f>
        <v>0</v>
      </c>
      <c r="X159" s="316">
        <f t="shared" ref="X159:X163" si="107">SUM(P159:W159)</f>
        <v>0</v>
      </c>
      <c r="Y159" s="318">
        <f t="shared" ref="Y159:Y163" si="108">E159+G159+H159+I159+J159+K159+L159+M159+N159-P159-Q159-R159-S159-T159-U159-V159-W159</f>
        <v>2805452000</v>
      </c>
      <c r="Z159" s="318"/>
      <c r="AD159" s="379">
        <v>2578552000</v>
      </c>
      <c r="AE159" s="394">
        <f t="shared" si="95"/>
        <v>226900000</v>
      </c>
      <c r="AF159" s="224" t="s">
        <v>2158</v>
      </c>
    </row>
    <row r="160" spans="1:32">
      <c r="A160" s="230"/>
      <c r="B160" s="159">
        <v>4</v>
      </c>
      <c r="C160" s="159" t="s">
        <v>98</v>
      </c>
      <c r="D160" s="185" t="s">
        <v>8</v>
      </c>
      <c r="E160" s="316">
        <f>'per SKPD'!E2308</f>
        <v>61700000</v>
      </c>
      <c r="F160" s="316">
        <f>'per SKPD'!F2308</f>
        <v>0</v>
      </c>
      <c r="G160" s="316">
        <f>'per SKPD'!G2308</f>
        <v>10750000</v>
      </c>
      <c r="H160" s="316">
        <f>'per SKPD'!H2308</f>
        <v>0</v>
      </c>
      <c r="I160" s="316">
        <f>'per SKPD'!I2308</f>
        <v>0</v>
      </c>
      <c r="J160" s="316">
        <f>'per SKPD'!J2308</f>
        <v>0</v>
      </c>
      <c r="K160" s="316">
        <f>'per SKPD'!K2308</f>
        <v>0</v>
      </c>
      <c r="L160" s="316">
        <f>'per SKPD'!L2308</f>
        <v>0</v>
      </c>
      <c r="M160" s="316">
        <f>'per SKPD'!M2308</f>
        <v>0</v>
      </c>
      <c r="N160" s="316">
        <f>'per SKPD'!N2308</f>
        <v>0</v>
      </c>
      <c r="O160" s="316">
        <f t="shared" si="106"/>
        <v>10750000</v>
      </c>
      <c r="P160" s="316">
        <f>'per SKPD'!O2308</f>
        <v>0</v>
      </c>
      <c r="Q160" s="316">
        <f>'per SKPD'!P2308</f>
        <v>0</v>
      </c>
      <c r="R160" s="316">
        <f>'per SKPD'!Q2308</f>
        <v>0</v>
      </c>
      <c r="S160" s="316">
        <f>'per SKPD'!R2308</f>
        <v>0</v>
      </c>
      <c r="T160" s="316">
        <f>'per SKPD'!S2308</f>
        <v>0</v>
      </c>
      <c r="U160" s="316">
        <f>'per SKPD'!T2308</f>
        <v>0</v>
      </c>
      <c r="V160" s="316">
        <f>'per SKPD'!U2308</f>
        <v>0</v>
      </c>
      <c r="W160" s="316">
        <f>'per SKPD'!V2308</f>
        <v>0</v>
      </c>
      <c r="X160" s="316">
        <f t="shared" si="107"/>
        <v>0</v>
      </c>
      <c r="Y160" s="318">
        <f t="shared" si="108"/>
        <v>72450000</v>
      </c>
      <c r="Z160" s="318"/>
      <c r="AD160" s="379">
        <v>72450000</v>
      </c>
      <c r="AE160" s="394">
        <f t="shared" si="95"/>
        <v>0</v>
      </c>
    </row>
    <row r="161" spans="1:31">
      <c r="A161" s="230"/>
      <c r="B161" s="159">
        <v>5</v>
      </c>
      <c r="C161" s="159" t="s">
        <v>99</v>
      </c>
      <c r="D161" s="185" t="s">
        <v>14</v>
      </c>
      <c r="E161" s="316">
        <f>'per SKPD'!E2311</f>
        <v>150268400</v>
      </c>
      <c r="F161" s="316">
        <f>'per SKPD'!F2311</f>
        <v>4500000</v>
      </c>
      <c r="G161" s="302">
        <f>'per SKPD'!G2311</f>
        <v>16440000</v>
      </c>
      <c r="H161" s="302">
        <f>'per SKPD'!H2311</f>
        <v>520000</v>
      </c>
      <c r="I161" s="316">
        <f>'per SKPD'!I2311</f>
        <v>0</v>
      </c>
      <c r="J161" s="316">
        <f>'per SKPD'!J2311</f>
        <v>0</v>
      </c>
      <c r="K161" s="316">
        <f>'per SKPD'!K2311</f>
        <v>0</v>
      </c>
      <c r="L161" s="316">
        <f>'per SKPD'!L2311</f>
        <v>0</v>
      </c>
      <c r="M161" s="316">
        <f>'per SKPD'!M2311</f>
        <v>0</v>
      </c>
      <c r="N161" s="316">
        <f>'per SKPD'!N2311</f>
        <v>0</v>
      </c>
      <c r="O161" s="316">
        <f t="shared" si="106"/>
        <v>16960000</v>
      </c>
      <c r="P161" s="316">
        <f>'per SKPD'!O2311</f>
        <v>0</v>
      </c>
      <c r="Q161" s="316">
        <f>'per SKPD'!P2311</f>
        <v>0</v>
      </c>
      <c r="R161" s="316">
        <f>'per SKPD'!Q2311</f>
        <v>0</v>
      </c>
      <c r="S161" s="316">
        <f>'per SKPD'!R2311</f>
        <v>0</v>
      </c>
      <c r="T161" s="316">
        <f>'per SKPD'!S2311</f>
        <v>0</v>
      </c>
      <c r="U161" s="316">
        <f>'per SKPD'!T2311</f>
        <v>0</v>
      </c>
      <c r="V161" s="316">
        <f>'per SKPD'!U2311</f>
        <v>0</v>
      </c>
      <c r="W161" s="316">
        <f>'per SKPD'!V2311</f>
        <v>0</v>
      </c>
      <c r="X161" s="316">
        <f t="shared" si="107"/>
        <v>0</v>
      </c>
      <c r="Y161" s="318">
        <f t="shared" si="108"/>
        <v>167228400</v>
      </c>
      <c r="Z161" s="318"/>
      <c r="AD161" s="379">
        <v>167228400</v>
      </c>
      <c r="AE161" s="394">
        <f t="shared" si="95"/>
        <v>0</v>
      </c>
    </row>
    <row r="162" spans="1:31">
      <c r="A162" s="230"/>
      <c r="B162" s="159">
        <v>6</v>
      </c>
      <c r="C162" s="159" t="s">
        <v>100</v>
      </c>
      <c r="D162" s="185" t="s">
        <v>10</v>
      </c>
      <c r="E162" s="316">
        <f>'per SKPD'!E2317</f>
        <v>0</v>
      </c>
      <c r="F162" s="316">
        <f>'per SKPD'!F2317</f>
        <v>0</v>
      </c>
      <c r="G162" s="316">
        <f>'per SKPD'!G2317</f>
        <v>0</v>
      </c>
      <c r="H162" s="316">
        <f>'per SKPD'!H2317</f>
        <v>0</v>
      </c>
      <c r="I162" s="316">
        <f>'per SKPD'!I2317</f>
        <v>0</v>
      </c>
      <c r="J162" s="316">
        <f>'per SKPD'!J2317</f>
        <v>0</v>
      </c>
      <c r="K162" s="316">
        <f>'per SKPD'!K2317</f>
        <v>0</v>
      </c>
      <c r="L162" s="316">
        <f>'per SKPD'!L2317</f>
        <v>0</v>
      </c>
      <c r="M162" s="316">
        <f>'per SKPD'!M2317</f>
        <v>0</v>
      </c>
      <c r="N162" s="316">
        <f>'per SKPD'!N2317</f>
        <v>0</v>
      </c>
      <c r="O162" s="316">
        <f t="shared" si="106"/>
        <v>0</v>
      </c>
      <c r="P162" s="316">
        <f>'per SKPD'!O2317</f>
        <v>0</v>
      </c>
      <c r="Q162" s="316">
        <f>'per SKPD'!P2317</f>
        <v>0</v>
      </c>
      <c r="R162" s="316">
        <f>'per SKPD'!Q2317</f>
        <v>0</v>
      </c>
      <c r="S162" s="316">
        <f>'per SKPD'!R2317</f>
        <v>0</v>
      </c>
      <c r="T162" s="316">
        <f>'per SKPD'!S2317</f>
        <v>0</v>
      </c>
      <c r="U162" s="316">
        <f>'per SKPD'!T2317</f>
        <v>0</v>
      </c>
      <c r="V162" s="316">
        <f>'per SKPD'!U2317</f>
        <v>0</v>
      </c>
      <c r="W162" s="316">
        <f>'per SKPD'!V2317</f>
        <v>0</v>
      </c>
      <c r="X162" s="316">
        <f t="shared" si="107"/>
        <v>0</v>
      </c>
      <c r="Y162" s="318">
        <f t="shared" si="108"/>
        <v>0</v>
      </c>
      <c r="Z162" s="318"/>
      <c r="AD162" s="379">
        <v>0</v>
      </c>
      <c r="AE162" s="394">
        <f t="shared" si="95"/>
        <v>0</v>
      </c>
    </row>
    <row r="163" spans="1:31" s="179" customFormat="1">
      <c r="A163" s="628"/>
      <c r="B163" s="186">
        <v>7</v>
      </c>
      <c r="C163" s="186"/>
      <c r="D163" s="187" t="s">
        <v>11</v>
      </c>
      <c r="E163" s="316">
        <f>'per SKPD'!E2318</f>
        <v>75309500</v>
      </c>
      <c r="F163" s="316">
        <f>'per SKPD'!F2318</f>
        <v>0</v>
      </c>
      <c r="G163" s="316">
        <f>'per SKPD'!G2318</f>
        <v>0</v>
      </c>
      <c r="H163" s="316">
        <f>'per SKPD'!H2318</f>
        <v>0</v>
      </c>
      <c r="I163" s="316">
        <f>'per SKPD'!I2318</f>
        <v>0</v>
      </c>
      <c r="J163" s="316">
        <f>'per SKPD'!J2318</f>
        <v>0</v>
      </c>
      <c r="K163" s="316">
        <f>'per SKPD'!K2318</f>
        <v>0</v>
      </c>
      <c r="L163" s="316">
        <f>'per SKPD'!L2318</f>
        <v>0</v>
      </c>
      <c r="M163" s="316">
        <f>'per SKPD'!M2318</f>
        <v>0</v>
      </c>
      <c r="N163" s="316">
        <f>'per SKPD'!N2318</f>
        <v>0</v>
      </c>
      <c r="O163" s="316">
        <f t="shared" si="106"/>
        <v>0</v>
      </c>
      <c r="P163" s="316">
        <f>'per SKPD'!O2318</f>
        <v>0</v>
      </c>
      <c r="Q163" s="316">
        <f>'per SKPD'!P2318</f>
        <v>0</v>
      </c>
      <c r="R163" s="316">
        <f>'per SKPD'!Q2318</f>
        <v>0</v>
      </c>
      <c r="S163" s="316">
        <f>'per SKPD'!R2318</f>
        <v>0</v>
      </c>
      <c r="T163" s="316">
        <f>'per SKPD'!S2318</f>
        <v>0</v>
      </c>
      <c r="U163" s="316">
        <f>'per SKPD'!T2318</f>
        <v>0</v>
      </c>
      <c r="V163" s="316">
        <f>'per SKPD'!U2318</f>
        <v>0</v>
      </c>
      <c r="W163" s="316">
        <f>'per SKPD'!V2318</f>
        <v>0</v>
      </c>
      <c r="X163" s="316">
        <f t="shared" si="107"/>
        <v>0</v>
      </c>
      <c r="Y163" s="318">
        <f t="shared" si="108"/>
        <v>75309500</v>
      </c>
      <c r="Z163" s="395"/>
      <c r="AA163" s="396"/>
      <c r="AB163" s="397"/>
      <c r="AC163" s="397"/>
      <c r="AD163" s="397">
        <v>75309500</v>
      </c>
      <c r="AE163" s="394">
        <f t="shared" si="95"/>
        <v>0</v>
      </c>
    </row>
    <row r="164" spans="1:31">
      <c r="A164" s="627"/>
      <c r="B164" s="183"/>
      <c r="C164" s="183"/>
      <c r="D164" s="188"/>
      <c r="E164" s="406"/>
      <c r="F164" s="406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E164" s="394">
        <f t="shared" si="95"/>
        <v>0</v>
      </c>
    </row>
    <row r="165" spans="1:31" s="178" customFormat="1">
      <c r="A165" s="633">
        <v>18</v>
      </c>
      <c r="B165" s="694" t="s">
        <v>38</v>
      </c>
      <c r="C165" s="695"/>
      <c r="D165" s="696"/>
      <c r="E165" s="391">
        <f t="shared" ref="E165:M165" si="109">SUM(E166:E172)</f>
        <v>3095405626</v>
      </c>
      <c r="F165" s="391">
        <f t="shared" ref="F165" si="110">SUM(F166:F172)</f>
        <v>870274872</v>
      </c>
      <c r="G165" s="391">
        <f t="shared" si="109"/>
        <v>870274872</v>
      </c>
      <c r="H165" s="391">
        <f t="shared" si="109"/>
        <v>81379368</v>
      </c>
      <c r="I165" s="391">
        <f t="shared" si="109"/>
        <v>0</v>
      </c>
      <c r="J165" s="391">
        <f t="shared" si="109"/>
        <v>0</v>
      </c>
      <c r="K165" s="391">
        <f t="shared" si="109"/>
        <v>7711713032</v>
      </c>
      <c r="L165" s="391">
        <f t="shared" si="109"/>
        <v>0</v>
      </c>
      <c r="M165" s="391">
        <f t="shared" si="109"/>
        <v>0</v>
      </c>
      <c r="N165" s="391">
        <f t="shared" ref="N165:U165" si="111">SUM(N166:N172)</f>
        <v>0</v>
      </c>
      <c r="O165" s="391">
        <f>SUM(G165:N165)</f>
        <v>8663367272</v>
      </c>
      <c r="P165" s="391">
        <f t="shared" si="111"/>
        <v>0</v>
      </c>
      <c r="Q165" s="391">
        <f t="shared" si="111"/>
        <v>0</v>
      </c>
      <c r="R165" s="391">
        <f t="shared" si="111"/>
        <v>0</v>
      </c>
      <c r="S165" s="391">
        <f t="shared" si="111"/>
        <v>9110000</v>
      </c>
      <c r="T165" s="391">
        <f t="shared" si="111"/>
        <v>3800000</v>
      </c>
      <c r="U165" s="391">
        <f t="shared" si="111"/>
        <v>140411</v>
      </c>
      <c r="V165" s="391">
        <f t="shared" ref="V165:W165" si="112">SUM(V166:V172)</f>
        <v>0</v>
      </c>
      <c r="W165" s="391">
        <f t="shared" si="112"/>
        <v>0</v>
      </c>
      <c r="X165" s="391">
        <f>SUM(X166:X172)</f>
        <v>13050411</v>
      </c>
      <c r="Y165" s="391">
        <f>SUM(Y166:Y172)</f>
        <v>11745722487</v>
      </c>
      <c r="Z165" s="392"/>
      <c r="AA165" s="393">
        <f>E165+G165+H165+I165+J165+K165+L165+M165+N165-P165-Q165-R165-S165-T165-U165-V165-W165</f>
        <v>11745722487</v>
      </c>
      <c r="AB165" s="394"/>
      <c r="AC165" s="394"/>
      <c r="AD165" s="394">
        <v>11745722487</v>
      </c>
      <c r="AE165" s="394">
        <f t="shared" si="95"/>
        <v>0</v>
      </c>
    </row>
    <row r="166" spans="1:31">
      <c r="A166" s="230"/>
      <c r="B166" s="159">
        <v>1</v>
      </c>
      <c r="C166" s="159" t="s">
        <v>95</v>
      </c>
      <c r="D166" s="185" t="s">
        <v>9</v>
      </c>
      <c r="E166" s="316">
        <f>'per SKPD'!E2321</f>
        <v>0</v>
      </c>
      <c r="F166" s="316">
        <f>'per SKPD'!F2321</f>
        <v>0</v>
      </c>
      <c r="G166" s="316">
        <f>'per SKPD'!G2321</f>
        <v>0</v>
      </c>
      <c r="H166" s="316">
        <f>'per SKPD'!H2321</f>
        <v>0</v>
      </c>
      <c r="I166" s="316">
        <f>'per SKPD'!I2321</f>
        <v>0</v>
      </c>
      <c r="J166" s="316">
        <f>'per SKPD'!J2321</f>
        <v>0</v>
      </c>
      <c r="K166" s="316">
        <f>'per SKPD'!K2321</f>
        <v>1035250000</v>
      </c>
      <c r="L166" s="316">
        <f>'per SKPD'!L2321</f>
        <v>0</v>
      </c>
      <c r="M166" s="316">
        <f>'per SKPD'!M2321</f>
        <v>0</v>
      </c>
      <c r="N166" s="316">
        <f>'per SKPD'!N2321</f>
        <v>0</v>
      </c>
      <c r="O166" s="316">
        <f>SUM(G166:N166)</f>
        <v>1035250000</v>
      </c>
      <c r="P166" s="316">
        <f>'per SKPD'!O2321</f>
        <v>0</v>
      </c>
      <c r="Q166" s="316">
        <f>'per SKPD'!P2321</f>
        <v>0</v>
      </c>
      <c r="R166" s="316">
        <f>'per SKPD'!Q2321</f>
        <v>0</v>
      </c>
      <c r="S166" s="316">
        <f>'per SKPD'!R2321</f>
        <v>0</v>
      </c>
      <c r="T166" s="316">
        <f>'per SKPD'!S2321</f>
        <v>0</v>
      </c>
      <c r="U166" s="316">
        <f>'per SKPD'!T2321</f>
        <v>0</v>
      </c>
      <c r="V166" s="316">
        <f>'per SKPD'!U2321</f>
        <v>0</v>
      </c>
      <c r="W166" s="316">
        <f>'per SKPD'!V2321</f>
        <v>0</v>
      </c>
      <c r="X166" s="316">
        <f>SUM(P166:W166)</f>
        <v>0</v>
      </c>
      <c r="Y166" s="318">
        <f>E166+G166+H166+I166+J166+K166+L166+M166+N166-P166-Q166-R166-S166-T166-U166-V166-W166</f>
        <v>1035250000</v>
      </c>
      <c r="Z166" s="318"/>
      <c r="AA166" s="306">
        <f>Y165-AA165</f>
        <v>0</v>
      </c>
      <c r="AB166" s="379" t="s">
        <v>24</v>
      </c>
      <c r="AD166" s="379">
        <v>1035250000</v>
      </c>
      <c r="AE166" s="394">
        <f t="shared" si="95"/>
        <v>0</v>
      </c>
    </row>
    <row r="167" spans="1:31">
      <c r="A167" s="230"/>
      <c r="B167" s="159">
        <v>2</v>
      </c>
      <c r="C167" s="159" t="s">
        <v>96</v>
      </c>
      <c r="D167" s="185" t="s">
        <v>12</v>
      </c>
      <c r="E167" s="316">
        <f>'per SKPD'!E2323</f>
        <v>2692765313</v>
      </c>
      <c r="F167" s="316">
        <f>'per SKPD'!F2323</f>
        <v>870274872</v>
      </c>
      <c r="G167" s="316">
        <f>'per SKPD'!G2323</f>
        <v>667360789</v>
      </c>
      <c r="H167" s="316">
        <f>'per SKPD'!H2323</f>
        <v>59452110</v>
      </c>
      <c r="I167" s="316">
        <f>'per SKPD'!I2323</f>
        <v>0</v>
      </c>
      <c r="J167" s="316">
        <f>'per SKPD'!J2323</f>
        <v>0</v>
      </c>
      <c r="K167" s="316">
        <f>'per SKPD'!K2323</f>
        <v>163963032</v>
      </c>
      <c r="L167" s="316">
        <f>'per SKPD'!L2323</f>
        <v>0</v>
      </c>
      <c r="M167" s="316">
        <f>'per SKPD'!M2323</f>
        <v>0</v>
      </c>
      <c r="N167" s="316">
        <f>'per SKPD'!N2323</f>
        <v>0</v>
      </c>
      <c r="O167" s="316">
        <f t="shared" ref="O167:O172" si="113">SUM(G167:N167)</f>
        <v>890775931</v>
      </c>
      <c r="P167" s="316">
        <f>'per SKPD'!O2323</f>
        <v>0</v>
      </c>
      <c r="Q167" s="316">
        <f>'per SKPD'!P2323</f>
        <v>0</v>
      </c>
      <c r="R167" s="316">
        <f>'per SKPD'!Q2323</f>
        <v>0</v>
      </c>
      <c r="S167" s="316">
        <f>'per SKPD'!R2323</f>
        <v>9110000</v>
      </c>
      <c r="T167" s="316">
        <f>'per SKPD'!S2323</f>
        <v>3800000</v>
      </c>
      <c r="U167" s="316">
        <f>'per SKPD'!T2323</f>
        <v>140411</v>
      </c>
      <c r="V167" s="316">
        <f>'per SKPD'!U2323</f>
        <v>0</v>
      </c>
      <c r="W167" s="316">
        <f>'per SKPD'!V2323</f>
        <v>0</v>
      </c>
      <c r="X167" s="316">
        <f>SUM(P167:W167)</f>
        <v>13050411</v>
      </c>
      <c r="Y167" s="318">
        <f>E167+G167+H167+I167+J167+K167+L167+M167+N167-P167-Q167-R167-S167-T167-U167-V167-W167</f>
        <v>3570490833</v>
      </c>
      <c r="Z167" s="318"/>
      <c r="AD167" s="379">
        <v>3570490833</v>
      </c>
      <c r="AE167" s="394">
        <f t="shared" si="95"/>
        <v>0</v>
      </c>
    </row>
    <row r="168" spans="1:31">
      <c r="A168" s="230"/>
      <c r="B168" s="159">
        <v>3</v>
      </c>
      <c r="C168" s="159" t="s">
        <v>97</v>
      </c>
      <c r="D168" s="185" t="s">
        <v>13</v>
      </c>
      <c r="E168" s="316">
        <f>'per SKPD'!E2328</f>
        <v>40804500</v>
      </c>
      <c r="F168" s="316">
        <f>'per SKPD'!F2328</f>
        <v>0</v>
      </c>
      <c r="G168" s="316">
        <f>'per SKPD'!G2328</f>
        <v>0</v>
      </c>
      <c r="H168" s="316">
        <f>'per SKPD'!H2328</f>
        <v>0</v>
      </c>
      <c r="I168" s="316">
        <f>'per SKPD'!I2328</f>
        <v>0</v>
      </c>
      <c r="J168" s="316">
        <f>'per SKPD'!J2328</f>
        <v>0</v>
      </c>
      <c r="K168" s="316">
        <f>'per SKPD'!K2328</f>
        <v>6512500000</v>
      </c>
      <c r="L168" s="316">
        <f>'per SKPD'!L2328</f>
        <v>0</v>
      </c>
      <c r="M168" s="316">
        <f>'per SKPD'!M2328</f>
        <v>0</v>
      </c>
      <c r="N168" s="316">
        <f>'per SKPD'!N2328</f>
        <v>0</v>
      </c>
      <c r="O168" s="316">
        <f t="shared" si="113"/>
        <v>6512500000</v>
      </c>
      <c r="P168" s="316">
        <f>'per SKPD'!O2328</f>
        <v>0</v>
      </c>
      <c r="Q168" s="316">
        <f>'per SKPD'!P2328</f>
        <v>0</v>
      </c>
      <c r="R168" s="316">
        <f>'per SKPD'!Q2328</f>
        <v>0</v>
      </c>
      <c r="S168" s="316">
        <f>'per SKPD'!R2328</f>
        <v>0</v>
      </c>
      <c r="T168" s="316">
        <f>'per SKPD'!S2328</f>
        <v>0</v>
      </c>
      <c r="U168" s="316">
        <f>'per SKPD'!T2328</f>
        <v>0</v>
      </c>
      <c r="V168" s="316">
        <f>'per SKPD'!U2328</f>
        <v>0</v>
      </c>
      <c r="W168" s="316">
        <f>'per SKPD'!V2328</f>
        <v>0</v>
      </c>
      <c r="X168" s="316">
        <f t="shared" ref="X168:X172" si="114">SUM(P168:W168)</f>
        <v>0</v>
      </c>
      <c r="Y168" s="318">
        <f t="shared" ref="Y168:Y172" si="115">E168+G168+H168+I168+J168+K168+L168+M168+N168-P168-Q168-R168-S168-T168-U168-V168-W168</f>
        <v>6553304500</v>
      </c>
      <c r="Z168" s="318"/>
      <c r="AD168" s="379">
        <v>6553304500</v>
      </c>
      <c r="AE168" s="394">
        <f t="shared" si="95"/>
        <v>0</v>
      </c>
    </row>
    <row r="169" spans="1:31">
      <c r="A169" s="230"/>
      <c r="B169" s="159">
        <v>4</v>
      </c>
      <c r="C169" s="159" t="s">
        <v>98</v>
      </c>
      <c r="D169" s="185" t="s">
        <v>8</v>
      </c>
      <c r="E169" s="316">
        <f>'per SKPD'!E2331</f>
        <v>50594813</v>
      </c>
      <c r="F169" s="316">
        <f>'per SKPD'!F2331</f>
        <v>0</v>
      </c>
      <c r="G169" s="316">
        <f>'per SKPD'!G2331</f>
        <v>38056058</v>
      </c>
      <c r="H169" s="316">
        <f>'per SKPD'!H2331</f>
        <v>4112406</v>
      </c>
      <c r="I169" s="316">
        <f>'per SKPD'!I2331</f>
        <v>0</v>
      </c>
      <c r="J169" s="316">
        <f>'per SKPD'!J2331</f>
        <v>0</v>
      </c>
      <c r="K169" s="316">
        <f>'per SKPD'!K2331</f>
        <v>0</v>
      </c>
      <c r="L169" s="316">
        <f>'per SKPD'!L2331</f>
        <v>0</v>
      </c>
      <c r="M169" s="316">
        <f>'per SKPD'!M2331</f>
        <v>0</v>
      </c>
      <c r="N169" s="316">
        <f>'per SKPD'!N2331</f>
        <v>0</v>
      </c>
      <c r="O169" s="316">
        <f t="shared" si="113"/>
        <v>42168464</v>
      </c>
      <c r="P169" s="316">
        <f>'per SKPD'!O2331</f>
        <v>0</v>
      </c>
      <c r="Q169" s="316">
        <f>'per SKPD'!P2331</f>
        <v>0</v>
      </c>
      <c r="R169" s="316">
        <f>'per SKPD'!Q2331</f>
        <v>0</v>
      </c>
      <c r="S169" s="316">
        <f>'per SKPD'!R2331</f>
        <v>0</v>
      </c>
      <c r="T169" s="316">
        <f>'per SKPD'!S2331</f>
        <v>0</v>
      </c>
      <c r="U169" s="316">
        <f>'per SKPD'!T2331</f>
        <v>0</v>
      </c>
      <c r="V169" s="316">
        <f>'per SKPD'!U2331</f>
        <v>0</v>
      </c>
      <c r="W169" s="316">
        <f>'per SKPD'!V2331</f>
        <v>0</v>
      </c>
      <c r="X169" s="316">
        <f t="shared" si="114"/>
        <v>0</v>
      </c>
      <c r="Y169" s="318">
        <f t="shared" si="115"/>
        <v>92763277</v>
      </c>
      <c r="Z169" s="318"/>
      <c r="AD169" s="379">
        <v>92763277</v>
      </c>
      <c r="AE169" s="394">
        <f t="shared" si="95"/>
        <v>0</v>
      </c>
    </row>
    <row r="170" spans="1:31">
      <c r="A170" s="230"/>
      <c r="B170" s="159">
        <v>5</v>
      </c>
      <c r="C170" s="159" t="s">
        <v>99</v>
      </c>
      <c r="D170" s="185" t="s">
        <v>14</v>
      </c>
      <c r="E170" s="316">
        <f>'per SKPD'!E2334</f>
        <v>1241000</v>
      </c>
      <c r="F170" s="316">
        <f>'per SKPD'!F2334</f>
        <v>0</v>
      </c>
      <c r="G170" s="316">
        <f>'per SKPD'!G2334</f>
        <v>0</v>
      </c>
      <c r="H170" s="316">
        <f>'per SKPD'!H2334</f>
        <v>0</v>
      </c>
      <c r="I170" s="316">
        <f>'per SKPD'!I2334</f>
        <v>0</v>
      </c>
      <c r="J170" s="316">
        <f>'per SKPD'!J2334</f>
        <v>0</v>
      </c>
      <c r="K170" s="316">
        <f>'per SKPD'!K2334</f>
        <v>0</v>
      </c>
      <c r="L170" s="316">
        <f>'per SKPD'!L2334</f>
        <v>0</v>
      </c>
      <c r="M170" s="316">
        <f>'per SKPD'!M2334</f>
        <v>0</v>
      </c>
      <c r="N170" s="316">
        <f>'per SKPD'!N2334</f>
        <v>0</v>
      </c>
      <c r="O170" s="316">
        <f t="shared" si="113"/>
        <v>0</v>
      </c>
      <c r="P170" s="316">
        <f>'per SKPD'!O2334</f>
        <v>0</v>
      </c>
      <c r="Q170" s="316">
        <f>'per SKPD'!P2334</f>
        <v>0</v>
      </c>
      <c r="R170" s="316">
        <f>'per SKPD'!Q2334</f>
        <v>0</v>
      </c>
      <c r="S170" s="316">
        <f>'per SKPD'!R2334</f>
        <v>0</v>
      </c>
      <c r="T170" s="316">
        <f>'per SKPD'!S2334</f>
        <v>0</v>
      </c>
      <c r="U170" s="316">
        <f>'per SKPD'!T2334</f>
        <v>0</v>
      </c>
      <c r="V170" s="316">
        <f>'per SKPD'!U2334</f>
        <v>0</v>
      </c>
      <c r="W170" s="316">
        <f>'per SKPD'!V2334</f>
        <v>0</v>
      </c>
      <c r="X170" s="316">
        <f t="shared" si="114"/>
        <v>0</v>
      </c>
      <c r="Y170" s="318">
        <f t="shared" si="115"/>
        <v>1241000</v>
      </c>
      <c r="Z170" s="318"/>
      <c r="AD170" s="379">
        <v>1241000</v>
      </c>
      <c r="AE170" s="394">
        <f t="shared" si="95"/>
        <v>0</v>
      </c>
    </row>
    <row r="171" spans="1:31">
      <c r="A171" s="230"/>
      <c r="B171" s="159">
        <v>6</v>
      </c>
      <c r="C171" s="159" t="s">
        <v>100</v>
      </c>
      <c r="D171" s="185" t="s">
        <v>10</v>
      </c>
      <c r="E171" s="316">
        <f>'per SKPD'!E2335</f>
        <v>0</v>
      </c>
      <c r="F171" s="316">
        <f>'per SKPD'!F2335</f>
        <v>0</v>
      </c>
      <c r="G171" s="316">
        <f>'per SKPD'!G2335</f>
        <v>0</v>
      </c>
      <c r="H171" s="316">
        <f>'per SKPD'!H2335</f>
        <v>0</v>
      </c>
      <c r="I171" s="316">
        <f>'per SKPD'!I2335</f>
        <v>0</v>
      </c>
      <c r="J171" s="316">
        <f>'per SKPD'!J2335</f>
        <v>0</v>
      </c>
      <c r="K171" s="316">
        <f>'per SKPD'!K2335</f>
        <v>0</v>
      </c>
      <c r="L171" s="316">
        <f>'per SKPD'!L2335</f>
        <v>0</v>
      </c>
      <c r="M171" s="316">
        <f>'per SKPD'!M2335</f>
        <v>0</v>
      </c>
      <c r="N171" s="316">
        <f>'per SKPD'!N2335</f>
        <v>0</v>
      </c>
      <c r="O171" s="316">
        <f t="shared" si="113"/>
        <v>0</v>
      </c>
      <c r="P171" s="316">
        <f>'per SKPD'!O2335</f>
        <v>0</v>
      </c>
      <c r="Q171" s="316">
        <f>'per SKPD'!P2335</f>
        <v>0</v>
      </c>
      <c r="R171" s="316">
        <f>'per SKPD'!Q2335</f>
        <v>0</v>
      </c>
      <c r="S171" s="316">
        <f>'per SKPD'!R2335</f>
        <v>0</v>
      </c>
      <c r="T171" s="316">
        <f>'per SKPD'!S2335</f>
        <v>0</v>
      </c>
      <c r="U171" s="316">
        <f>'per SKPD'!T2335</f>
        <v>0</v>
      </c>
      <c r="V171" s="316">
        <f>'per SKPD'!U2335</f>
        <v>0</v>
      </c>
      <c r="W171" s="316">
        <f>'per SKPD'!V2335</f>
        <v>0</v>
      </c>
      <c r="X171" s="316">
        <f t="shared" si="114"/>
        <v>0</v>
      </c>
      <c r="Y171" s="318">
        <f t="shared" si="115"/>
        <v>0</v>
      </c>
      <c r="Z171" s="318"/>
      <c r="AD171" s="379">
        <v>0</v>
      </c>
      <c r="AE171" s="394">
        <f t="shared" si="95"/>
        <v>0</v>
      </c>
    </row>
    <row r="172" spans="1:31" s="179" customFormat="1">
      <c r="A172" s="628"/>
      <c r="B172" s="186">
        <v>7</v>
      </c>
      <c r="C172" s="186"/>
      <c r="D172" s="187" t="s">
        <v>11</v>
      </c>
      <c r="E172" s="316">
        <f>'per SKPD'!E2336</f>
        <v>310000000</v>
      </c>
      <c r="F172" s="316">
        <f>'per SKPD'!F2336</f>
        <v>0</v>
      </c>
      <c r="G172" s="316">
        <f>'per SKPD'!G2336</f>
        <v>164858025</v>
      </c>
      <c r="H172" s="316">
        <f>'per SKPD'!H2336</f>
        <v>17814852</v>
      </c>
      <c r="I172" s="316">
        <f>'per SKPD'!I2336</f>
        <v>0</v>
      </c>
      <c r="J172" s="316">
        <f>'per SKPD'!J2336</f>
        <v>0</v>
      </c>
      <c r="K172" s="316">
        <f>'per SKPD'!K2336</f>
        <v>0</v>
      </c>
      <c r="L172" s="316">
        <f>'per SKPD'!L2336</f>
        <v>0</v>
      </c>
      <c r="M172" s="316">
        <f>'per SKPD'!M2336</f>
        <v>0</v>
      </c>
      <c r="N172" s="316">
        <f>'per SKPD'!N2336</f>
        <v>0</v>
      </c>
      <c r="O172" s="316">
        <f t="shared" si="113"/>
        <v>182672877</v>
      </c>
      <c r="P172" s="316">
        <f>'per SKPD'!O2336</f>
        <v>0</v>
      </c>
      <c r="Q172" s="316">
        <f>'per SKPD'!P2336</f>
        <v>0</v>
      </c>
      <c r="R172" s="316">
        <f>'per SKPD'!Q2336</f>
        <v>0</v>
      </c>
      <c r="S172" s="316">
        <f>'per SKPD'!R2336</f>
        <v>0</v>
      </c>
      <c r="T172" s="316">
        <f>'per SKPD'!S2336</f>
        <v>0</v>
      </c>
      <c r="U172" s="316">
        <f>'per SKPD'!T2336</f>
        <v>0</v>
      </c>
      <c r="V172" s="316">
        <f>'per SKPD'!U2336</f>
        <v>0</v>
      </c>
      <c r="W172" s="316">
        <f>'per SKPD'!V2336</f>
        <v>0</v>
      </c>
      <c r="X172" s="316">
        <f t="shared" si="114"/>
        <v>0</v>
      </c>
      <c r="Y172" s="318">
        <f t="shared" si="115"/>
        <v>492672877</v>
      </c>
      <c r="Z172" s="395"/>
      <c r="AA172" s="396"/>
      <c r="AB172" s="397"/>
      <c r="AC172" s="397"/>
      <c r="AD172" s="397">
        <v>492672877</v>
      </c>
      <c r="AE172" s="394">
        <f t="shared" si="95"/>
        <v>0</v>
      </c>
    </row>
    <row r="173" spans="1:31">
      <c r="A173" s="627"/>
      <c r="B173" s="183"/>
      <c r="C173" s="183"/>
      <c r="D173" s="184"/>
      <c r="E173" s="406"/>
      <c r="F173" s="406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E173" s="394">
        <f t="shared" si="95"/>
        <v>0</v>
      </c>
    </row>
    <row r="174" spans="1:31" s="178" customFormat="1">
      <c r="A174" s="633">
        <v>19</v>
      </c>
      <c r="B174" s="694" t="s">
        <v>39</v>
      </c>
      <c r="C174" s="695"/>
      <c r="D174" s="696"/>
      <c r="E174" s="391">
        <f t="shared" ref="E174:U174" si="116">SUM(E175:E181)</f>
        <v>523875282</v>
      </c>
      <c r="F174" s="391">
        <f t="shared" ref="F174" si="117">SUM(F175:F181)</f>
        <v>3270000</v>
      </c>
      <c r="G174" s="391">
        <f t="shared" si="116"/>
        <v>3270000</v>
      </c>
      <c r="H174" s="391">
        <f t="shared" si="116"/>
        <v>0</v>
      </c>
      <c r="I174" s="391">
        <f t="shared" si="116"/>
        <v>0</v>
      </c>
      <c r="J174" s="391">
        <f t="shared" si="116"/>
        <v>0</v>
      </c>
      <c r="K174" s="391">
        <f t="shared" si="116"/>
        <v>100950000</v>
      </c>
      <c r="L174" s="391">
        <f t="shared" si="116"/>
        <v>0</v>
      </c>
      <c r="M174" s="391">
        <f t="shared" si="116"/>
        <v>0</v>
      </c>
      <c r="N174" s="391">
        <f t="shared" si="116"/>
        <v>0</v>
      </c>
      <c r="O174" s="391">
        <f>SUM(G174:N174)</f>
        <v>104220000</v>
      </c>
      <c r="P174" s="391">
        <f t="shared" si="116"/>
        <v>0</v>
      </c>
      <c r="Q174" s="391">
        <f t="shared" si="116"/>
        <v>0</v>
      </c>
      <c r="R174" s="391">
        <f t="shared" si="116"/>
        <v>15000000</v>
      </c>
      <c r="S174" s="391">
        <f t="shared" si="116"/>
        <v>0</v>
      </c>
      <c r="T174" s="391">
        <f t="shared" si="116"/>
        <v>0</v>
      </c>
      <c r="U174" s="391">
        <f t="shared" si="116"/>
        <v>0</v>
      </c>
      <c r="V174" s="391">
        <f t="shared" ref="V174:W174" si="118">SUM(V175:V181)</f>
        <v>0</v>
      </c>
      <c r="W174" s="391">
        <f t="shared" si="118"/>
        <v>0</v>
      </c>
      <c r="X174" s="391">
        <f>SUM(X175:X181)</f>
        <v>15000000</v>
      </c>
      <c r="Y174" s="391">
        <f>SUM(Y175:Y181)</f>
        <v>613095282</v>
      </c>
      <c r="Z174" s="392"/>
      <c r="AA174" s="393">
        <f>E174+G174+H174+I174+J174+K174+L174+M174+N174-P174-Q174-R174-S174-T174-U174-V174-W174</f>
        <v>613095282</v>
      </c>
      <c r="AB174" s="394"/>
      <c r="AC174" s="394"/>
      <c r="AD174" s="394">
        <v>613095282</v>
      </c>
      <c r="AE174" s="394">
        <f t="shared" si="95"/>
        <v>0</v>
      </c>
    </row>
    <row r="175" spans="1:31">
      <c r="A175" s="230"/>
      <c r="B175" s="159">
        <v>1</v>
      </c>
      <c r="C175" s="159" t="s">
        <v>95</v>
      </c>
      <c r="D175" s="185" t="s">
        <v>9</v>
      </c>
      <c r="E175" s="316">
        <f>'per SKPD'!E2341</f>
        <v>0</v>
      </c>
      <c r="F175" s="316">
        <f>'per SKPD'!F2341</f>
        <v>0</v>
      </c>
      <c r="G175" s="316">
        <f>'per SKPD'!G2341</f>
        <v>0</v>
      </c>
      <c r="H175" s="316">
        <f>'per SKPD'!H2341</f>
        <v>0</v>
      </c>
      <c r="I175" s="316">
        <f>'per SKPD'!I2341</f>
        <v>0</v>
      </c>
      <c r="J175" s="316">
        <f>'per SKPD'!J2341</f>
        <v>0</v>
      </c>
      <c r="K175" s="316">
        <f>'per SKPD'!K2341</f>
        <v>0</v>
      </c>
      <c r="L175" s="316">
        <f>'per SKPD'!L2341</f>
        <v>0</v>
      </c>
      <c r="M175" s="316">
        <f>'per SKPD'!M2341</f>
        <v>0</v>
      </c>
      <c r="N175" s="316">
        <f>'per SKPD'!N2341</f>
        <v>0</v>
      </c>
      <c r="O175" s="316">
        <f>SUM(G175:N175)</f>
        <v>0</v>
      </c>
      <c r="P175" s="316">
        <f>'per SKPD'!O2341</f>
        <v>0</v>
      </c>
      <c r="Q175" s="316">
        <f>'per SKPD'!P2341</f>
        <v>0</v>
      </c>
      <c r="R175" s="316">
        <f>'per SKPD'!Q2341</f>
        <v>0</v>
      </c>
      <c r="S175" s="316">
        <f>'per SKPD'!R2341</f>
        <v>0</v>
      </c>
      <c r="T175" s="316">
        <f>'per SKPD'!S2341</f>
        <v>0</v>
      </c>
      <c r="U175" s="316">
        <f>'per SKPD'!T2341</f>
        <v>0</v>
      </c>
      <c r="V175" s="316">
        <f>'per SKPD'!U2341</f>
        <v>0</v>
      </c>
      <c r="W175" s="316">
        <f>'per SKPD'!V2341</f>
        <v>0</v>
      </c>
      <c r="X175" s="316">
        <f>SUM(P175:W175)</f>
        <v>0</v>
      </c>
      <c r="Y175" s="318">
        <f>E175+G175+H175+I175+J175+K175+L175+M175+N175-P175-Q175-R175-S175-T175-U175-V175-W175</f>
        <v>0</v>
      </c>
      <c r="Z175" s="318"/>
      <c r="AA175" s="306">
        <f>Y174-AA174</f>
        <v>0</v>
      </c>
      <c r="AB175" s="379" t="s">
        <v>24</v>
      </c>
      <c r="AD175" s="379">
        <v>0</v>
      </c>
      <c r="AE175" s="394">
        <f t="shared" si="95"/>
        <v>0</v>
      </c>
    </row>
    <row r="176" spans="1:31">
      <c r="A176" s="230"/>
      <c r="B176" s="159">
        <v>2</v>
      </c>
      <c r="C176" s="159" t="s">
        <v>96</v>
      </c>
      <c r="D176" s="185" t="s">
        <v>12</v>
      </c>
      <c r="E176" s="316">
        <f>'per SKPD'!E2342</f>
        <v>519998782</v>
      </c>
      <c r="F176" s="316">
        <f>'per SKPD'!F2342</f>
        <v>3270000</v>
      </c>
      <c r="G176" s="316">
        <f>'per SKPD'!G2342</f>
        <v>3270000</v>
      </c>
      <c r="H176" s="316">
        <f>'per SKPD'!H2342</f>
        <v>0</v>
      </c>
      <c r="I176" s="316">
        <f>'per SKPD'!I2342</f>
        <v>0</v>
      </c>
      <c r="J176" s="316">
        <f>'per SKPD'!J2342</f>
        <v>0</v>
      </c>
      <c r="K176" s="316">
        <f>'per SKPD'!K2342</f>
        <v>100950000</v>
      </c>
      <c r="L176" s="316">
        <f>'per SKPD'!L2342</f>
        <v>0</v>
      </c>
      <c r="M176" s="316">
        <f>'per SKPD'!M2342</f>
        <v>0</v>
      </c>
      <c r="N176" s="316">
        <f>'per SKPD'!N2342</f>
        <v>0</v>
      </c>
      <c r="O176" s="316">
        <f t="shared" ref="O176:O181" si="119">SUM(G176:N176)</f>
        <v>104220000</v>
      </c>
      <c r="P176" s="316">
        <f>'per SKPD'!O2342</f>
        <v>0</v>
      </c>
      <c r="Q176" s="316">
        <f>'per SKPD'!P2342</f>
        <v>0</v>
      </c>
      <c r="R176" s="316">
        <f>'per SKPD'!Q2342</f>
        <v>15000000</v>
      </c>
      <c r="S176" s="316">
        <f>'per SKPD'!R2342</f>
        <v>0</v>
      </c>
      <c r="T176" s="316">
        <f>'per SKPD'!S2342</f>
        <v>0</v>
      </c>
      <c r="U176" s="316">
        <f>'per SKPD'!T2342</f>
        <v>0</v>
      </c>
      <c r="V176" s="316">
        <f>'per SKPD'!U2342</f>
        <v>0</v>
      </c>
      <c r="W176" s="316">
        <f>'per SKPD'!V2342</f>
        <v>0</v>
      </c>
      <c r="X176" s="316">
        <f>SUM(P176:W176)</f>
        <v>15000000</v>
      </c>
      <c r="Y176" s="318">
        <f>E176+G176+H176+I176+J176+K176+L176+M176+N176-P176-Q176-R176-S176-T176-U176-V176-W176</f>
        <v>609218782</v>
      </c>
      <c r="Z176" s="318"/>
      <c r="AD176" s="379">
        <v>609218782</v>
      </c>
      <c r="AE176" s="394">
        <f t="shared" si="95"/>
        <v>0</v>
      </c>
    </row>
    <row r="177" spans="1:31">
      <c r="A177" s="230"/>
      <c r="B177" s="159">
        <v>3</v>
      </c>
      <c r="C177" s="159" t="s">
        <v>97</v>
      </c>
      <c r="D177" s="185" t="s">
        <v>13</v>
      </c>
      <c r="E177" s="316">
        <f>'per SKPD'!E2348</f>
        <v>0</v>
      </c>
      <c r="F177" s="316">
        <f>'per SKPD'!F2348</f>
        <v>0</v>
      </c>
      <c r="G177" s="316">
        <f>'per SKPD'!G2348</f>
        <v>0</v>
      </c>
      <c r="H177" s="316">
        <f>'per SKPD'!H2348</f>
        <v>0</v>
      </c>
      <c r="I177" s="316">
        <f>'per SKPD'!I2348</f>
        <v>0</v>
      </c>
      <c r="J177" s="316">
        <f>'per SKPD'!J2348</f>
        <v>0</v>
      </c>
      <c r="K177" s="316">
        <f>'per SKPD'!K2348</f>
        <v>0</v>
      </c>
      <c r="L177" s="316">
        <f>'per SKPD'!L2348</f>
        <v>0</v>
      </c>
      <c r="M177" s="316">
        <f>'per SKPD'!M2348</f>
        <v>0</v>
      </c>
      <c r="N177" s="316">
        <f>'per SKPD'!N2348</f>
        <v>0</v>
      </c>
      <c r="O177" s="316">
        <f t="shared" si="119"/>
        <v>0</v>
      </c>
      <c r="P177" s="316">
        <f>'per SKPD'!O2348</f>
        <v>0</v>
      </c>
      <c r="Q177" s="316">
        <f>'per SKPD'!P2348</f>
        <v>0</v>
      </c>
      <c r="R177" s="316">
        <f>'per SKPD'!Q2348</f>
        <v>0</v>
      </c>
      <c r="S177" s="316">
        <f>'per SKPD'!R2348</f>
        <v>0</v>
      </c>
      <c r="T177" s="316">
        <f>'per SKPD'!S2348</f>
        <v>0</v>
      </c>
      <c r="U177" s="316">
        <f>'per SKPD'!T2348</f>
        <v>0</v>
      </c>
      <c r="V177" s="316">
        <f>'per SKPD'!U2348</f>
        <v>0</v>
      </c>
      <c r="W177" s="316">
        <f>'per SKPD'!V2348</f>
        <v>0</v>
      </c>
      <c r="X177" s="316">
        <f t="shared" ref="X177:X181" si="120">SUM(P177:W177)</f>
        <v>0</v>
      </c>
      <c r="Y177" s="318">
        <f t="shared" ref="Y177:Y181" si="121">E177+G177+H177+I177+J177+K177+L177+M177+N177-P177-Q177-R177-S177-T177-U177-V177-W177</f>
        <v>0</v>
      </c>
      <c r="Z177" s="318"/>
      <c r="AD177" s="379">
        <v>0</v>
      </c>
      <c r="AE177" s="394">
        <f t="shared" si="95"/>
        <v>0</v>
      </c>
    </row>
    <row r="178" spans="1:31">
      <c r="A178" s="230"/>
      <c r="B178" s="159">
        <v>4</v>
      </c>
      <c r="C178" s="159" t="s">
        <v>98</v>
      </c>
      <c r="D178" s="185" t="s">
        <v>8</v>
      </c>
      <c r="E178" s="316">
        <f>'per SKPD'!E2349</f>
        <v>0</v>
      </c>
      <c r="F178" s="316">
        <f>'per SKPD'!F2349</f>
        <v>0</v>
      </c>
      <c r="G178" s="316">
        <f>'per SKPD'!G2349</f>
        <v>0</v>
      </c>
      <c r="H178" s="316">
        <f>'per SKPD'!H2349</f>
        <v>0</v>
      </c>
      <c r="I178" s="316">
        <f>'per SKPD'!I2349</f>
        <v>0</v>
      </c>
      <c r="J178" s="316">
        <f>'per SKPD'!J2349</f>
        <v>0</v>
      </c>
      <c r="K178" s="316">
        <f>'per SKPD'!K2349</f>
        <v>0</v>
      </c>
      <c r="L178" s="316">
        <f>'per SKPD'!L2349</f>
        <v>0</v>
      </c>
      <c r="M178" s="316">
        <f>'per SKPD'!M2349</f>
        <v>0</v>
      </c>
      <c r="N178" s="316">
        <f>'per SKPD'!N2349</f>
        <v>0</v>
      </c>
      <c r="O178" s="316">
        <f t="shared" si="119"/>
        <v>0</v>
      </c>
      <c r="P178" s="316">
        <f>'per SKPD'!O2349</f>
        <v>0</v>
      </c>
      <c r="Q178" s="316">
        <f>'per SKPD'!P2349</f>
        <v>0</v>
      </c>
      <c r="R178" s="316">
        <f>'per SKPD'!Q2349</f>
        <v>0</v>
      </c>
      <c r="S178" s="316">
        <f>'per SKPD'!R2349</f>
        <v>0</v>
      </c>
      <c r="T178" s="316">
        <f>'per SKPD'!S2349</f>
        <v>0</v>
      </c>
      <c r="U178" s="316">
        <f>'per SKPD'!T2349</f>
        <v>0</v>
      </c>
      <c r="V178" s="316">
        <f>'per SKPD'!U2349</f>
        <v>0</v>
      </c>
      <c r="W178" s="316">
        <f>'per SKPD'!V2349</f>
        <v>0</v>
      </c>
      <c r="X178" s="316">
        <f t="shared" si="120"/>
        <v>0</v>
      </c>
      <c r="Y178" s="318">
        <f t="shared" si="121"/>
        <v>0</v>
      </c>
      <c r="Z178" s="318"/>
      <c r="AD178" s="379">
        <v>0</v>
      </c>
      <c r="AE178" s="394">
        <f t="shared" si="95"/>
        <v>0</v>
      </c>
    </row>
    <row r="179" spans="1:31">
      <c r="A179" s="230"/>
      <c r="B179" s="159">
        <v>5</v>
      </c>
      <c r="C179" s="159" t="s">
        <v>99</v>
      </c>
      <c r="D179" s="185" t="s">
        <v>14</v>
      </c>
      <c r="E179" s="316">
        <f>'per SKPD'!E2350</f>
        <v>3876500</v>
      </c>
      <c r="F179" s="316">
        <f>'per SKPD'!F2350</f>
        <v>0</v>
      </c>
      <c r="G179" s="316">
        <f>'per SKPD'!G2350</f>
        <v>0</v>
      </c>
      <c r="H179" s="316">
        <f>'per SKPD'!H2350</f>
        <v>0</v>
      </c>
      <c r="I179" s="316">
        <f>'per SKPD'!I2350</f>
        <v>0</v>
      </c>
      <c r="J179" s="316">
        <f>'per SKPD'!J2350</f>
        <v>0</v>
      </c>
      <c r="K179" s="316">
        <f>'per SKPD'!K2350</f>
        <v>0</v>
      </c>
      <c r="L179" s="316">
        <f>'per SKPD'!L2350</f>
        <v>0</v>
      </c>
      <c r="M179" s="316">
        <f>'per SKPD'!M2350</f>
        <v>0</v>
      </c>
      <c r="N179" s="316">
        <f>'per SKPD'!N2350</f>
        <v>0</v>
      </c>
      <c r="O179" s="316">
        <f t="shared" si="119"/>
        <v>0</v>
      </c>
      <c r="P179" s="316">
        <f>'per SKPD'!O2350</f>
        <v>0</v>
      </c>
      <c r="Q179" s="316">
        <f>'per SKPD'!P2350</f>
        <v>0</v>
      </c>
      <c r="R179" s="316">
        <f>'per SKPD'!Q2350</f>
        <v>0</v>
      </c>
      <c r="S179" s="316">
        <f>'per SKPD'!R2350</f>
        <v>0</v>
      </c>
      <c r="T179" s="316">
        <f>'per SKPD'!S2350</f>
        <v>0</v>
      </c>
      <c r="U179" s="316">
        <f>'per SKPD'!T2350</f>
        <v>0</v>
      </c>
      <c r="V179" s="316">
        <f>'per SKPD'!U2350</f>
        <v>0</v>
      </c>
      <c r="W179" s="316">
        <f>'per SKPD'!V2350</f>
        <v>0</v>
      </c>
      <c r="X179" s="316">
        <f t="shared" si="120"/>
        <v>0</v>
      </c>
      <c r="Y179" s="318">
        <f t="shared" si="121"/>
        <v>3876500</v>
      </c>
      <c r="Z179" s="318"/>
      <c r="AD179" s="379">
        <v>3876500</v>
      </c>
      <c r="AE179" s="394">
        <f t="shared" si="95"/>
        <v>0</v>
      </c>
    </row>
    <row r="180" spans="1:31">
      <c r="A180" s="230"/>
      <c r="B180" s="159">
        <v>6</v>
      </c>
      <c r="C180" s="159" t="s">
        <v>100</v>
      </c>
      <c r="D180" s="185" t="s">
        <v>10</v>
      </c>
      <c r="E180" s="316">
        <f>'per SKPD'!E2351</f>
        <v>0</v>
      </c>
      <c r="F180" s="316">
        <f>'per SKPD'!F2351</f>
        <v>0</v>
      </c>
      <c r="G180" s="316">
        <f>'per SKPD'!G2351</f>
        <v>0</v>
      </c>
      <c r="H180" s="316">
        <f>'per SKPD'!H2351</f>
        <v>0</v>
      </c>
      <c r="I180" s="316">
        <f>'per SKPD'!I2351</f>
        <v>0</v>
      </c>
      <c r="J180" s="316">
        <f>'per SKPD'!J2351</f>
        <v>0</v>
      </c>
      <c r="K180" s="316">
        <f>'per SKPD'!K2351</f>
        <v>0</v>
      </c>
      <c r="L180" s="316">
        <f>'per SKPD'!L2351</f>
        <v>0</v>
      </c>
      <c r="M180" s="316">
        <f>'per SKPD'!M2351</f>
        <v>0</v>
      </c>
      <c r="N180" s="316">
        <f>'per SKPD'!N2351</f>
        <v>0</v>
      </c>
      <c r="O180" s="316">
        <f t="shared" si="119"/>
        <v>0</v>
      </c>
      <c r="P180" s="316">
        <f>'per SKPD'!O2351</f>
        <v>0</v>
      </c>
      <c r="Q180" s="316">
        <f>'per SKPD'!P2351</f>
        <v>0</v>
      </c>
      <c r="R180" s="316">
        <f>'per SKPD'!Q2351</f>
        <v>0</v>
      </c>
      <c r="S180" s="316">
        <f>'per SKPD'!R2351</f>
        <v>0</v>
      </c>
      <c r="T180" s="316">
        <f>'per SKPD'!S2351</f>
        <v>0</v>
      </c>
      <c r="U180" s="316">
        <f>'per SKPD'!T2351</f>
        <v>0</v>
      </c>
      <c r="V180" s="316">
        <f>'per SKPD'!U2351</f>
        <v>0</v>
      </c>
      <c r="W180" s="316">
        <f>'per SKPD'!V2351</f>
        <v>0</v>
      </c>
      <c r="X180" s="316">
        <f t="shared" si="120"/>
        <v>0</v>
      </c>
      <c r="Y180" s="318">
        <f t="shared" si="121"/>
        <v>0</v>
      </c>
      <c r="Z180" s="318"/>
      <c r="AD180" s="379">
        <v>0</v>
      </c>
      <c r="AE180" s="394">
        <f t="shared" si="95"/>
        <v>0</v>
      </c>
    </row>
    <row r="181" spans="1:31" s="179" customFormat="1">
      <c r="A181" s="628"/>
      <c r="B181" s="186">
        <v>7</v>
      </c>
      <c r="C181" s="186"/>
      <c r="D181" s="187" t="s">
        <v>11</v>
      </c>
      <c r="E181" s="316">
        <f>'per SKPD'!E2352</f>
        <v>0</v>
      </c>
      <c r="F181" s="316">
        <f>'per SKPD'!F2352</f>
        <v>0</v>
      </c>
      <c r="G181" s="316">
        <f>'per SKPD'!G2352</f>
        <v>0</v>
      </c>
      <c r="H181" s="316">
        <f>'per SKPD'!H2352</f>
        <v>0</v>
      </c>
      <c r="I181" s="316">
        <f>'per SKPD'!I2352</f>
        <v>0</v>
      </c>
      <c r="J181" s="316">
        <f>'per SKPD'!J2352</f>
        <v>0</v>
      </c>
      <c r="K181" s="316">
        <f>'per SKPD'!K2352</f>
        <v>0</v>
      </c>
      <c r="L181" s="316">
        <f>'per SKPD'!L2352</f>
        <v>0</v>
      </c>
      <c r="M181" s="316">
        <f>'per SKPD'!M2352</f>
        <v>0</v>
      </c>
      <c r="N181" s="316">
        <f>'per SKPD'!N2352</f>
        <v>0</v>
      </c>
      <c r="O181" s="316">
        <f t="shared" si="119"/>
        <v>0</v>
      </c>
      <c r="P181" s="316">
        <f>'per SKPD'!O2352</f>
        <v>0</v>
      </c>
      <c r="Q181" s="316">
        <f>'per SKPD'!P2352</f>
        <v>0</v>
      </c>
      <c r="R181" s="316">
        <f>'per SKPD'!Q2352</f>
        <v>0</v>
      </c>
      <c r="S181" s="316">
        <f>'per SKPD'!R2352</f>
        <v>0</v>
      </c>
      <c r="T181" s="316">
        <f>'per SKPD'!S2352</f>
        <v>0</v>
      </c>
      <c r="U181" s="316">
        <f>'per SKPD'!T2352</f>
        <v>0</v>
      </c>
      <c r="V181" s="316">
        <f>'per SKPD'!U2352</f>
        <v>0</v>
      </c>
      <c r="W181" s="316">
        <f>'per SKPD'!V2352</f>
        <v>0</v>
      </c>
      <c r="X181" s="316">
        <f t="shared" si="120"/>
        <v>0</v>
      </c>
      <c r="Y181" s="318">
        <f t="shared" si="121"/>
        <v>0</v>
      </c>
      <c r="Z181" s="395"/>
      <c r="AA181" s="396"/>
      <c r="AB181" s="397"/>
      <c r="AC181" s="397"/>
      <c r="AD181" s="397">
        <v>0</v>
      </c>
      <c r="AE181" s="394">
        <f t="shared" si="95"/>
        <v>0</v>
      </c>
    </row>
    <row r="182" spans="1:31">
      <c r="A182" s="627"/>
      <c r="B182" s="183"/>
      <c r="C182" s="183"/>
      <c r="D182" s="188"/>
      <c r="E182" s="406"/>
      <c r="F182" s="406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E182" s="394">
        <f t="shared" si="95"/>
        <v>0</v>
      </c>
    </row>
    <row r="183" spans="1:31" s="178" customFormat="1">
      <c r="A183" s="633">
        <v>20</v>
      </c>
      <c r="B183" s="694" t="s">
        <v>40</v>
      </c>
      <c r="C183" s="695"/>
      <c r="D183" s="696"/>
      <c r="E183" s="391">
        <f t="shared" ref="E183:U183" si="122">SUM(E184:E190)</f>
        <v>1595932123</v>
      </c>
      <c r="F183" s="391">
        <f t="shared" ref="F183" si="123">SUM(F184:F190)</f>
        <v>41154000</v>
      </c>
      <c r="G183" s="391">
        <f t="shared" si="122"/>
        <v>41154000</v>
      </c>
      <c r="H183" s="391">
        <f t="shared" si="122"/>
        <v>0</v>
      </c>
      <c r="I183" s="391">
        <f t="shared" si="122"/>
        <v>0</v>
      </c>
      <c r="J183" s="391">
        <f t="shared" si="122"/>
        <v>0</v>
      </c>
      <c r="K183" s="391">
        <f t="shared" si="122"/>
        <v>26250000</v>
      </c>
      <c r="L183" s="391">
        <f t="shared" si="122"/>
        <v>0</v>
      </c>
      <c r="M183" s="391">
        <f t="shared" si="122"/>
        <v>0</v>
      </c>
      <c r="N183" s="391">
        <f t="shared" si="122"/>
        <v>0</v>
      </c>
      <c r="O183" s="391">
        <f>SUM(G183:N183)</f>
        <v>67404000</v>
      </c>
      <c r="P183" s="391">
        <f t="shared" si="122"/>
        <v>0</v>
      </c>
      <c r="Q183" s="391">
        <f t="shared" si="122"/>
        <v>0</v>
      </c>
      <c r="R183" s="391">
        <f t="shared" si="122"/>
        <v>0</v>
      </c>
      <c r="S183" s="391">
        <f t="shared" si="122"/>
        <v>0</v>
      </c>
      <c r="T183" s="391">
        <f t="shared" si="122"/>
        <v>0</v>
      </c>
      <c r="U183" s="391">
        <f t="shared" si="122"/>
        <v>0</v>
      </c>
      <c r="V183" s="391">
        <f t="shared" ref="V183:W183" si="124">SUM(V184:V190)</f>
        <v>0</v>
      </c>
      <c r="W183" s="391">
        <f t="shared" si="124"/>
        <v>0</v>
      </c>
      <c r="X183" s="391">
        <f>SUM(X184:X190)</f>
        <v>0</v>
      </c>
      <c r="Y183" s="391">
        <f>SUM(Y184:Y190)</f>
        <v>1663336123</v>
      </c>
      <c r="Z183" s="392"/>
      <c r="AA183" s="393">
        <f>E183+G183+H183+I183+J183+K183+L183+M183+N183-P183-Q183-R183-S183-T183-U183-V183-W183</f>
        <v>1663336123</v>
      </c>
      <c r="AB183" s="394"/>
      <c r="AC183" s="394"/>
      <c r="AD183" s="394">
        <v>1663336123</v>
      </c>
      <c r="AE183" s="394">
        <f t="shared" si="95"/>
        <v>0</v>
      </c>
    </row>
    <row r="184" spans="1:31">
      <c r="A184" s="230"/>
      <c r="B184" s="159">
        <v>1</v>
      </c>
      <c r="C184" s="159" t="s">
        <v>95</v>
      </c>
      <c r="D184" s="185" t="s">
        <v>9</v>
      </c>
      <c r="E184" s="316">
        <f>'per SKPD'!E2355</f>
        <v>0</v>
      </c>
      <c r="F184" s="316">
        <f>'per SKPD'!F2355</f>
        <v>0</v>
      </c>
      <c r="G184" s="316">
        <f>'per SKPD'!G2355</f>
        <v>0</v>
      </c>
      <c r="H184" s="316">
        <f>'per SKPD'!H2355</f>
        <v>0</v>
      </c>
      <c r="I184" s="316">
        <f>'per SKPD'!I2355</f>
        <v>0</v>
      </c>
      <c r="J184" s="316">
        <f>'per SKPD'!J2355</f>
        <v>0</v>
      </c>
      <c r="K184" s="316">
        <f>'per SKPD'!K2355</f>
        <v>0</v>
      </c>
      <c r="L184" s="316">
        <f>'per SKPD'!L2355</f>
        <v>0</v>
      </c>
      <c r="M184" s="316">
        <f>'per SKPD'!M2355</f>
        <v>0</v>
      </c>
      <c r="N184" s="316">
        <f>'per SKPD'!N2355</f>
        <v>0</v>
      </c>
      <c r="O184" s="316">
        <f>SUM(G184:N184)</f>
        <v>0</v>
      </c>
      <c r="P184" s="316">
        <f>'per SKPD'!O2355</f>
        <v>0</v>
      </c>
      <c r="Q184" s="316">
        <f>'per SKPD'!P2355</f>
        <v>0</v>
      </c>
      <c r="R184" s="316">
        <f>'per SKPD'!Q2355</f>
        <v>0</v>
      </c>
      <c r="S184" s="316">
        <f>'per SKPD'!R2355</f>
        <v>0</v>
      </c>
      <c r="T184" s="316">
        <f>'per SKPD'!S2355</f>
        <v>0</v>
      </c>
      <c r="U184" s="316">
        <f>'per SKPD'!T2355</f>
        <v>0</v>
      </c>
      <c r="V184" s="316">
        <f>'per SKPD'!U2355</f>
        <v>0</v>
      </c>
      <c r="W184" s="316">
        <f>'per SKPD'!V2355</f>
        <v>0</v>
      </c>
      <c r="X184" s="316">
        <f>SUM(P184:W184)</f>
        <v>0</v>
      </c>
      <c r="Y184" s="318">
        <f>E184+G184+H184+I184+J184+K184+L184+M184+N184-P184-Q184-R184-S184-T184-U184-V184-W184</f>
        <v>0</v>
      </c>
      <c r="Z184" s="318"/>
      <c r="AA184" s="306">
        <f>Y183-AA183</f>
        <v>0</v>
      </c>
      <c r="AB184" s="379" t="s">
        <v>24</v>
      </c>
      <c r="AD184" s="379">
        <v>0</v>
      </c>
      <c r="AE184" s="394">
        <f t="shared" si="95"/>
        <v>0</v>
      </c>
    </row>
    <row r="185" spans="1:31">
      <c r="A185" s="230"/>
      <c r="B185" s="159">
        <v>2</v>
      </c>
      <c r="C185" s="159" t="s">
        <v>96</v>
      </c>
      <c r="D185" s="185" t="s">
        <v>12</v>
      </c>
      <c r="E185" s="316">
        <f>'per SKPD'!E2356</f>
        <v>976547623</v>
      </c>
      <c r="F185" s="316">
        <f>'per SKPD'!F2356</f>
        <v>41154000</v>
      </c>
      <c r="G185" s="302">
        <f>'per SKPD'!G2356</f>
        <v>41154000</v>
      </c>
      <c r="H185" s="316">
        <f>'per SKPD'!H2356</f>
        <v>0</v>
      </c>
      <c r="I185" s="316">
        <f>'per SKPD'!I2356</f>
        <v>0</v>
      </c>
      <c r="J185" s="316">
        <f>'per SKPD'!J2356</f>
        <v>0</v>
      </c>
      <c r="K185" s="302">
        <f>'per SKPD'!K2356</f>
        <v>26250000</v>
      </c>
      <c r="L185" s="316">
        <f>'per SKPD'!L2356</f>
        <v>0</v>
      </c>
      <c r="M185" s="316">
        <f>'per SKPD'!M2356</f>
        <v>0</v>
      </c>
      <c r="N185" s="316">
        <f>'per SKPD'!N2356</f>
        <v>0</v>
      </c>
      <c r="O185" s="316">
        <f t="shared" ref="O185:O190" si="125">SUM(G185:N185)</f>
        <v>67404000</v>
      </c>
      <c r="P185" s="316">
        <f>'per SKPD'!O2356</f>
        <v>0</v>
      </c>
      <c r="Q185" s="316">
        <f>'per SKPD'!P2356</f>
        <v>0</v>
      </c>
      <c r="R185" s="316">
        <f>'per SKPD'!Q2356</f>
        <v>0</v>
      </c>
      <c r="S185" s="316">
        <f>'per SKPD'!R2356</f>
        <v>0</v>
      </c>
      <c r="T185" s="316">
        <f>'per SKPD'!S2356</f>
        <v>0</v>
      </c>
      <c r="U185" s="316">
        <f>'per SKPD'!T2356</f>
        <v>0</v>
      </c>
      <c r="V185" s="316">
        <f>'per SKPD'!U2356</f>
        <v>0</v>
      </c>
      <c r="W185" s="316">
        <f>'per SKPD'!V2356</f>
        <v>0</v>
      </c>
      <c r="X185" s="316">
        <f>SUM(P185:W185)</f>
        <v>0</v>
      </c>
      <c r="Y185" s="318">
        <f>E185+G185+H185+I185+J185+K185+L185+M185+N185-P185-Q185-R185-S185-T185-U185-V185-W185</f>
        <v>1043951623</v>
      </c>
      <c r="Z185" s="318"/>
      <c r="AD185" s="379">
        <v>1043951623</v>
      </c>
      <c r="AE185" s="394">
        <f t="shared" si="95"/>
        <v>0</v>
      </c>
    </row>
    <row r="186" spans="1:31">
      <c r="A186" s="230"/>
      <c r="B186" s="159">
        <v>3</v>
      </c>
      <c r="C186" s="159" t="s">
        <v>97</v>
      </c>
      <c r="D186" s="185" t="s">
        <v>13</v>
      </c>
      <c r="E186" s="316">
        <f>'per SKPD'!E2368</f>
        <v>414975000</v>
      </c>
      <c r="F186" s="316">
        <f>'per SKPD'!F2368</f>
        <v>0</v>
      </c>
      <c r="G186" s="316">
        <f>'per SKPD'!G2368</f>
        <v>0</v>
      </c>
      <c r="H186" s="316">
        <f>'per SKPD'!H2368</f>
        <v>0</v>
      </c>
      <c r="I186" s="316">
        <f>'per SKPD'!I2368</f>
        <v>0</v>
      </c>
      <c r="J186" s="316">
        <f>'per SKPD'!J2368</f>
        <v>0</v>
      </c>
      <c r="K186" s="316">
        <f>'per SKPD'!K2368</f>
        <v>0</v>
      </c>
      <c r="L186" s="316">
        <f>'per SKPD'!L2368</f>
        <v>0</v>
      </c>
      <c r="M186" s="316">
        <f>'per SKPD'!M2368</f>
        <v>0</v>
      </c>
      <c r="N186" s="316">
        <f>'per SKPD'!N2368</f>
        <v>0</v>
      </c>
      <c r="O186" s="316">
        <f t="shared" si="125"/>
        <v>0</v>
      </c>
      <c r="P186" s="316">
        <f>'per SKPD'!O2368</f>
        <v>0</v>
      </c>
      <c r="Q186" s="316">
        <f>'per SKPD'!P2368</f>
        <v>0</v>
      </c>
      <c r="R186" s="316">
        <f>'per SKPD'!Q2368</f>
        <v>0</v>
      </c>
      <c r="S186" s="316">
        <f>'per SKPD'!R2368</f>
        <v>0</v>
      </c>
      <c r="T186" s="316">
        <f>'per SKPD'!S2368</f>
        <v>0</v>
      </c>
      <c r="U186" s="316">
        <f>'per SKPD'!T2368</f>
        <v>0</v>
      </c>
      <c r="V186" s="316">
        <f>'per SKPD'!U2368</f>
        <v>0</v>
      </c>
      <c r="W186" s="316">
        <f>'per SKPD'!V2368</f>
        <v>0</v>
      </c>
      <c r="X186" s="316">
        <f t="shared" ref="X186:X189" si="126">SUM(P186:W186)</f>
        <v>0</v>
      </c>
      <c r="Y186" s="318">
        <f t="shared" ref="Y186:Y189" si="127">E186+G186+H186+I186+J186+K186+L186+M186+N186-P186-Q186-R186-S186-T186-U186-V186-W186</f>
        <v>414975000</v>
      </c>
      <c r="Z186" s="318"/>
      <c r="AD186" s="379">
        <v>414975000</v>
      </c>
      <c r="AE186" s="394">
        <f t="shared" si="95"/>
        <v>0</v>
      </c>
    </row>
    <row r="187" spans="1:31">
      <c r="A187" s="230"/>
      <c r="B187" s="159">
        <v>4</v>
      </c>
      <c r="C187" s="159" t="s">
        <v>98</v>
      </c>
      <c r="D187" s="185" t="s">
        <v>8</v>
      </c>
      <c r="E187" s="316">
        <f>'per SKPD'!E2369</f>
        <v>10650000</v>
      </c>
      <c r="F187" s="316">
        <f>'per SKPD'!F2369</f>
        <v>0</v>
      </c>
      <c r="G187" s="316">
        <f>'per SKPD'!G2369</f>
        <v>0</v>
      </c>
      <c r="H187" s="316">
        <f>'per SKPD'!H2369</f>
        <v>0</v>
      </c>
      <c r="I187" s="316">
        <f>'per SKPD'!I2369</f>
        <v>0</v>
      </c>
      <c r="J187" s="316">
        <f>'per SKPD'!J2369</f>
        <v>0</v>
      </c>
      <c r="K187" s="316">
        <f>'per SKPD'!K2369</f>
        <v>0</v>
      </c>
      <c r="L187" s="316">
        <f>'per SKPD'!L2369</f>
        <v>0</v>
      </c>
      <c r="M187" s="316">
        <f>'per SKPD'!M2369</f>
        <v>0</v>
      </c>
      <c r="N187" s="316">
        <f>'per SKPD'!N2369</f>
        <v>0</v>
      </c>
      <c r="O187" s="316">
        <f t="shared" si="125"/>
        <v>0</v>
      </c>
      <c r="P187" s="316">
        <f>'per SKPD'!O2369</f>
        <v>0</v>
      </c>
      <c r="Q187" s="316">
        <f>'per SKPD'!P2369</f>
        <v>0</v>
      </c>
      <c r="R187" s="316">
        <f>'per SKPD'!Q2369</f>
        <v>0</v>
      </c>
      <c r="S187" s="316">
        <f>'per SKPD'!R2369</f>
        <v>0</v>
      </c>
      <c r="T187" s="316">
        <f>'per SKPD'!S2369</f>
        <v>0</v>
      </c>
      <c r="U187" s="316">
        <f>'per SKPD'!T2369</f>
        <v>0</v>
      </c>
      <c r="V187" s="316">
        <f>'per SKPD'!U2369</f>
        <v>0</v>
      </c>
      <c r="W187" s="316">
        <f>'per SKPD'!V2369</f>
        <v>0</v>
      </c>
      <c r="X187" s="316">
        <f t="shared" si="126"/>
        <v>0</v>
      </c>
      <c r="Y187" s="318">
        <f t="shared" si="127"/>
        <v>10650000</v>
      </c>
      <c r="Z187" s="318"/>
      <c r="AD187" s="379">
        <v>10650000</v>
      </c>
      <c r="AE187" s="394">
        <f t="shared" si="95"/>
        <v>0</v>
      </c>
    </row>
    <row r="188" spans="1:31">
      <c r="A188" s="230"/>
      <c r="B188" s="159">
        <v>5</v>
      </c>
      <c r="C188" s="159" t="s">
        <v>99</v>
      </c>
      <c r="D188" s="185" t="s">
        <v>14</v>
      </c>
      <c r="E188" s="316">
        <f>'per SKPD'!E2370</f>
        <v>8409500</v>
      </c>
      <c r="F188" s="316">
        <f>'per SKPD'!F2370</f>
        <v>0</v>
      </c>
      <c r="G188" s="316">
        <f>'per SKPD'!G2370</f>
        <v>0</v>
      </c>
      <c r="H188" s="316">
        <f>'per SKPD'!H2370</f>
        <v>0</v>
      </c>
      <c r="I188" s="316">
        <f>'per SKPD'!I2370</f>
        <v>0</v>
      </c>
      <c r="J188" s="316">
        <f>'per SKPD'!J2370</f>
        <v>0</v>
      </c>
      <c r="K188" s="316">
        <f>'per SKPD'!K2370</f>
        <v>0</v>
      </c>
      <c r="L188" s="316">
        <f>'per SKPD'!L2370</f>
        <v>0</v>
      </c>
      <c r="M188" s="316">
        <f>'per SKPD'!M2370</f>
        <v>0</v>
      </c>
      <c r="N188" s="316">
        <f>'per SKPD'!N2370</f>
        <v>0</v>
      </c>
      <c r="O188" s="316">
        <f t="shared" si="125"/>
        <v>0</v>
      </c>
      <c r="P188" s="316">
        <f>'per SKPD'!O2370</f>
        <v>0</v>
      </c>
      <c r="Q188" s="316">
        <f>'per SKPD'!P2370</f>
        <v>0</v>
      </c>
      <c r="R188" s="316">
        <f>'per SKPD'!Q2370</f>
        <v>0</v>
      </c>
      <c r="S188" s="316">
        <f>'per SKPD'!R2370</f>
        <v>0</v>
      </c>
      <c r="T188" s="316">
        <f>'per SKPD'!S2370</f>
        <v>0</v>
      </c>
      <c r="U188" s="316">
        <f>'per SKPD'!T2370</f>
        <v>0</v>
      </c>
      <c r="V188" s="316">
        <f>'per SKPD'!U2370</f>
        <v>0</v>
      </c>
      <c r="W188" s="316">
        <f>'per SKPD'!V2370</f>
        <v>0</v>
      </c>
      <c r="X188" s="316">
        <f t="shared" si="126"/>
        <v>0</v>
      </c>
      <c r="Y188" s="318">
        <f t="shared" si="127"/>
        <v>8409500</v>
      </c>
      <c r="Z188" s="318"/>
      <c r="AD188" s="379">
        <v>8409500</v>
      </c>
      <c r="AE188" s="394">
        <f t="shared" si="95"/>
        <v>0</v>
      </c>
    </row>
    <row r="189" spans="1:31">
      <c r="A189" s="230"/>
      <c r="B189" s="159">
        <v>6</v>
      </c>
      <c r="C189" s="159" t="s">
        <v>100</v>
      </c>
      <c r="D189" s="185" t="s">
        <v>10</v>
      </c>
      <c r="E189" s="316">
        <f>'per SKPD'!E2371</f>
        <v>0</v>
      </c>
      <c r="F189" s="316">
        <f>'per SKPD'!F2371</f>
        <v>0</v>
      </c>
      <c r="G189" s="316">
        <f>'per SKPD'!G2371</f>
        <v>0</v>
      </c>
      <c r="H189" s="316">
        <f>'per SKPD'!H2371</f>
        <v>0</v>
      </c>
      <c r="I189" s="316">
        <f>'per SKPD'!I2371</f>
        <v>0</v>
      </c>
      <c r="J189" s="316">
        <f>'per SKPD'!J2371</f>
        <v>0</v>
      </c>
      <c r="K189" s="316">
        <f>'per SKPD'!K2371</f>
        <v>0</v>
      </c>
      <c r="L189" s="316">
        <f>'per SKPD'!L2371</f>
        <v>0</v>
      </c>
      <c r="M189" s="316">
        <f>'per SKPD'!M2371</f>
        <v>0</v>
      </c>
      <c r="N189" s="316">
        <f>'per SKPD'!N2371</f>
        <v>0</v>
      </c>
      <c r="O189" s="316">
        <f t="shared" si="125"/>
        <v>0</v>
      </c>
      <c r="P189" s="316">
        <f>'per SKPD'!O2371</f>
        <v>0</v>
      </c>
      <c r="Q189" s="316">
        <f>'per SKPD'!P2371</f>
        <v>0</v>
      </c>
      <c r="R189" s="316">
        <f>'per SKPD'!Q2371</f>
        <v>0</v>
      </c>
      <c r="S189" s="316">
        <f>'per SKPD'!R2371</f>
        <v>0</v>
      </c>
      <c r="T189" s="316">
        <f>'per SKPD'!S2371</f>
        <v>0</v>
      </c>
      <c r="U189" s="316">
        <f>'per SKPD'!T2371</f>
        <v>0</v>
      </c>
      <c r="V189" s="316">
        <f>'per SKPD'!U2371</f>
        <v>0</v>
      </c>
      <c r="W189" s="316">
        <f>'per SKPD'!V2371</f>
        <v>0</v>
      </c>
      <c r="X189" s="316">
        <f t="shared" si="126"/>
        <v>0</v>
      </c>
      <c r="Y189" s="318">
        <f t="shared" si="127"/>
        <v>0</v>
      </c>
      <c r="Z189" s="318"/>
      <c r="AD189" s="379">
        <v>0</v>
      </c>
      <c r="AE189" s="394">
        <f t="shared" si="95"/>
        <v>0</v>
      </c>
    </row>
    <row r="190" spans="1:31" s="179" customFormat="1">
      <c r="A190" s="628"/>
      <c r="B190" s="186">
        <v>7</v>
      </c>
      <c r="C190" s="186"/>
      <c r="D190" s="187" t="s">
        <v>11</v>
      </c>
      <c r="E190" s="316">
        <f>'per SKPD'!E2372</f>
        <v>185350000</v>
      </c>
      <c r="F190" s="316">
        <f>'per SKPD'!F2372</f>
        <v>0</v>
      </c>
      <c r="G190" s="316">
        <f>'per SKPD'!G2372</f>
        <v>0</v>
      </c>
      <c r="H190" s="316">
        <f>'per SKPD'!H2372</f>
        <v>0</v>
      </c>
      <c r="I190" s="316">
        <f>'per SKPD'!I2372</f>
        <v>0</v>
      </c>
      <c r="J190" s="316">
        <f>'per SKPD'!J2372</f>
        <v>0</v>
      </c>
      <c r="K190" s="316">
        <f>'per SKPD'!K2372</f>
        <v>0</v>
      </c>
      <c r="L190" s="316">
        <f>'per SKPD'!L2372</f>
        <v>0</v>
      </c>
      <c r="M190" s="316">
        <f>'per SKPD'!M2372</f>
        <v>0</v>
      </c>
      <c r="N190" s="316">
        <f>'per SKPD'!N2372</f>
        <v>0</v>
      </c>
      <c r="O190" s="316">
        <f t="shared" si="125"/>
        <v>0</v>
      </c>
      <c r="P190" s="316">
        <f>'per SKPD'!O2372</f>
        <v>0</v>
      </c>
      <c r="Q190" s="316">
        <f>'per SKPD'!P2372</f>
        <v>0</v>
      </c>
      <c r="R190" s="316">
        <f>'per SKPD'!Q2372</f>
        <v>0</v>
      </c>
      <c r="S190" s="316">
        <f>'per SKPD'!R2372</f>
        <v>0</v>
      </c>
      <c r="T190" s="316">
        <f>'per SKPD'!S2372</f>
        <v>0</v>
      </c>
      <c r="U190" s="316">
        <f>'per SKPD'!T2372</f>
        <v>0</v>
      </c>
      <c r="V190" s="316">
        <f>'per SKPD'!U2372</f>
        <v>0</v>
      </c>
      <c r="W190" s="316">
        <f>'per SKPD'!V2372</f>
        <v>0</v>
      </c>
      <c r="X190" s="316">
        <f>SUM(P190:W190)</f>
        <v>0</v>
      </c>
      <c r="Y190" s="318">
        <f>E190+G190+H190+I190+J190+K190+L190+M190+N190-P190-Q190-R190-S190-T190-U190-V190-W190</f>
        <v>185350000</v>
      </c>
      <c r="Z190" s="395"/>
      <c r="AA190" s="396"/>
      <c r="AB190" s="397"/>
      <c r="AC190" s="397"/>
      <c r="AD190" s="397">
        <v>185350000</v>
      </c>
      <c r="AE190" s="394">
        <f t="shared" si="95"/>
        <v>0</v>
      </c>
    </row>
    <row r="191" spans="1:31">
      <c r="A191" s="627"/>
      <c r="B191" s="183"/>
      <c r="C191" s="183"/>
      <c r="D191" s="188"/>
      <c r="E191" s="406"/>
      <c r="F191" s="406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E191" s="394">
        <f t="shared" si="95"/>
        <v>0</v>
      </c>
    </row>
    <row r="192" spans="1:31" s="178" customFormat="1">
      <c r="A192" s="633">
        <v>21</v>
      </c>
      <c r="B192" s="694" t="s">
        <v>1</v>
      </c>
      <c r="C192" s="695"/>
      <c r="D192" s="696"/>
      <c r="E192" s="391">
        <f t="shared" ref="E192:U192" si="128">SUM(E193:E199)</f>
        <v>1841348950</v>
      </c>
      <c r="F192" s="391">
        <f t="shared" ref="F192" si="129">SUM(F193:F199)</f>
        <v>26400000</v>
      </c>
      <c r="G192" s="391">
        <f t="shared" si="128"/>
        <v>26400000</v>
      </c>
      <c r="H192" s="391">
        <f t="shared" si="128"/>
        <v>0</v>
      </c>
      <c r="I192" s="391">
        <f t="shared" si="128"/>
        <v>30000000</v>
      </c>
      <c r="J192" s="391">
        <f t="shared" si="128"/>
        <v>0</v>
      </c>
      <c r="K192" s="391">
        <f t="shared" si="128"/>
        <v>5000000</v>
      </c>
      <c r="L192" s="391">
        <f t="shared" si="128"/>
        <v>0</v>
      </c>
      <c r="M192" s="391">
        <f t="shared" si="128"/>
        <v>0</v>
      </c>
      <c r="N192" s="391">
        <f t="shared" si="128"/>
        <v>0</v>
      </c>
      <c r="O192" s="391">
        <f>SUM(G192:N192)</f>
        <v>61400000</v>
      </c>
      <c r="P192" s="391">
        <f t="shared" si="128"/>
        <v>0</v>
      </c>
      <c r="Q192" s="391">
        <f t="shared" si="128"/>
        <v>0</v>
      </c>
      <c r="R192" s="391">
        <f t="shared" si="128"/>
        <v>0</v>
      </c>
      <c r="S192" s="391">
        <f t="shared" si="128"/>
        <v>0</v>
      </c>
      <c r="T192" s="391">
        <f t="shared" si="128"/>
        <v>4000000</v>
      </c>
      <c r="U192" s="391">
        <f t="shared" si="128"/>
        <v>0</v>
      </c>
      <c r="V192" s="391">
        <f t="shared" ref="V192:W192" si="130">SUM(V193:V199)</f>
        <v>0</v>
      </c>
      <c r="W192" s="391">
        <f t="shared" si="130"/>
        <v>0</v>
      </c>
      <c r="X192" s="391">
        <f>SUM(X193:X199)</f>
        <v>4000000</v>
      </c>
      <c r="Y192" s="391">
        <f>SUM(Y193:Y199)</f>
        <v>1898748950</v>
      </c>
      <c r="Z192" s="392"/>
      <c r="AA192" s="393">
        <f>E192+G192+H192+I192+J192+K192+L192+M192+N192-P192-Q192-R192-S192-T192-U192-V192-W192</f>
        <v>1898748950</v>
      </c>
      <c r="AB192" s="394"/>
      <c r="AC192" s="394"/>
      <c r="AD192" s="394">
        <v>1898748950</v>
      </c>
      <c r="AE192" s="394">
        <f t="shared" si="95"/>
        <v>0</v>
      </c>
    </row>
    <row r="193" spans="1:31">
      <c r="A193" s="230"/>
      <c r="B193" s="159">
        <v>1</v>
      </c>
      <c r="C193" s="159" t="s">
        <v>95</v>
      </c>
      <c r="D193" s="185" t="s">
        <v>9</v>
      </c>
      <c r="E193" s="316">
        <f>'per SKPD'!E2375</f>
        <v>792000000</v>
      </c>
      <c r="F193" s="316">
        <f>'per SKPD'!F2375</f>
        <v>0</v>
      </c>
      <c r="G193" s="316">
        <f>'per SKPD'!G2375</f>
        <v>0</v>
      </c>
      <c r="H193" s="316">
        <f>'per SKPD'!H2375</f>
        <v>0</v>
      </c>
      <c r="I193" s="316">
        <f>'per SKPD'!I2375</f>
        <v>0</v>
      </c>
      <c r="J193" s="316">
        <f>'per SKPD'!J2375</f>
        <v>0</v>
      </c>
      <c r="K193" s="316">
        <f>'per SKPD'!K2375</f>
        <v>0</v>
      </c>
      <c r="L193" s="316">
        <f>'per SKPD'!L2375</f>
        <v>0</v>
      </c>
      <c r="M193" s="316">
        <f>'per SKPD'!M2375</f>
        <v>0</v>
      </c>
      <c r="N193" s="316">
        <f>'per SKPD'!N2375</f>
        <v>0</v>
      </c>
      <c r="O193" s="316">
        <f>SUM(G193:N193)</f>
        <v>0</v>
      </c>
      <c r="P193" s="316">
        <f>'per SKPD'!O2375</f>
        <v>0</v>
      </c>
      <c r="Q193" s="316">
        <f>'per SKPD'!P2375</f>
        <v>0</v>
      </c>
      <c r="R193" s="316">
        <f>'per SKPD'!Q2375</f>
        <v>0</v>
      </c>
      <c r="S193" s="316">
        <f>'per SKPD'!R2375</f>
        <v>0</v>
      </c>
      <c r="T193" s="316">
        <f>'per SKPD'!S2375</f>
        <v>0</v>
      </c>
      <c r="U193" s="316">
        <f>'per SKPD'!T2375</f>
        <v>0</v>
      </c>
      <c r="V193" s="316">
        <f>'per SKPD'!U2375</f>
        <v>0</v>
      </c>
      <c r="W193" s="316">
        <f>'per SKPD'!V2375</f>
        <v>0</v>
      </c>
      <c r="X193" s="316">
        <f>SUM(P193:W193)</f>
        <v>0</v>
      </c>
      <c r="Y193" s="318">
        <f>E193+G193+H193+I193+J193+K193+L193+M193+N193-P193-Q193-R193-S193-T193-U193-V193-W193</f>
        <v>792000000</v>
      </c>
      <c r="Z193" s="318"/>
      <c r="AA193" s="306">
        <f>Y192-AA192</f>
        <v>0</v>
      </c>
      <c r="AB193" s="379" t="s">
        <v>24</v>
      </c>
      <c r="AD193" s="379">
        <v>792000000</v>
      </c>
      <c r="AE193" s="394">
        <f t="shared" si="95"/>
        <v>0</v>
      </c>
    </row>
    <row r="194" spans="1:31">
      <c r="A194" s="230"/>
      <c r="B194" s="159">
        <v>2</v>
      </c>
      <c r="C194" s="159" t="s">
        <v>96</v>
      </c>
      <c r="D194" s="185" t="s">
        <v>12</v>
      </c>
      <c r="E194" s="316">
        <f>'per SKPD'!E2376</f>
        <v>305695700</v>
      </c>
      <c r="F194" s="316">
        <f>'per SKPD'!F2376</f>
        <v>23400000</v>
      </c>
      <c r="G194" s="316">
        <f>'per SKPD'!G2376</f>
        <v>23400000</v>
      </c>
      <c r="H194" s="316">
        <f>'per SKPD'!H2376</f>
        <v>0</v>
      </c>
      <c r="I194" s="316">
        <f>'per SKPD'!I2376</f>
        <v>0</v>
      </c>
      <c r="J194" s="316">
        <f>'per SKPD'!J2376</f>
        <v>0</v>
      </c>
      <c r="K194" s="316">
        <f>'per SKPD'!K2376</f>
        <v>5000000</v>
      </c>
      <c r="L194" s="316">
        <f>'per SKPD'!L2376</f>
        <v>0</v>
      </c>
      <c r="M194" s="316">
        <f>'per SKPD'!M2376</f>
        <v>0</v>
      </c>
      <c r="N194" s="316">
        <f>'per SKPD'!N2376</f>
        <v>0</v>
      </c>
      <c r="O194" s="316">
        <f t="shared" ref="O194:O199" si="131">SUM(G194:N194)</f>
        <v>28400000</v>
      </c>
      <c r="P194" s="316">
        <f>'per SKPD'!O2376</f>
        <v>0</v>
      </c>
      <c r="Q194" s="316">
        <f>'per SKPD'!P2376</f>
        <v>0</v>
      </c>
      <c r="R194" s="316">
        <f>'per SKPD'!Q2376</f>
        <v>0</v>
      </c>
      <c r="S194" s="316">
        <f>'per SKPD'!R2376</f>
        <v>0</v>
      </c>
      <c r="T194" s="316">
        <f>'per SKPD'!S2376</f>
        <v>4000000</v>
      </c>
      <c r="U194" s="316">
        <f>'per SKPD'!T2376</f>
        <v>0</v>
      </c>
      <c r="V194" s="316">
        <f>'per SKPD'!U2376</f>
        <v>0</v>
      </c>
      <c r="W194" s="316">
        <f>'per SKPD'!V2376</f>
        <v>0</v>
      </c>
      <c r="X194" s="316">
        <f>SUM(P194:W194)</f>
        <v>4000000</v>
      </c>
      <c r="Y194" s="318">
        <f>E194+G194+H194+I194+J194+K194+L194+M194+N194-P194-Q194-R194-S194-T194-U194-V194-W194</f>
        <v>330095700</v>
      </c>
      <c r="Z194" s="318"/>
      <c r="AD194" s="379">
        <v>330095700</v>
      </c>
      <c r="AE194" s="394">
        <f t="shared" si="95"/>
        <v>0</v>
      </c>
    </row>
    <row r="195" spans="1:31">
      <c r="A195" s="230"/>
      <c r="B195" s="159">
        <v>3</v>
      </c>
      <c r="C195" s="159" t="s">
        <v>97</v>
      </c>
      <c r="D195" s="185" t="s">
        <v>13</v>
      </c>
      <c r="E195" s="316">
        <f>'per SKPD'!E2386</f>
        <v>732561750</v>
      </c>
      <c r="F195" s="316">
        <f>'per SKPD'!F2386</f>
        <v>0</v>
      </c>
      <c r="G195" s="316">
        <f>'per SKPD'!G2386</f>
        <v>0</v>
      </c>
      <c r="H195" s="316">
        <f>'per SKPD'!H2386</f>
        <v>0</v>
      </c>
      <c r="I195" s="316">
        <f>'per SKPD'!I2386</f>
        <v>30000000</v>
      </c>
      <c r="J195" s="316">
        <f>'per SKPD'!J2386</f>
        <v>0</v>
      </c>
      <c r="K195" s="316">
        <f>'per SKPD'!K2386</f>
        <v>0</v>
      </c>
      <c r="L195" s="316">
        <f>'per SKPD'!L2386</f>
        <v>0</v>
      </c>
      <c r="M195" s="316">
        <f>'per SKPD'!M2386</f>
        <v>0</v>
      </c>
      <c r="N195" s="316">
        <f>'per SKPD'!N2386</f>
        <v>0</v>
      </c>
      <c r="O195" s="316">
        <f t="shared" si="131"/>
        <v>30000000</v>
      </c>
      <c r="P195" s="316">
        <f>'per SKPD'!O2386</f>
        <v>0</v>
      </c>
      <c r="Q195" s="316">
        <f>'per SKPD'!P2386</f>
        <v>0</v>
      </c>
      <c r="R195" s="316">
        <f>'per SKPD'!Q2386</f>
        <v>0</v>
      </c>
      <c r="S195" s="316">
        <f>'per SKPD'!R2386</f>
        <v>0</v>
      </c>
      <c r="T195" s="316">
        <f>'per SKPD'!S2386</f>
        <v>0</v>
      </c>
      <c r="U195" s="316">
        <f>'per SKPD'!T2386</f>
        <v>0</v>
      </c>
      <c r="V195" s="316">
        <f>'per SKPD'!U2386</f>
        <v>0</v>
      </c>
      <c r="W195" s="316">
        <f>'per SKPD'!V2386</f>
        <v>0</v>
      </c>
      <c r="X195" s="316">
        <f t="shared" ref="X195:X199" si="132">SUM(P195:W195)</f>
        <v>0</v>
      </c>
      <c r="Y195" s="318">
        <f t="shared" ref="Y195:Y199" si="133">E195+G195+H195+I195+J195+K195+L195+M195+N195-P195-Q195-R195-S195-T195-U195-V195-W195</f>
        <v>762561750</v>
      </c>
      <c r="Z195" s="318"/>
      <c r="AD195" s="379">
        <v>762561750</v>
      </c>
      <c r="AE195" s="394">
        <f t="shared" si="95"/>
        <v>0</v>
      </c>
    </row>
    <row r="196" spans="1:31">
      <c r="A196" s="230"/>
      <c r="B196" s="159">
        <v>4</v>
      </c>
      <c r="C196" s="159" t="s">
        <v>98</v>
      </c>
      <c r="D196" s="185" t="s">
        <v>8</v>
      </c>
      <c r="E196" s="316">
        <f>'per SKPD'!E2388</f>
        <v>0</v>
      </c>
      <c r="F196" s="316">
        <f>'per SKPD'!F2388</f>
        <v>3000000</v>
      </c>
      <c r="G196" s="316">
        <f>'per SKPD'!G2388</f>
        <v>3000000</v>
      </c>
      <c r="H196" s="316">
        <f>'per SKPD'!H2388</f>
        <v>0</v>
      </c>
      <c r="I196" s="316">
        <f>'per SKPD'!I2388</f>
        <v>0</v>
      </c>
      <c r="J196" s="316">
        <f>'per SKPD'!J2388</f>
        <v>0</v>
      </c>
      <c r="K196" s="316">
        <f>'per SKPD'!K2388</f>
        <v>0</v>
      </c>
      <c r="L196" s="316">
        <f>'per SKPD'!L2388</f>
        <v>0</v>
      </c>
      <c r="M196" s="316">
        <f>'per SKPD'!M2388</f>
        <v>0</v>
      </c>
      <c r="N196" s="316">
        <f>'per SKPD'!N2388</f>
        <v>0</v>
      </c>
      <c r="O196" s="316">
        <f t="shared" si="131"/>
        <v>3000000</v>
      </c>
      <c r="P196" s="316">
        <f>'per SKPD'!O2388</f>
        <v>0</v>
      </c>
      <c r="Q196" s="316">
        <f>'per SKPD'!P2388</f>
        <v>0</v>
      </c>
      <c r="R196" s="316">
        <f>'per SKPD'!Q2388</f>
        <v>0</v>
      </c>
      <c r="S196" s="316">
        <f>'per SKPD'!R2388</f>
        <v>0</v>
      </c>
      <c r="T196" s="316">
        <f>'per SKPD'!S2388</f>
        <v>0</v>
      </c>
      <c r="U196" s="316">
        <f>'per SKPD'!T2388</f>
        <v>0</v>
      </c>
      <c r="V196" s="316">
        <f>'per SKPD'!U2388</f>
        <v>0</v>
      </c>
      <c r="W196" s="316">
        <f>'per SKPD'!V2388</f>
        <v>0</v>
      </c>
      <c r="X196" s="316">
        <f t="shared" si="132"/>
        <v>0</v>
      </c>
      <c r="Y196" s="318">
        <f t="shared" si="133"/>
        <v>3000000</v>
      </c>
      <c r="Z196" s="318"/>
      <c r="AD196" s="379">
        <v>3000000</v>
      </c>
      <c r="AE196" s="394">
        <f t="shared" si="95"/>
        <v>0</v>
      </c>
    </row>
    <row r="197" spans="1:31">
      <c r="A197" s="230"/>
      <c r="B197" s="159">
        <v>5</v>
      </c>
      <c r="C197" s="159" t="s">
        <v>99</v>
      </c>
      <c r="D197" s="185" t="s">
        <v>14</v>
      </c>
      <c r="E197" s="316">
        <f>'per SKPD'!E2390</f>
        <v>11091500</v>
      </c>
      <c r="F197" s="316">
        <f>'per SKPD'!F2390</f>
        <v>0</v>
      </c>
      <c r="G197" s="316">
        <f>'per SKPD'!G2390</f>
        <v>0</v>
      </c>
      <c r="H197" s="316">
        <f>'per SKPD'!H2390</f>
        <v>0</v>
      </c>
      <c r="I197" s="316">
        <f>'per SKPD'!I2390</f>
        <v>0</v>
      </c>
      <c r="J197" s="316">
        <f>'per SKPD'!J2390</f>
        <v>0</v>
      </c>
      <c r="K197" s="316">
        <f>'per SKPD'!K2390</f>
        <v>0</v>
      </c>
      <c r="L197" s="316">
        <f>'per SKPD'!L2390</f>
        <v>0</v>
      </c>
      <c r="M197" s="316">
        <f>'per SKPD'!M2390</f>
        <v>0</v>
      </c>
      <c r="N197" s="316">
        <f>'per SKPD'!N2390</f>
        <v>0</v>
      </c>
      <c r="O197" s="316">
        <f t="shared" si="131"/>
        <v>0</v>
      </c>
      <c r="P197" s="316">
        <f>'per SKPD'!O2390</f>
        <v>0</v>
      </c>
      <c r="Q197" s="316">
        <f>'per SKPD'!P2390</f>
        <v>0</v>
      </c>
      <c r="R197" s="316">
        <f>'per SKPD'!Q2390</f>
        <v>0</v>
      </c>
      <c r="S197" s="316">
        <f>'per SKPD'!R2390</f>
        <v>0</v>
      </c>
      <c r="T197" s="316">
        <f>'per SKPD'!S2390</f>
        <v>0</v>
      </c>
      <c r="U197" s="316">
        <f>'per SKPD'!T2390</f>
        <v>0</v>
      </c>
      <c r="V197" s="316">
        <f>'per SKPD'!U2390</f>
        <v>0</v>
      </c>
      <c r="W197" s="316">
        <f>'per SKPD'!V2390</f>
        <v>0</v>
      </c>
      <c r="X197" s="316">
        <f t="shared" si="132"/>
        <v>0</v>
      </c>
      <c r="Y197" s="318">
        <f t="shared" si="133"/>
        <v>11091500</v>
      </c>
      <c r="Z197" s="318"/>
      <c r="AD197" s="379">
        <v>11091500</v>
      </c>
      <c r="AE197" s="394">
        <f t="shared" si="95"/>
        <v>0</v>
      </c>
    </row>
    <row r="198" spans="1:31">
      <c r="A198" s="230"/>
      <c r="B198" s="159">
        <v>6</v>
      </c>
      <c r="C198" s="159" t="s">
        <v>100</v>
      </c>
      <c r="D198" s="185" t="s">
        <v>10</v>
      </c>
      <c r="E198" s="316">
        <f>'per SKPD'!E2391</f>
        <v>0</v>
      </c>
      <c r="F198" s="316">
        <f>'per SKPD'!F2391</f>
        <v>0</v>
      </c>
      <c r="G198" s="316">
        <f>'per SKPD'!G2391</f>
        <v>0</v>
      </c>
      <c r="H198" s="316">
        <f>'per SKPD'!H2391</f>
        <v>0</v>
      </c>
      <c r="I198" s="316">
        <f>'per SKPD'!I2391</f>
        <v>0</v>
      </c>
      <c r="J198" s="316">
        <f>'per SKPD'!J2391</f>
        <v>0</v>
      </c>
      <c r="K198" s="316">
        <f>'per SKPD'!K2391</f>
        <v>0</v>
      </c>
      <c r="L198" s="316">
        <f>'per SKPD'!L2391</f>
        <v>0</v>
      </c>
      <c r="M198" s="316">
        <f>'per SKPD'!M2391</f>
        <v>0</v>
      </c>
      <c r="N198" s="316">
        <f>'per SKPD'!N2391</f>
        <v>0</v>
      </c>
      <c r="O198" s="316">
        <f t="shared" si="131"/>
        <v>0</v>
      </c>
      <c r="P198" s="316">
        <f>'per SKPD'!O2391</f>
        <v>0</v>
      </c>
      <c r="Q198" s="316">
        <f>'per SKPD'!P2391</f>
        <v>0</v>
      </c>
      <c r="R198" s="316">
        <f>'per SKPD'!Q2391</f>
        <v>0</v>
      </c>
      <c r="S198" s="316">
        <f>'per SKPD'!R2391</f>
        <v>0</v>
      </c>
      <c r="T198" s="316">
        <f>'per SKPD'!S2391</f>
        <v>0</v>
      </c>
      <c r="U198" s="316">
        <f>'per SKPD'!T2391</f>
        <v>0</v>
      </c>
      <c r="V198" s="316">
        <f>'per SKPD'!U2391</f>
        <v>0</v>
      </c>
      <c r="W198" s="316">
        <f>'per SKPD'!V2391</f>
        <v>0</v>
      </c>
      <c r="X198" s="316">
        <f t="shared" si="132"/>
        <v>0</v>
      </c>
      <c r="Y198" s="318">
        <f t="shared" si="133"/>
        <v>0</v>
      </c>
      <c r="Z198" s="318"/>
      <c r="AD198" s="379">
        <v>0</v>
      </c>
      <c r="AE198" s="394">
        <f t="shared" si="95"/>
        <v>0</v>
      </c>
    </row>
    <row r="199" spans="1:31" s="179" customFormat="1">
      <c r="A199" s="628"/>
      <c r="B199" s="186">
        <v>7</v>
      </c>
      <c r="C199" s="186"/>
      <c r="D199" s="187" t="s">
        <v>11</v>
      </c>
      <c r="E199" s="316">
        <f>'per SKPD'!E2392</f>
        <v>0</v>
      </c>
      <c r="F199" s="316">
        <f>'per SKPD'!F2392</f>
        <v>0</v>
      </c>
      <c r="G199" s="316">
        <f>'per SKPD'!G2392</f>
        <v>0</v>
      </c>
      <c r="H199" s="316">
        <f>'per SKPD'!H2392</f>
        <v>0</v>
      </c>
      <c r="I199" s="316">
        <f>'per SKPD'!I2392</f>
        <v>0</v>
      </c>
      <c r="J199" s="316">
        <f>'per SKPD'!J2392</f>
        <v>0</v>
      </c>
      <c r="K199" s="316">
        <f>'per SKPD'!K2392</f>
        <v>0</v>
      </c>
      <c r="L199" s="316">
        <f>'per SKPD'!L2392</f>
        <v>0</v>
      </c>
      <c r="M199" s="316">
        <f>'per SKPD'!M2392</f>
        <v>0</v>
      </c>
      <c r="N199" s="316">
        <f>'per SKPD'!N2392</f>
        <v>0</v>
      </c>
      <c r="O199" s="316">
        <f t="shared" si="131"/>
        <v>0</v>
      </c>
      <c r="P199" s="316">
        <f>'per SKPD'!O2392</f>
        <v>0</v>
      </c>
      <c r="Q199" s="316">
        <f>'per SKPD'!P2392</f>
        <v>0</v>
      </c>
      <c r="R199" s="316">
        <f>'per SKPD'!Q2392</f>
        <v>0</v>
      </c>
      <c r="S199" s="316">
        <f>'per SKPD'!R2392</f>
        <v>0</v>
      </c>
      <c r="T199" s="316">
        <f>'per SKPD'!S2392</f>
        <v>0</v>
      </c>
      <c r="U199" s="316">
        <f>'per SKPD'!T2392</f>
        <v>0</v>
      </c>
      <c r="V199" s="316">
        <f>'per SKPD'!U2392</f>
        <v>0</v>
      </c>
      <c r="W199" s="316">
        <f>'per SKPD'!V2392</f>
        <v>0</v>
      </c>
      <c r="X199" s="316">
        <f t="shared" si="132"/>
        <v>0</v>
      </c>
      <c r="Y199" s="318">
        <f t="shared" si="133"/>
        <v>0</v>
      </c>
      <c r="Z199" s="395"/>
      <c r="AA199" s="396"/>
      <c r="AB199" s="397"/>
      <c r="AC199" s="397"/>
      <c r="AD199" s="397">
        <v>0</v>
      </c>
      <c r="AE199" s="394">
        <f t="shared" si="95"/>
        <v>0</v>
      </c>
    </row>
    <row r="200" spans="1:31">
      <c r="A200" s="627"/>
      <c r="B200" s="183"/>
      <c r="C200" s="183"/>
      <c r="D200" s="188"/>
      <c r="E200" s="406"/>
      <c r="F200" s="406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E200" s="394">
        <f t="shared" si="95"/>
        <v>0</v>
      </c>
    </row>
    <row r="201" spans="1:31" s="178" customFormat="1">
      <c r="A201" s="633">
        <v>22</v>
      </c>
      <c r="B201" s="694" t="s">
        <v>41</v>
      </c>
      <c r="C201" s="695"/>
      <c r="D201" s="696"/>
      <c r="E201" s="391">
        <f t="shared" ref="E201:U201" si="134">SUM(E202:E208)</f>
        <v>548594425</v>
      </c>
      <c r="F201" s="391">
        <f t="shared" ref="F201" si="135">SUM(F202:F208)</f>
        <v>25611000</v>
      </c>
      <c r="G201" s="391">
        <f t="shared" si="134"/>
        <v>25611000</v>
      </c>
      <c r="H201" s="391">
        <f t="shared" si="134"/>
        <v>0</v>
      </c>
      <c r="I201" s="391">
        <f t="shared" si="134"/>
        <v>0</v>
      </c>
      <c r="J201" s="391">
        <f t="shared" si="134"/>
        <v>0</v>
      </c>
      <c r="K201" s="391">
        <f t="shared" si="134"/>
        <v>8750000</v>
      </c>
      <c r="L201" s="391">
        <f t="shared" si="134"/>
        <v>0</v>
      </c>
      <c r="M201" s="391">
        <f t="shared" si="134"/>
        <v>0</v>
      </c>
      <c r="N201" s="391">
        <f t="shared" si="134"/>
        <v>0</v>
      </c>
      <c r="O201" s="391">
        <f>SUM(G201:N201)</f>
        <v>34361000</v>
      </c>
      <c r="P201" s="391">
        <f t="shared" si="134"/>
        <v>0</v>
      </c>
      <c r="Q201" s="391">
        <f t="shared" si="134"/>
        <v>0</v>
      </c>
      <c r="R201" s="391">
        <f t="shared" si="134"/>
        <v>0</v>
      </c>
      <c r="S201" s="391">
        <f t="shared" si="134"/>
        <v>0</v>
      </c>
      <c r="T201" s="391">
        <f t="shared" si="134"/>
        <v>20271500</v>
      </c>
      <c r="U201" s="391">
        <f t="shared" si="134"/>
        <v>100000</v>
      </c>
      <c r="V201" s="391">
        <f t="shared" ref="V201:W201" si="136">SUM(V202:V208)</f>
        <v>0</v>
      </c>
      <c r="W201" s="391">
        <f t="shared" si="136"/>
        <v>0</v>
      </c>
      <c r="X201" s="391">
        <f>SUM(X202:X208)</f>
        <v>20371500</v>
      </c>
      <c r="Y201" s="391">
        <f>SUM(Y202:Y208)</f>
        <v>562583925</v>
      </c>
      <c r="Z201" s="392"/>
      <c r="AA201" s="393">
        <f>E201+G201+H201+I201+J201+K201+L201+M201+N201-P201-Q201-R201-S201-T201-U201-V201-W201</f>
        <v>562583925</v>
      </c>
      <c r="AB201" s="394"/>
      <c r="AC201" s="394"/>
      <c r="AD201" s="394">
        <v>562583925</v>
      </c>
      <c r="AE201" s="394">
        <f t="shared" si="95"/>
        <v>0</v>
      </c>
    </row>
    <row r="202" spans="1:31">
      <c r="A202" s="230"/>
      <c r="B202" s="159">
        <v>1</v>
      </c>
      <c r="C202" s="159" t="s">
        <v>95</v>
      </c>
      <c r="D202" s="185" t="s">
        <v>9</v>
      </c>
      <c r="E202" s="316">
        <f>'per SKPD'!E2395</f>
        <v>63800000</v>
      </c>
      <c r="F202" s="316">
        <f>'per SKPD'!F2395</f>
        <v>0</v>
      </c>
      <c r="G202" s="316">
        <f>'per SKPD'!G2395</f>
        <v>0</v>
      </c>
      <c r="H202" s="316">
        <f>'per SKPD'!H2395</f>
        <v>0</v>
      </c>
      <c r="I202" s="316">
        <f>'per SKPD'!I2395</f>
        <v>0</v>
      </c>
      <c r="J202" s="316">
        <f>'per SKPD'!J2395</f>
        <v>0</v>
      </c>
      <c r="K202" s="316">
        <f>'per SKPD'!K2395</f>
        <v>0</v>
      </c>
      <c r="L202" s="316">
        <f>'per SKPD'!L2395</f>
        <v>0</v>
      </c>
      <c r="M202" s="316">
        <f>'per SKPD'!M2395</f>
        <v>0</v>
      </c>
      <c r="N202" s="316">
        <f>'per SKPD'!N2395</f>
        <v>0</v>
      </c>
      <c r="O202" s="316">
        <f>SUM(G202:N202)</f>
        <v>0</v>
      </c>
      <c r="P202" s="316">
        <f>'per SKPD'!O2395</f>
        <v>0</v>
      </c>
      <c r="Q202" s="316">
        <f>'per SKPD'!P2395</f>
        <v>0</v>
      </c>
      <c r="R202" s="316">
        <f>'per SKPD'!Q2395</f>
        <v>0</v>
      </c>
      <c r="S202" s="316">
        <f>'per SKPD'!R2395</f>
        <v>0</v>
      </c>
      <c r="T202" s="316">
        <f>'per SKPD'!S2395</f>
        <v>0</v>
      </c>
      <c r="U202" s="316">
        <f>'per SKPD'!T2395</f>
        <v>0</v>
      </c>
      <c r="V202" s="316">
        <f>'per SKPD'!U2395</f>
        <v>0</v>
      </c>
      <c r="W202" s="316">
        <f>'per SKPD'!V2395</f>
        <v>0</v>
      </c>
      <c r="X202" s="316">
        <f>SUM(P202:W202)</f>
        <v>0</v>
      </c>
      <c r="Y202" s="318">
        <f>E202+G202+H202+I202+J202+K202+L202+M202+N202-P202-Q202-R202-S202-T202-U202-V202-W202</f>
        <v>63800000</v>
      </c>
      <c r="Z202" s="318"/>
      <c r="AA202" s="306">
        <f>Y201-AA201</f>
        <v>0</v>
      </c>
      <c r="AB202" s="379" t="s">
        <v>24</v>
      </c>
      <c r="AD202" s="379">
        <v>63800000</v>
      </c>
      <c r="AE202" s="394">
        <f t="shared" si="95"/>
        <v>0</v>
      </c>
    </row>
    <row r="203" spans="1:31">
      <c r="A203" s="230"/>
      <c r="B203" s="159">
        <v>2</v>
      </c>
      <c r="C203" s="159" t="s">
        <v>96</v>
      </c>
      <c r="D203" s="185" t="s">
        <v>12</v>
      </c>
      <c r="E203" s="316">
        <f>'per SKPD'!E2396</f>
        <v>302262075</v>
      </c>
      <c r="F203" s="316">
        <f>'per SKPD'!F2396</f>
        <v>23900000</v>
      </c>
      <c r="G203" s="316">
        <f>'per SKPD'!G2396</f>
        <v>23800000</v>
      </c>
      <c r="H203" s="316">
        <f>'per SKPD'!H2396</f>
        <v>0</v>
      </c>
      <c r="I203" s="316">
        <f>'per SKPD'!I2396</f>
        <v>0</v>
      </c>
      <c r="J203" s="316">
        <f>'per SKPD'!J2396</f>
        <v>0</v>
      </c>
      <c r="K203" s="316">
        <f>'per SKPD'!K2396</f>
        <v>0</v>
      </c>
      <c r="L203" s="316">
        <f>'per SKPD'!L2396</f>
        <v>0</v>
      </c>
      <c r="M203" s="316">
        <f>'per SKPD'!M2396</f>
        <v>0</v>
      </c>
      <c r="N203" s="316">
        <f>'per SKPD'!N2396</f>
        <v>0</v>
      </c>
      <c r="O203" s="316">
        <f t="shared" ref="O203:O208" si="137">SUM(G203:N203)</f>
        <v>23800000</v>
      </c>
      <c r="P203" s="316">
        <f>'per SKPD'!O2396</f>
        <v>0</v>
      </c>
      <c r="Q203" s="316">
        <f>'per SKPD'!P2396</f>
        <v>0</v>
      </c>
      <c r="R203" s="316">
        <f>'per SKPD'!Q2396</f>
        <v>0</v>
      </c>
      <c r="S203" s="316">
        <f>'per SKPD'!R2396</f>
        <v>0</v>
      </c>
      <c r="T203" s="316">
        <f>'per SKPD'!S2396</f>
        <v>20271500</v>
      </c>
      <c r="U203" s="316">
        <f>'per SKPD'!T2396</f>
        <v>0</v>
      </c>
      <c r="V203" s="316">
        <f>'per SKPD'!U2396</f>
        <v>0</v>
      </c>
      <c r="W203" s="316">
        <f>'per SKPD'!V2396</f>
        <v>0</v>
      </c>
      <c r="X203" s="316">
        <f>SUM(P203:W203)</f>
        <v>20271500</v>
      </c>
      <c r="Y203" s="318">
        <f>E203+G203+H203+I203+J203+K203+L203+M203+N203-P203-Q203-R203-S203-T203-U203-V203-W203</f>
        <v>305790575</v>
      </c>
      <c r="Z203" s="318"/>
      <c r="AD203" s="379">
        <v>305790575</v>
      </c>
      <c r="AE203" s="394">
        <f t="shared" si="95"/>
        <v>0</v>
      </c>
    </row>
    <row r="204" spans="1:31">
      <c r="A204" s="230"/>
      <c r="B204" s="159">
        <v>3</v>
      </c>
      <c r="C204" s="159" t="s">
        <v>97</v>
      </c>
      <c r="D204" s="185" t="s">
        <v>13</v>
      </c>
      <c r="E204" s="316">
        <f>'per SKPD'!E2417</f>
        <v>180125850</v>
      </c>
      <c r="F204" s="316">
        <f>'per SKPD'!F2417</f>
        <v>0</v>
      </c>
      <c r="G204" s="316">
        <f>'per SKPD'!G2417</f>
        <v>0</v>
      </c>
      <c r="H204" s="316">
        <f>'per SKPD'!H2417</f>
        <v>0</v>
      </c>
      <c r="I204" s="316">
        <f>'per SKPD'!I2417</f>
        <v>0</v>
      </c>
      <c r="J204" s="316">
        <f>'per SKPD'!J2417</f>
        <v>0</v>
      </c>
      <c r="K204" s="316">
        <f>'per SKPD'!K2417</f>
        <v>8750000</v>
      </c>
      <c r="L204" s="316">
        <f>'per SKPD'!L2417</f>
        <v>0</v>
      </c>
      <c r="M204" s="316">
        <f>'per SKPD'!M2417</f>
        <v>0</v>
      </c>
      <c r="N204" s="316">
        <f>'per SKPD'!N2417</f>
        <v>0</v>
      </c>
      <c r="O204" s="316">
        <f t="shared" si="137"/>
        <v>8750000</v>
      </c>
      <c r="P204" s="316">
        <f>'per SKPD'!O2417</f>
        <v>0</v>
      </c>
      <c r="Q204" s="316">
        <f>'per SKPD'!P2417</f>
        <v>0</v>
      </c>
      <c r="R204" s="316">
        <f>'per SKPD'!Q2417</f>
        <v>0</v>
      </c>
      <c r="S204" s="316">
        <f>'per SKPD'!R2417</f>
        <v>0</v>
      </c>
      <c r="T204" s="316">
        <f>'per SKPD'!S2417</f>
        <v>0</v>
      </c>
      <c r="U204" s="316">
        <f>'per SKPD'!T2417</f>
        <v>0</v>
      </c>
      <c r="V204" s="316">
        <f>'per SKPD'!U2417</f>
        <v>0</v>
      </c>
      <c r="W204" s="316">
        <f>'per SKPD'!V2417</f>
        <v>0</v>
      </c>
      <c r="X204" s="316">
        <f t="shared" ref="X204:X208" si="138">SUM(P204:W204)</f>
        <v>0</v>
      </c>
      <c r="Y204" s="318">
        <f t="shared" ref="Y204:Y208" si="139">E204+G204+H204+I204+J204+K204+L204+M204+N204-P204-Q204-R204-S204-T204-U204-V204-W204</f>
        <v>188875850</v>
      </c>
      <c r="Z204" s="318"/>
      <c r="AD204" s="379">
        <v>188875850</v>
      </c>
      <c r="AE204" s="394">
        <f t="shared" si="95"/>
        <v>0</v>
      </c>
    </row>
    <row r="205" spans="1:31">
      <c r="A205" s="230"/>
      <c r="B205" s="159">
        <v>4</v>
      </c>
      <c r="C205" s="159" t="s">
        <v>98</v>
      </c>
      <c r="D205" s="185" t="s">
        <v>8</v>
      </c>
      <c r="E205" s="316">
        <f>'per SKPD'!E2419</f>
        <v>0</v>
      </c>
      <c r="F205" s="316">
        <f>'per SKPD'!F2419</f>
        <v>1711000</v>
      </c>
      <c r="G205" s="316">
        <f>'per SKPD'!G2419</f>
        <v>1711000</v>
      </c>
      <c r="H205" s="316">
        <f>'per SKPD'!H2419</f>
        <v>0</v>
      </c>
      <c r="I205" s="316">
        <f>'per SKPD'!I2419</f>
        <v>0</v>
      </c>
      <c r="J205" s="316">
        <f>'per SKPD'!J2419</f>
        <v>0</v>
      </c>
      <c r="K205" s="316">
        <f>'per SKPD'!K2419</f>
        <v>0</v>
      </c>
      <c r="L205" s="316">
        <f>'per SKPD'!L2419</f>
        <v>0</v>
      </c>
      <c r="M205" s="316">
        <f>'per SKPD'!M2419</f>
        <v>0</v>
      </c>
      <c r="N205" s="316">
        <f>'per SKPD'!N2419</f>
        <v>0</v>
      </c>
      <c r="O205" s="316">
        <f t="shared" si="137"/>
        <v>1711000</v>
      </c>
      <c r="P205" s="316">
        <f>'per SKPD'!O2419</f>
        <v>0</v>
      </c>
      <c r="Q205" s="316">
        <f>'per SKPD'!P2419</f>
        <v>0</v>
      </c>
      <c r="R205" s="316">
        <f>'per SKPD'!Q2419</f>
        <v>0</v>
      </c>
      <c r="S205" s="316">
        <f>'per SKPD'!R2419</f>
        <v>0</v>
      </c>
      <c r="T205" s="316">
        <f>'per SKPD'!S2419</f>
        <v>0</v>
      </c>
      <c r="U205" s="316">
        <f>'per SKPD'!T2419</f>
        <v>0</v>
      </c>
      <c r="V205" s="316">
        <f>'per SKPD'!U2419</f>
        <v>0</v>
      </c>
      <c r="W205" s="316">
        <f>'per SKPD'!V2419</f>
        <v>0</v>
      </c>
      <c r="X205" s="316">
        <f t="shared" si="138"/>
        <v>0</v>
      </c>
      <c r="Y205" s="318">
        <f t="shared" si="139"/>
        <v>1711000</v>
      </c>
      <c r="Z205" s="318"/>
      <c r="AD205" s="379">
        <v>1711000</v>
      </c>
      <c r="AE205" s="394">
        <f t="shared" ref="AE205:AE268" si="140">Y205-AD205</f>
        <v>0</v>
      </c>
    </row>
    <row r="206" spans="1:31">
      <c r="A206" s="230"/>
      <c r="B206" s="159">
        <v>5</v>
      </c>
      <c r="C206" s="159" t="s">
        <v>99</v>
      </c>
      <c r="D206" s="185" t="s">
        <v>14</v>
      </c>
      <c r="E206" s="316">
        <f>'per SKPD'!E2421</f>
        <v>2406500</v>
      </c>
      <c r="F206" s="316">
        <f>'per SKPD'!F2421</f>
        <v>0</v>
      </c>
      <c r="G206" s="316">
        <f>'per SKPD'!G2421</f>
        <v>100000</v>
      </c>
      <c r="H206" s="316">
        <f>'per SKPD'!H2421</f>
        <v>0</v>
      </c>
      <c r="I206" s="316">
        <f>'per SKPD'!I2421</f>
        <v>0</v>
      </c>
      <c r="J206" s="316">
        <f>'per SKPD'!J2421</f>
        <v>0</v>
      </c>
      <c r="K206" s="316">
        <f>'per SKPD'!K2421</f>
        <v>0</v>
      </c>
      <c r="L206" s="316">
        <f>'per SKPD'!L2421</f>
        <v>0</v>
      </c>
      <c r="M206" s="316">
        <f>'per SKPD'!M2421</f>
        <v>0</v>
      </c>
      <c r="N206" s="316">
        <f>'per SKPD'!N2421</f>
        <v>0</v>
      </c>
      <c r="O206" s="316">
        <f t="shared" si="137"/>
        <v>100000</v>
      </c>
      <c r="P206" s="316">
        <f>'per SKPD'!O2421</f>
        <v>0</v>
      </c>
      <c r="Q206" s="316">
        <f>'per SKPD'!P2421</f>
        <v>0</v>
      </c>
      <c r="R206" s="316">
        <f>'per SKPD'!Q2421</f>
        <v>0</v>
      </c>
      <c r="S206" s="316">
        <f>'per SKPD'!R2421</f>
        <v>0</v>
      </c>
      <c r="T206" s="316">
        <f>'per SKPD'!S2421</f>
        <v>0</v>
      </c>
      <c r="U206" s="316">
        <f>'per SKPD'!T2421</f>
        <v>100000</v>
      </c>
      <c r="V206" s="316">
        <f>'per SKPD'!U2421</f>
        <v>0</v>
      </c>
      <c r="W206" s="316">
        <f>'per SKPD'!V2421</f>
        <v>0</v>
      </c>
      <c r="X206" s="316">
        <f t="shared" si="138"/>
        <v>100000</v>
      </c>
      <c r="Y206" s="318">
        <f t="shared" si="139"/>
        <v>2406500</v>
      </c>
      <c r="Z206" s="318"/>
      <c r="AD206" s="379">
        <v>2406500</v>
      </c>
      <c r="AE206" s="394">
        <f t="shared" si="140"/>
        <v>0</v>
      </c>
    </row>
    <row r="207" spans="1:31">
      <c r="A207" s="230"/>
      <c r="B207" s="159">
        <v>6</v>
      </c>
      <c r="C207" s="159" t="s">
        <v>100</v>
      </c>
      <c r="D207" s="185" t="s">
        <v>10</v>
      </c>
      <c r="E207" s="316">
        <f>'per SKPD'!E2423</f>
        <v>0</v>
      </c>
      <c r="F207" s="316">
        <f>'per SKPD'!F2423</f>
        <v>0</v>
      </c>
      <c r="G207" s="316">
        <f>'per SKPD'!G2423</f>
        <v>0</v>
      </c>
      <c r="H207" s="316">
        <f>'per SKPD'!H2423</f>
        <v>0</v>
      </c>
      <c r="I207" s="316">
        <f>'per SKPD'!I2423</f>
        <v>0</v>
      </c>
      <c r="J207" s="316">
        <f>'per SKPD'!J2423</f>
        <v>0</v>
      </c>
      <c r="K207" s="316">
        <f>'per SKPD'!K2423</f>
        <v>0</v>
      </c>
      <c r="L207" s="316">
        <f>'per SKPD'!L2423</f>
        <v>0</v>
      </c>
      <c r="M207" s="316">
        <f>'per SKPD'!M2423</f>
        <v>0</v>
      </c>
      <c r="N207" s="316">
        <f>'per SKPD'!N2423</f>
        <v>0</v>
      </c>
      <c r="O207" s="316">
        <f t="shared" si="137"/>
        <v>0</v>
      </c>
      <c r="P207" s="316">
        <f>'per SKPD'!O2423</f>
        <v>0</v>
      </c>
      <c r="Q207" s="316">
        <f>'per SKPD'!P2423</f>
        <v>0</v>
      </c>
      <c r="R207" s="316">
        <f>'per SKPD'!Q2423</f>
        <v>0</v>
      </c>
      <c r="S207" s="316">
        <f>'per SKPD'!R2423</f>
        <v>0</v>
      </c>
      <c r="T207" s="316">
        <f>'per SKPD'!S2423</f>
        <v>0</v>
      </c>
      <c r="U207" s="316">
        <f>'per SKPD'!T2423</f>
        <v>0</v>
      </c>
      <c r="V207" s="316">
        <f>'per SKPD'!U2423</f>
        <v>0</v>
      </c>
      <c r="W207" s="316">
        <f>'per SKPD'!V2423</f>
        <v>0</v>
      </c>
      <c r="X207" s="316">
        <f t="shared" si="138"/>
        <v>0</v>
      </c>
      <c r="Y207" s="318">
        <f t="shared" si="139"/>
        <v>0</v>
      </c>
      <c r="Z207" s="318"/>
      <c r="AD207" s="379">
        <v>0</v>
      </c>
      <c r="AE207" s="394">
        <f t="shared" si="140"/>
        <v>0</v>
      </c>
    </row>
    <row r="208" spans="1:31" s="179" customFormat="1">
      <c r="A208" s="628"/>
      <c r="B208" s="186">
        <v>7</v>
      </c>
      <c r="C208" s="186"/>
      <c r="D208" s="187" t="s">
        <v>11</v>
      </c>
      <c r="E208" s="316">
        <f>'per SKPD'!E2424</f>
        <v>0</v>
      </c>
      <c r="F208" s="316">
        <f>'per SKPD'!F2424</f>
        <v>0</v>
      </c>
      <c r="G208" s="316">
        <f>'per SKPD'!G2424</f>
        <v>0</v>
      </c>
      <c r="H208" s="316">
        <f>'per SKPD'!H2424</f>
        <v>0</v>
      </c>
      <c r="I208" s="316">
        <f>'per SKPD'!I2424</f>
        <v>0</v>
      </c>
      <c r="J208" s="316">
        <f>'per SKPD'!J2424</f>
        <v>0</v>
      </c>
      <c r="K208" s="316">
        <f>'per SKPD'!K2424</f>
        <v>0</v>
      </c>
      <c r="L208" s="316">
        <f>'per SKPD'!L2424</f>
        <v>0</v>
      </c>
      <c r="M208" s="316">
        <f>'per SKPD'!M2424</f>
        <v>0</v>
      </c>
      <c r="N208" s="316">
        <f>'per SKPD'!N2424</f>
        <v>0</v>
      </c>
      <c r="O208" s="316">
        <f t="shared" si="137"/>
        <v>0</v>
      </c>
      <c r="P208" s="316">
        <f>'per SKPD'!O2424</f>
        <v>0</v>
      </c>
      <c r="Q208" s="316">
        <f>'per SKPD'!P2424</f>
        <v>0</v>
      </c>
      <c r="R208" s="316">
        <f>'per SKPD'!Q2424</f>
        <v>0</v>
      </c>
      <c r="S208" s="316">
        <f>'per SKPD'!R2424</f>
        <v>0</v>
      </c>
      <c r="T208" s="316">
        <f>'per SKPD'!S2424</f>
        <v>0</v>
      </c>
      <c r="U208" s="316">
        <f>'per SKPD'!T2424</f>
        <v>0</v>
      </c>
      <c r="V208" s="316">
        <f>'per SKPD'!U2424</f>
        <v>0</v>
      </c>
      <c r="W208" s="316">
        <f>'per SKPD'!V2424</f>
        <v>0</v>
      </c>
      <c r="X208" s="316">
        <f t="shared" si="138"/>
        <v>0</v>
      </c>
      <c r="Y208" s="318">
        <f t="shared" si="139"/>
        <v>0</v>
      </c>
      <c r="Z208" s="395"/>
      <c r="AA208" s="396"/>
      <c r="AB208" s="397"/>
      <c r="AC208" s="397"/>
      <c r="AD208" s="397">
        <v>0</v>
      </c>
      <c r="AE208" s="394">
        <f t="shared" si="140"/>
        <v>0</v>
      </c>
    </row>
    <row r="209" spans="1:31">
      <c r="A209" s="627"/>
      <c r="B209" s="183"/>
      <c r="C209" s="183"/>
      <c r="D209" s="184"/>
      <c r="E209" s="406"/>
      <c r="F209" s="406"/>
      <c r="G209" s="390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  <c r="AE209" s="394">
        <f t="shared" si="140"/>
        <v>0</v>
      </c>
    </row>
    <row r="210" spans="1:31" s="178" customFormat="1">
      <c r="A210" s="633">
        <v>23</v>
      </c>
      <c r="B210" s="694" t="s">
        <v>42</v>
      </c>
      <c r="C210" s="695"/>
      <c r="D210" s="696"/>
      <c r="E210" s="391">
        <f t="shared" ref="E210:U210" si="141">SUM(E211:E217)</f>
        <v>2648946850</v>
      </c>
      <c r="F210" s="391">
        <f t="shared" ref="F210" si="142">SUM(F211:F217)</f>
        <v>30567600</v>
      </c>
      <c r="G210" s="391">
        <f t="shared" si="141"/>
        <v>30567600</v>
      </c>
      <c r="H210" s="391">
        <f t="shared" si="141"/>
        <v>0</v>
      </c>
      <c r="I210" s="391">
        <f t="shared" si="141"/>
        <v>0</v>
      </c>
      <c r="J210" s="391">
        <f t="shared" si="141"/>
        <v>0</v>
      </c>
      <c r="K210" s="391">
        <f t="shared" si="141"/>
        <v>0</v>
      </c>
      <c r="L210" s="391">
        <f t="shared" si="141"/>
        <v>0</v>
      </c>
      <c r="M210" s="391">
        <f t="shared" si="141"/>
        <v>0</v>
      </c>
      <c r="N210" s="391">
        <f t="shared" si="141"/>
        <v>0</v>
      </c>
      <c r="O210" s="391">
        <f>SUM(G210:N210)</f>
        <v>30567600</v>
      </c>
      <c r="P210" s="391">
        <f t="shared" si="141"/>
        <v>0</v>
      </c>
      <c r="Q210" s="391">
        <f t="shared" si="141"/>
        <v>0</v>
      </c>
      <c r="R210" s="391">
        <f t="shared" si="141"/>
        <v>0</v>
      </c>
      <c r="S210" s="391">
        <f t="shared" si="141"/>
        <v>0</v>
      </c>
      <c r="T210" s="391">
        <f t="shared" si="141"/>
        <v>46766450</v>
      </c>
      <c r="U210" s="391">
        <f t="shared" si="141"/>
        <v>0</v>
      </c>
      <c r="V210" s="391">
        <f t="shared" ref="V210:W210" si="143">SUM(V211:V217)</f>
        <v>0</v>
      </c>
      <c r="W210" s="391">
        <f t="shared" si="143"/>
        <v>0</v>
      </c>
      <c r="X210" s="391">
        <f>SUM(X211:X217)</f>
        <v>46766450</v>
      </c>
      <c r="Y210" s="391">
        <f>SUM(Y211:Y217)</f>
        <v>2632748000</v>
      </c>
      <c r="Z210" s="392"/>
      <c r="AA210" s="393">
        <f>E210+G210+H210+I210+J210+K210+L210+M210+N210-P210-Q210-R210-S210-T210-U210-V210-W210</f>
        <v>2632748000</v>
      </c>
      <c r="AB210" s="394"/>
      <c r="AC210" s="394"/>
      <c r="AD210" s="394">
        <v>2632748000</v>
      </c>
      <c r="AE210" s="394">
        <f t="shared" si="140"/>
        <v>0</v>
      </c>
    </row>
    <row r="211" spans="1:31">
      <c r="A211" s="230"/>
      <c r="B211" s="159">
        <v>1</v>
      </c>
      <c r="C211" s="159" t="s">
        <v>95</v>
      </c>
      <c r="D211" s="185" t="s">
        <v>9</v>
      </c>
      <c r="E211" s="316">
        <f>'per SKPD'!E2427</f>
        <v>1253500000</v>
      </c>
      <c r="F211" s="316">
        <f>'per SKPD'!F2427</f>
        <v>0</v>
      </c>
      <c r="G211" s="316">
        <f>'per SKPD'!G2427</f>
        <v>0</v>
      </c>
      <c r="H211" s="316">
        <f>'per SKPD'!H2427</f>
        <v>0</v>
      </c>
      <c r="I211" s="316">
        <f>'per SKPD'!I2427</f>
        <v>0</v>
      </c>
      <c r="J211" s="316">
        <f>'per SKPD'!J2427</f>
        <v>0</v>
      </c>
      <c r="K211" s="316">
        <f>'per SKPD'!K2427</f>
        <v>0</v>
      </c>
      <c r="L211" s="316">
        <f>'per SKPD'!L2427</f>
        <v>0</v>
      </c>
      <c r="M211" s="316">
        <f>'per SKPD'!M2427</f>
        <v>0</v>
      </c>
      <c r="N211" s="316">
        <f>'per SKPD'!N2427</f>
        <v>0</v>
      </c>
      <c r="O211" s="316">
        <f>SUM(G211:N211)</f>
        <v>0</v>
      </c>
      <c r="P211" s="316">
        <f>'per SKPD'!O2427</f>
        <v>0</v>
      </c>
      <c r="Q211" s="316">
        <f>'per SKPD'!P2427</f>
        <v>0</v>
      </c>
      <c r="R211" s="316">
        <f>'per SKPD'!Q2427</f>
        <v>0</v>
      </c>
      <c r="S211" s="316">
        <f>'per SKPD'!R2427</f>
        <v>0</v>
      </c>
      <c r="T211" s="316">
        <f>'per SKPD'!S2427</f>
        <v>0</v>
      </c>
      <c r="U211" s="316">
        <f>'per SKPD'!T2427</f>
        <v>0</v>
      </c>
      <c r="V211" s="316">
        <f>'per SKPD'!U2427</f>
        <v>0</v>
      </c>
      <c r="W211" s="316">
        <f>'per SKPD'!V2427</f>
        <v>0</v>
      </c>
      <c r="X211" s="316">
        <f>SUM(P211:W211)</f>
        <v>0</v>
      </c>
      <c r="Y211" s="318">
        <f>E211+G211+H211+I211+J211+K211+L211+M211+N211-P211-Q211-R211-S211-T211-U211-V211-W211</f>
        <v>1253500000</v>
      </c>
      <c r="Z211" s="318"/>
      <c r="AA211" s="306">
        <f>Y210-AA210</f>
        <v>0</v>
      </c>
      <c r="AB211" s="379" t="s">
        <v>24</v>
      </c>
      <c r="AD211" s="379">
        <v>1253500000</v>
      </c>
      <c r="AE211" s="394">
        <f t="shared" si="140"/>
        <v>0</v>
      </c>
    </row>
    <row r="212" spans="1:31">
      <c r="A212" s="230"/>
      <c r="B212" s="159">
        <v>2</v>
      </c>
      <c r="C212" s="159" t="s">
        <v>96</v>
      </c>
      <c r="D212" s="185" t="s">
        <v>12</v>
      </c>
      <c r="E212" s="316">
        <f>'per SKPD'!E2428</f>
        <v>284220500</v>
      </c>
      <c r="F212" s="316">
        <f>'per SKPD'!F2428</f>
        <v>27750000</v>
      </c>
      <c r="G212" s="316">
        <f>'per SKPD'!G2428</f>
        <v>27750000</v>
      </c>
      <c r="H212" s="316">
        <f>'per SKPD'!H2428</f>
        <v>0</v>
      </c>
      <c r="I212" s="316">
        <f>'per SKPD'!I2428</f>
        <v>0</v>
      </c>
      <c r="J212" s="316">
        <f>'per SKPD'!J2428</f>
        <v>0</v>
      </c>
      <c r="K212" s="316">
        <f>'per SKPD'!K2428</f>
        <v>0</v>
      </c>
      <c r="L212" s="316">
        <f>'per SKPD'!L2428</f>
        <v>0</v>
      </c>
      <c r="M212" s="316">
        <f>'per SKPD'!M2428</f>
        <v>0</v>
      </c>
      <c r="N212" s="316">
        <f>'per SKPD'!N2428</f>
        <v>0</v>
      </c>
      <c r="O212" s="316">
        <f t="shared" ref="O212:O217" si="144">SUM(G212:N212)</f>
        <v>27750000</v>
      </c>
      <c r="P212" s="316">
        <f>'per SKPD'!O2428</f>
        <v>0</v>
      </c>
      <c r="Q212" s="316">
        <f>'per SKPD'!P2428</f>
        <v>0</v>
      </c>
      <c r="R212" s="316">
        <f>'per SKPD'!Q2428</f>
        <v>0</v>
      </c>
      <c r="S212" s="316">
        <f>'per SKPD'!R2428</f>
        <v>0</v>
      </c>
      <c r="T212" s="316">
        <f>'per SKPD'!S2428</f>
        <v>0</v>
      </c>
      <c r="U212" s="316">
        <f>'per SKPD'!T2428</f>
        <v>0</v>
      </c>
      <c r="V212" s="316">
        <f>'per SKPD'!U2428</f>
        <v>0</v>
      </c>
      <c r="W212" s="316">
        <f>'per SKPD'!V2428</f>
        <v>0</v>
      </c>
      <c r="X212" s="316">
        <f>SUM(P212:W212)</f>
        <v>0</v>
      </c>
      <c r="Y212" s="318">
        <f>E212+G212+H212+I212+J212+K212+L212+M212+N212-P212-Q212-R212-S212-T212-U212-V212-W212</f>
        <v>311970500</v>
      </c>
      <c r="Z212" s="318"/>
      <c r="AD212" s="379">
        <v>311970500</v>
      </c>
      <c r="AE212" s="394">
        <f t="shared" si="140"/>
        <v>0</v>
      </c>
    </row>
    <row r="213" spans="1:31">
      <c r="A213" s="230"/>
      <c r="B213" s="159">
        <v>3</v>
      </c>
      <c r="C213" s="159" t="s">
        <v>97</v>
      </c>
      <c r="D213" s="185" t="s">
        <v>13</v>
      </c>
      <c r="E213" s="316">
        <f>'per SKPD'!E2438</f>
        <v>1062893400</v>
      </c>
      <c r="F213" s="316">
        <f>'per SKPD'!F2438</f>
        <v>0</v>
      </c>
      <c r="G213" s="316">
        <f>'per SKPD'!G2438</f>
        <v>0</v>
      </c>
      <c r="H213" s="316">
        <f>'per SKPD'!H2438</f>
        <v>0</v>
      </c>
      <c r="I213" s="316">
        <f>'per SKPD'!I2438</f>
        <v>0</v>
      </c>
      <c r="J213" s="316">
        <f>'per SKPD'!J2438</f>
        <v>0</v>
      </c>
      <c r="K213" s="316">
        <f>'per SKPD'!K2438</f>
        <v>0</v>
      </c>
      <c r="L213" s="316">
        <f>'per SKPD'!L2438</f>
        <v>0</v>
      </c>
      <c r="M213" s="316">
        <f>'per SKPD'!M2438</f>
        <v>0</v>
      </c>
      <c r="N213" s="316">
        <f>'per SKPD'!N2438</f>
        <v>0</v>
      </c>
      <c r="O213" s="316">
        <f t="shared" si="144"/>
        <v>0</v>
      </c>
      <c r="P213" s="316">
        <f>'per SKPD'!O2438</f>
        <v>0</v>
      </c>
      <c r="Q213" s="316">
        <f>'per SKPD'!P2438</f>
        <v>0</v>
      </c>
      <c r="R213" s="316">
        <f>'per SKPD'!Q2438</f>
        <v>0</v>
      </c>
      <c r="S213" s="316">
        <f>'per SKPD'!R2438</f>
        <v>0</v>
      </c>
      <c r="T213" s="316">
        <f>'per SKPD'!S2438</f>
        <v>0</v>
      </c>
      <c r="U213" s="316">
        <f>'per SKPD'!T2438</f>
        <v>0</v>
      </c>
      <c r="V213" s="316">
        <f>'per SKPD'!U2438</f>
        <v>0</v>
      </c>
      <c r="W213" s="316">
        <f>'per SKPD'!V2438</f>
        <v>0</v>
      </c>
      <c r="X213" s="316">
        <f t="shared" ref="X213:X217" si="145">SUM(P213:W213)</f>
        <v>0</v>
      </c>
      <c r="Y213" s="318">
        <f t="shared" ref="Y213:Y217" si="146">E213+G213+H213+I213+J213+K213+L213+M213+N213-P213-Q213-R213-S213-T213-U213-V213-W213</f>
        <v>1062893400</v>
      </c>
      <c r="Z213" s="318"/>
      <c r="AD213" s="379">
        <v>1062893400</v>
      </c>
      <c r="AE213" s="394">
        <f t="shared" si="140"/>
        <v>0</v>
      </c>
    </row>
    <row r="214" spans="1:31">
      <c r="A214" s="230"/>
      <c r="B214" s="159">
        <v>4</v>
      </c>
      <c r="C214" s="159" t="s">
        <v>98</v>
      </c>
      <c r="D214" s="185" t="s">
        <v>8</v>
      </c>
      <c r="E214" s="316">
        <f>'per SKPD'!E2439</f>
        <v>0</v>
      </c>
      <c r="F214" s="316">
        <f>'per SKPD'!F2439</f>
        <v>2817600</v>
      </c>
      <c r="G214" s="316">
        <f>'per SKPD'!G2439</f>
        <v>2817600</v>
      </c>
      <c r="H214" s="316">
        <f>'per SKPD'!H2439</f>
        <v>0</v>
      </c>
      <c r="I214" s="316">
        <f>'per SKPD'!I2439</f>
        <v>0</v>
      </c>
      <c r="J214" s="316">
        <f>'per SKPD'!J2439</f>
        <v>0</v>
      </c>
      <c r="K214" s="316">
        <f>'per SKPD'!K2439</f>
        <v>0</v>
      </c>
      <c r="L214" s="316">
        <f>'per SKPD'!L2439</f>
        <v>0</v>
      </c>
      <c r="M214" s="316">
        <f>'per SKPD'!M2439</f>
        <v>0</v>
      </c>
      <c r="N214" s="316">
        <f>'per SKPD'!N2439</f>
        <v>0</v>
      </c>
      <c r="O214" s="316">
        <f t="shared" si="144"/>
        <v>2817600</v>
      </c>
      <c r="P214" s="316">
        <f>'per SKPD'!O2439</f>
        <v>0</v>
      </c>
      <c r="Q214" s="316">
        <f>'per SKPD'!P2439</f>
        <v>0</v>
      </c>
      <c r="R214" s="316">
        <f>'per SKPD'!Q2439</f>
        <v>0</v>
      </c>
      <c r="S214" s="316">
        <f>'per SKPD'!R2439</f>
        <v>0</v>
      </c>
      <c r="T214" s="316">
        <f>'per SKPD'!S2439</f>
        <v>0</v>
      </c>
      <c r="U214" s="316">
        <f>'per SKPD'!T2439</f>
        <v>0</v>
      </c>
      <c r="V214" s="316">
        <f>'per SKPD'!U2439</f>
        <v>0</v>
      </c>
      <c r="W214" s="316">
        <f>'per SKPD'!V2439</f>
        <v>0</v>
      </c>
      <c r="X214" s="316">
        <f t="shared" si="145"/>
        <v>0</v>
      </c>
      <c r="Y214" s="318">
        <f t="shared" si="146"/>
        <v>2817600</v>
      </c>
      <c r="Z214" s="318"/>
      <c r="AD214" s="379">
        <v>2817600</v>
      </c>
      <c r="AE214" s="394">
        <f t="shared" si="140"/>
        <v>0</v>
      </c>
    </row>
    <row r="215" spans="1:31">
      <c r="A215" s="230"/>
      <c r="B215" s="159">
        <v>5</v>
      </c>
      <c r="C215" s="159" t="s">
        <v>99</v>
      </c>
      <c r="D215" s="185" t="s">
        <v>14</v>
      </c>
      <c r="E215" s="316">
        <f>'per SKPD'!E2441</f>
        <v>1566500</v>
      </c>
      <c r="F215" s="316">
        <f>'per SKPD'!F2441</f>
        <v>0</v>
      </c>
      <c r="G215" s="316">
        <f>'per SKPD'!G2441</f>
        <v>0</v>
      </c>
      <c r="H215" s="316">
        <f>'per SKPD'!H2441</f>
        <v>0</v>
      </c>
      <c r="I215" s="316">
        <f>'per SKPD'!I2441</f>
        <v>0</v>
      </c>
      <c r="J215" s="316">
        <f>'per SKPD'!J2441</f>
        <v>0</v>
      </c>
      <c r="K215" s="316">
        <f>'per SKPD'!K2441</f>
        <v>0</v>
      </c>
      <c r="L215" s="316">
        <f>'per SKPD'!L2441</f>
        <v>0</v>
      </c>
      <c r="M215" s="316">
        <f>'per SKPD'!M2441</f>
        <v>0</v>
      </c>
      <c r="N215" s="316">
        <f>'per SKPD'!N2441</f>
        <v>0</v>
      </c>
      <c r="O215" s="316">
        <f t="shared" si="144"/>
        <v>0</v>
      </c>
      <c r="P215" s="316">
        <f>'per SKPD'!O2441</f>
        <v>0</v>
      </c>
      <c r="Q215" s="316">
        <f>'per SKPD'!P2441</f>
        <v>0</v>
      </c>
      <c r="R215" s="316">
        <f>'per SKPD'!Q2441</f>
        <v>0</v>
      </c>
      <c r="S215" s="316">
        <f>'per SKPD'!R2441</f>
        <v>0</v>
      </c>
      <c r="T215" s="316">
        <f>'per SKPD'!S2441</f>
        <v>0</v>
      </c>
      <c r="U215" s="316">
        <f>'per SKPD'!T2441</f>
        <v>0</v>
      </c>
      <c r="V215" s="316">
        <f>'per SKPD'!U2441</f>
        <v>0</v>
      </c>
      <c r="W215" s="316">
        <f>'per SKPD'!V2441</f>
        <v>0</v>
      </c>
      <c r="X215" s="316">
        <f t="shared" si="145"/>
        <v>0</v>
      </c>
      <c r="Y215" s="318">
        <f t="shared" si="146"/>
        <v>1566500</v>
      </c>
      <c r="Z215" s="318"/>
      <c r="AD215" s="379">
        <v>1566500</v>
      </c>
      <c r="AE215" s="394">
        <f t="shared" si="140"/>
        <v>0</v>
      </c>
    </row>
    <row r="216" spans="1:31">
      <c r="A216" s="230"/>
      <c r="B216" s="159">
        <v>6</v>
      </c>
      <c r="C216" s="159" t="s">
        <v>100</v>
      </c>
      <c r="D216" s="185" t="s">
        <v>10</v>
      </c>
      <c r="E216" s="316">
        <f>'per SKPD'!E2442</f>
        <v>0</v>
      </c>
      <c r="F216" s="316">
        <f>'per SKPD'!F2442</f>
        <v>0</v>
      </c>
      <c r="G216" s="316">
        <f>'per SKPD'!G2442</f>
        <v>0</v>
      </c>
      <c r="H216" s="316">
        <f>'per SKPD'!H2442</f>
        <v>0</v>
      </c>
      <c r="I216" s="316">
        <f>'per SKPD'!I2442</f>
        <v>0</v>
      </c>
      <c r="J216" s="316">
        <f>'per SKPD'!J2442</f>
        <v>0</v>
      </c>
      <c r="K216" s="316">
        <f>'per SKPD'!K2442</f>
        <v>0</v>
      </c>
      <c r="L216" s="316">
        <f>'per SKPD'!L2442</f>
        <v>0</v>
      </c>
      <c r="M216" s="316">
        <f>'per SKPD'!M2442</f>
        <v>0</v>
      </c>
      <c r="N216" s="316">
        <f>'per SKPD'!N2442</f>
        <v>0</v>
      </c>
      <c r="O216" s="316">
        <f t="shared" si="144"/>
        <v>0</v>
      </c>
      <c r="P216" s="316">
        <f>'per SKPD'!O2442</f>
        <v>0</v>
      </c>
      <c r="Q216" s="316">
        <f>'per SKPD'!P2442</f>
        <v>0</v>
      </c>
      <c r="R216" s="316">
        <f>'per SKPD'!Q2442</f>
        <v>0</v>
      </c>
      <c r="S216" s="316">
        <f>'per SKPD'!R2442</f>
        <v>0</v>
      </c>
      <c r="T216" s="316">
        <f>'per SKPD'!S2442</f>
        <v>0</v>
      </c>
      <c r="U216" s="316">
        <f>'per SKPD'!T2442</f>
        <v>0</v>
      </c>
      <c r="V216" s="316">
        <f>'per SKPD'!U2442</f>
        <v>0</v>
      </c>
      <c r="W216" s="316">
        <f>'per SKPD'!V2442</f>
        <v>0</v>
      </c>
      <c r="X216" s="316">
        <f t="shared" si="145"/>
        <v>0</v>
      </c>
      <c r="Y216" s="318">
        <f t="shared" si="146"/>
        <v>0</v>
      </c>
      <c r="Z216" s="318"/>
      <c r="AD216" s="379">
        <v>0</v>
      </c>
      <c r="AE216" s="394">
        <f t="shared" si="140"/>
        <v>0</v>
      </c>
    </row>
    <row r="217" spans="1:31" s="179" customFormat="1">
      <c r="A217" s="628"/>
      <c r="B217" s="186">
        <v>7</v>
      </c>
      <c r="C217" s="186"/>
      <c r="D217" s="187" t="s">
        <v>11</v>
      </c>
      <c r="E217" s="316">
        <f>'per SKPD'!E2443</f>
        <v>46766450</v>
      </c>
      <c r="F217" s="316">
        <f>'per SKPD'!F2443</f>
        <v>0</v>
      </c>
      <c r="G217" s="316">
        <f>'per SKPD'!G2443</f>
        <v>0</v>
      </c>
      <c r="H217" s="316">
        <f>'per SKPD'!H2443</f>
        <v>0</v>
      </c>
      <c r="I217" s="316">
        <f>'per SKPD'!I2443</f>
        <v>0</v>
      </c>
      <c r="J217" s="316">
        <f>'per SKPD'!J2443</f>
        <v>0</v>
      </c>
      <c r="K217" s="316">
        <f>'per SKPD'!K2443</f>
        <v>0</v>
      </c>
      <c r="L217" s="316">
        <f>'per SKPD'!L2443</f>
        <v>0</v>
      </c>
      <c r="M217" s="316">
        <f>'per SKPD'!M2443</f>
        <v>0</v>
      </c>
      <c r="N217" s="316">
        <f>'per SKPD'!N2443</f>
        <v>0</v>
      </c>
      <c r="O217" s="316">
        <f t="shared" si="144"/>
        <v>0</v>
      </c>
      <c r="P217" s="316">
        <f>'per SKPD'!O2443</f>
        <v>0</v>
      </c>
      <c r="Q217" s="316">
        <f>'per SKPD'!P2443</f>
        <v>0</v>
      </c>
      <c r="R217" s="316">
        <f>'per SKPD'!Q2443</f>
        <v>0</v>
      </c>
      <c r="S217" s="316">
        <f>'per SKPD'!R2443</f>
        <v>0</v>
      </c>
      <c r="T217" s="316">
        <f>'per SKPD'!S2443</f>
        <v>46766450</v>
      </c>
      <c r="U217" s="316">
        <f>'per SKPD'!T2443</f>
        <v>0</v>
      </c>
      <c r="V217" s="316">
        <f>'per SKPD'!U2443</f>
        <v>0</v>
      </c>
      <c r="W217" s="316">
        <f>'per SKPD'!V2443</f>
        <v>0</v>
      </c>
      <c r="X217" s="316">
        <f t="shared" si="145"/>
        <v>46766450</v>
      </c>
      <c r="Y217" s="318">
        <f t="shared" si="146"/>
        <v>0</v>
      </c>
      <c r="Z217" s="395"/>
      <c r="AA217" s="396"/>
      <c r="AB217" s="397"/>
      <c r="AC217" s="397"/>
      <c r="AD217" s="397">
        <v>0</v>
      </c>
      <c r="AE217" s="394">
        <f t="shared" si="140"/>
        <v>0</v>
      </c>
    </row>
    <row r="218" spans="1:31">
      <c r="A218" s="627"/>
      <c r="B218" s="183"/>
      <c r="C218" s="183"/>
      <c r="D218" s="188"/>
      <c r="E218" s="406"/>
      <c r="F218" s="406"/>
      <c r="G218" s="390"/>
      <c r="H218" s="390"/>
      <c r="I218" s="390"/>
      <c r="J218" s="390"/>
      <c r="K218" s="390"/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  <c r="AE218" s="394">
        <f t="shared" si="140"/>
        <v>0</v>
      </c>
    </row>
    <row r="219" spans="1:31" s="178" customFormat="1">
      <c r="A219" s="633">
        <v>24</v>
      </c>
      <c r="B219" s="694" t="s">
        <v>43</v>
      </c>
      <c r="C219" s="695"/>
      <c r="D219" s="696"/>
      <c r="E219" s="391">
        <f t="shared" ref="E219:U219" si="147">SUM(E220:E226)</f>
        <v>1109957950</v>
      </c>
      <c r="F219" s="391">
        <f t="shared" ref="F219" si="148">SUM(F220:F226)</f>
        <v>39452600</v>
      </c>
      <c r="G219" s="391">
        <f t="shared" si="147"/>
        <v>39452600</v>
      </c>
      <c r="H219" s="391">
        <f t="shared" si="147"/>
        <v>500000</v>
      </c>
      <c r="I219" s="391">
        <f t="shared" si="147"/>
        <v>38504000</v>
      </c>
      <c r="J219" s="391">
        <f t="shared" si="147"/>
        <v>0</v>
      </c>
      <c r="K219" s="391">
        <f t="shared" si="147"/>
        <v>1259808</v>
      </c>
      <c r="L219" s="391">
        <f t="shared" si="147"/>
        <v>0</v>
      </c>
      <c r="M219" s="391">
        <f t="shared" si="147"/>
        <v>8000000</v>
      </c>
      <c r="N219" s="391">
        <f t="shared" si="147"/>
        <v>0</v>
      </c>
      <c r="O219" s="391">
        <f>SUM(G219:N219)</f>
        <v>87716408</v>
      </c>
      <c r="P219" s="391">
        <f t="shared" si="147"/>
        <v>0</v>
      </c>
      <c r="Q219" s="391">
        <f t="shared" si="147"/>
        <v>0</v>
      </c>
      <c r="R219" s="391">
        <f t="shared" si="147"/>
        <v>0</v>
      </c>
      <c r="S219" s="391">
        <f t="shared" si="147"/>
        <v>8000000</v>
      </c>
      <c r="T219" s="391">
        <f t="shared" si="147"/>
        <v>8000000</v>
      </c>
      <c r="U219" s="391">
        <f t="shared" si="147"/>
        <v>0</v>
      </c>
      <c r="V219" s="391">
        <f t="shared" ref="V219:W219" si="149">SUM(V220:V226)</f>
        <v>0</v>
      </c>
      <c r="W219" s="391">
        <f t="shared" si="149"/>
        <v>0</v>
      </c>
      <c r="X219" s="391">
        <f>SUM(X220:X226)</f>
        <v>16000000</v>
      </c>
      <c r="Y219" s="391">
        <f>SUM(Y220:Y226)</f>
        <v>1181674358</v>
      </c>
      <c r="Z219" s="392"/>
      <c r="AA219" s="393">
        <f>E219+G219+H219+I219+J219+K219+L219+M219+N219-P219-Q219-R219-S219-T219-U219-V219-W219</f>
        <v>1181674358</v>
      </c>
      <c r="AB219" s="394"/>
      <c r="AC219" s="394"/>
      <c r="AD219" s="394">
        <v>1181674358</v>
      </c>
      <c r="AE219" s="394">
        <f t="shared" si="140"/>
        <v>0</v>
      </c>
    </row>
    <row r="220" spans="1:31">
      <c r="A220" s="230"/>
      <c r="B220" s="159">
        <v>1</v>
      </c>
      <c r="C220" s="159" t="s">
        <v>95</v>
      </c>
      <c r="D220" s="185" t="s">
        <v>9</v>
      </c>
      <c r="E220" s="316">
        <f>'per SKPD'!E2481</f>
        <v>65000000</v>
      </c>
      <c r="F220" s="316">
        <f>'per SKPD'!F2481</f>
        <v>0</v>
      </c>
      <c r="G220" s="316">
        <f>'per SKPD'!G2481</f>
        <v>0</v>
      </c>
      <c r="H220" s="316">
        <f>'per SKPD'!H2481</f>
        <v>0</v>
      </c>
      <c r="I220" s="316">
        <f>'per SKPD'!I2481</f>
        <v>0</v>
      </c>
      <c r="J220" s="316">
        <f>'per SKPD'!J2481</f>
        <v>0</v>
      </c>
      <c r="K220" s="316">
        <f>'per SKPD'!K2481</f>
        <v>1259808</v>
      </c>
      <c r="L220" s="316">
        <f>'per SKPD'!L2481</f>
        <v>0</v>
      </c>
      <c r="M220" s="316">
        <f>'per SKPD'!M2481</f>
        <v>0</v>
      </c>
      <c r="N220" s="316">
        <f>'per SKPD'!N2481</f>
        <v>0</v>
      </c>
      <c r="O220" s="316">
        <f>SUM(G220:N220)</f>
        <v>1259808</v>
      </c>
      <c r="P220" s="316">
        <f>'per SKPD'!O2481</f>
        <v>0</v>
      </c>
      <c r="Q220" s="316">
        <f>'per SKPD'!P2481</f>
        <v>0</v>
      </c>
      <c r="R220" s="316">
        <f>'per SKPD'!Q2481</f>
        <v>0</v>
      </c>
      <c r="S220" s="316">
        <f>'per SKPD'!R2481</f>
        <v>0</v>
      </c>
      <c r="T220" s="316">
        <f>'per SKPD'!S2481</f>
        <v>0</v>
      </c>
      <c r="U220" s="316">
        <f>'per SKPD'!T2481</f>
        <v>0</v>
      </c>
      <c r="V220" s="316">
        <f>'per SKPD'!U2481</f>
        <v>0</v>
      </c>
      <c r="W220" s="316">
        <f>'per SKPD'!V2481</f>
        <v>0</v>
      </c>
      <c r="X220" s="316">
        <f>SUM(P220:W220)</f>
        <v>0</v>
      </c>
      <c r="Y220" s="318">
        <f>E220+G220+H220+I220+J220+K220+L220+M220+N220-P220-Q220-R220-S220-T220-U220-V220-W220</f>
        <v>66259808</v>
      </c>
      <c r="Z220" s="318"/>
      <c r="AA220" s="306">
        <f>Y219-AA219</f>
        <v>0</v>
      </c>
      <c r="AB220" s="379" t="s">
        <v>24</v>
      </c>
      <c r="AD220" s="379">
        <v>66259808</v>
      </c>
      <c r="AE220" s="394">
        <f t="shared" si="140"/>
        <v>0</v>
      </c>
    </row>
    <row r="221" spans="1:31">
      <c r="A221" s="230"/>
      <c r="B221" s="159">
        <v>2</v>
      </c>
      <c r="C221" s="159" t="s">
        <v>96</v>
      </c>
      <c r="D221" s="185" t="s">
        <v>12</v>
      </c>
      <c r="E221" s="316">
        <f>'per SKPD'!E2483</f>
        <v>359891450</v>
      </c>
      <c r="F221" s="316">
        <f>'per SKPD'!F2483</f>
        <v>37740000</v>
      </c>
      <c r="G221" s="316">
        <f>'per SKPD'!G2483</f>
        <v>37740000</v>
      </c>
      <c r="H221" s="316">
        <f>'per SKPD'!H2483</f>
        <v>500000</v>
      </c>
      <c r="I221" s="316">
        <f>'per SKPD'!I2483</f>
        <v>0</v>
      </c>
      <c r="J221" s="316">
        <f>'per SKPD'!J2483</f>
        <v>0</v>
      </c>
      <c r="K221" s="316">
        <f>'per SKPD'!K2483</f>
        <v>0</v>
      </c>
      <c r="L221" s="316">
        <f>'per SKPD'!L2483</f>
        <v>0</v>
      </c>
      <c r="M221" s="316">
        <f>'per SKPD'!M2483</f>
        <v>0</v>
      </c>
      <c r="N221" s="316">
        <f>'per SKPD'!N2483</f>
        <v>0</v>
      </c>
      <c r="O221" s="316">
        <f t="shared" ref="O221:O226" si="150">SUM(G221:N221)</f>
        <v>38240000</v>
      </c>
      <c r="P221" s="316">
        <f>'per SKPD'!O2483</f>
        <v>0</v>
      </c>
      <c r="Q221" s="316">
        <f>'per SKPD'!P2483</f>
        <v>0</v>
      </c>
      <c r="R221" s="316">
        <f>'per SKPD'!Q2483</f>
        <v>0</v>
      </c>
      <c r="S221" s="316">
        <f>'per SKPD'!R2483</f>
        <v>8000000</v>
      </c>
      <c r="T221" s="316">
        <f>'per SKPD'!S2483</f>
        <v>0</v>
      </c>
      <c r="U221" s="316">
        <f>'per SKPD'!T2483</f>
        <v>0</v>
      </c>
      <c r="V221" s="316">
        <f>'per SKPD'!U2483</f>
        <v>0</v>
      </c>
      <c r="W221" s="316">
        <f>'per SKPD'!V2483</f>
        <v>0</v>
      </c>
      <c r="X221" s="316">
        <f>SUM(P221:W221)</f>
        <v>8000000</v>
      </c>
      <c r="Y221" s="318">
        <f>E221+G221+H221+I221+J221+K221+L221+M221+N221-P221-Q221-R221-S221-T221-U221-V221-W221</f>
        <v>390131450</v>
      </c>
      <c r="Z221" s="318"/>
      <c r="AD221" s="379">
        <v>390131450</v>
      </c>
      <c r="AE221" s="394">
        <f t="shared" si="140"/>
        <v>0</v>
      </c>
    </row>
    <row r="222" spans="1:31">
      <c r="A222" s="230"/>
      <c r="B222" s="159">
        <v>3</v>
      </c>
      <c r="C222" s="159" t="s">
        <v>97</v>
      </c>
      <c r="D222" s="185" t="s">
        <v>13</v>
      </c>
      <c r="E222" s="316">
        <f>'per SKPD'!E2496</f>
        <v>685000000</v>
      </c>
      <c r="F222" s="316">
        <f>'per SKPD'!F2496</f>
        <v>0</v>
      </c>
      <c r="G222" s="316">
        <f>'per SKPD'!G2496</f>
        <v>0</v>
      </c>
      <c r="H222" s="316">
        <f>'per SKPD'!H2496</f>
        <v>0</v>
      </c>
      <c r="I222" s="316">
        <f>'per SKPD'!I2496</f>
        <v>38504000</v>
      </c>
      <c r="J222" s="316">
        <f>'per SKPD'!J2496</f>
        <v>0</v>
      </c>
      <c r="K222" s="316">
        <f>'per SKPD'!K2496</f>
        <v>0</v>
      </c>
      <c r="L222" s="316">
        <f>'per SKPD'!L2496</f>
        <v>0</v>
      </c>
      <c r="M222" s="316">
        <f>'per SKPD'!M2496</f>
        <v>0</v>
      </c>
      <c r="N222" s="316">
        <f>'per SKPD'!N2496</f>
        <v>0</v>
      </c>
      <c r="O222" s="316">
        <f t="shared" si="150"/>
        <v>38504000</v>
      </c>
      <c r="P222" s="316">
        <f>'per SKPD'!O2496</f>
        <v>0</v>
      </c>
      <c r="Q222" s="316">
        <f>'per SKPD'!P2496</f>
        <v>0</v>
      </c>
      <c r="R222" s="316">
        <f>'per SKPD'!Q2496</f>
        <v>0</v>
      </c>
      <c r="S222" s="316">
        <f>'per SKPD'!R2496</f>
        <v>0</v>
      </c>
      <c r="T222" s="316">
        <f>'per SKPD'!S2496</f>
        <v>0</v>
      </c>
      <c r="U222" s="316">
        <f>'per SKPD'!T2496</f>
        <v>0</v>
      </c>
      <c r="V222" s="316">
        <f>'per SKPD'!U2496</f>
        <v>0</v>
      </c>
      <c r="W222" s="316">
        <f>'per SKPD'!V2496</f>
        <v>0</v>
      </c>
      <c r="X222" s="316">
        <f t="shared" ref="X222:X226" si="151">SUM(P222:W222)</f>
        <v>0</v>
      </c>
      <c r="Y222" s="318">
        <f t="shared" ref="Y222:Y226" si="152">E222+G222+H222+I222+J222+K222+L222+M222+N222-P222-Q222-R222-S222-T222-U222-V222-W222</f>
        <v>723504000</v>
      </c>
      <c r="Z222" s="318"/>
      <c r="AD222" s="379">
        <v>723504000</v>
      </c>
      <c r="AE222" s="394">
        <f t="shared" si="140"/>
        <v>0</v>
      </c>
    </row>
    <row r="223" spans="1:31">
      <c r="A223" s="230"/>
      <c r="B223" s="159">
        <v>4</v>
      </c>
      <c r="C223" s="159" t="s">
        <v>98</v>
      </c>
      <c r="D223" s="185" t="s">
        <v>8</v>
      </c>
      <c r="E223" s="316">
        <f>'per SKPD'!E2498</f>
        <v>0</v>
      </c>
      <c r="F223" s="316">
        <f>'per SKPD'!F2498</f>
        <v>1712600</v>
      </c>
      <c r="G223" s="316">
        <f>'per SKPD'!G2498</f>
        <v>1712600</v>
      </c>
      <c r="H223" s="316">
        <f>'per SKPD'!H2498</f>
        <v>0</v>
      </c>
      <c r="I223" s="316">
        <f>'per SKPD'!I2498</f>
        <v>0</v>
      </c>
      <c r="J223" s="316">
        <f>'per SKPD'!J2498</f>
        <v>0</v>
      </c>
      <c r="K223" s="316">
        <f>'per SKPD'!K2498</f>
        <v>0</v>
      </c>
      <c r="L223" s="316">
        <f>'per SKPD'!L2498</f>
        <v>0</v>
      </c>
      <c r="M223" s="316">
        <f>'per SKPD'!M2498</f>
        <v>0</v>
      </c>
      <c r="N223" s="316">
        <f>'per SKPD'!N2498</f>
        <v>0</v>
      </c>
      <c r="O223" s="316">
        <f t="shared" si="150"/>
        <v>1712600</v>
      </c>
      <c r="P223" s="316">
        <f>'per SKPD'!O2498</f>
        <v>0</v>
      </c>
      <c r="Q223" s="316">
        <f>'per SKPD'!P2498</f>
        <v>0</v>
      </c>
      <c r="R223" s="316">
        <f>'per SKPD'!Q2498</f>
        <v>0</v>
      </c>
      <c r="S223" s="316">
        <f>'per SKPD'!R2498</f>
        <v>0</v>
      </c>
      <c r="T223" s="316">
        <f>'per SKPD'!S2498</f>
        <v>0</v>
      </c>
      <c r="U223" s="316">
        <f>'per SKPD'!T2498</f>
        <v>0</v>
      </c>
      <c r="V223" s="316">
        <f>'per SKPD'!U2498</f>
        <v>0</v>
      </c>
      <c r="W223" s="316">
        <f>'per SKPD'!V2498</f>
        <v>0</v>
      </c>
      <c r="X223" s="316">
        <f t="shared" si="151"/>
        <v>0</v>
      </c>
      <c r="Y223" s="318">
        <f t="shared" si="152"/>
        <v>1712600</v>
      </c>
      <c r="Z223" s="318"/>
      <c r="AD223" s="379">
        <v>1712600</v>
      </c>
      <c r="AE223" s="394">
        <f t="shared" si="140"/>
        <v>0</v>
      </c>
    </row>
    <row r="224" spans="1:31">
      <c r="A224" s="230"/>
      <c r="B224" s="159">
        <v>5</v>
      </c>
      <c r="C224" s="159" t="s">
        <v>99</v>
      </c>
      <c r="D224" s="185" t="s">
        <v>14</v>
      </c>
      <c r="E224" s="316">
        <f>'per SKPD'!E2500</f>
        <v>66500</v>
      </c>
      <c r="F224" s="316">
        <f>'per SKPD'!F2500</f>
        <v>0</v>
      </c>
      <c r="G224" s="316">
        <f>'per SKPD'!G2500</f>
        <v>0</v>
      </c>
      <c r="H224" s="316">
        <f>'per SKPD'!H2500</f>
        <v>0</v>
      </c>
      <c r="I224" s="316">
        <f>'per SKPD'!I2500</f>
        <v>0</v>
      </c>
      <c r="J224" s="316">
        <f>'per SKPD'!J2500</f>
        <v>0</v>
      </c>
      <c r="K224" s="316">
        <f>'per SKPD'!K2500</f>
        <v>0</v>
      </c>
      <c r="L224" s="316">
        <f>'per SKPD'!L2500</f>
        <v>0</v>
      </c>
      <c r="M224" s="316">
        <f>'per SKPD'!M2500</f>
        <v>0</v>
      </c>
      <c r="N224" s="316">
        <f>'per SKPD'!N2500</f>
        <v>0</v>
      </c>
      <c r="O224" s="316">
        <f t="shared" si="150"/>
        <v>0</v>
      </c>
      <c r="P224" s="316">
        <f>'per SKPD'!O2500</f>
        <v>0</v>
      </c>
      <c r="Q224" s="316">
        <f>'per SKPD'!P2500</f>
        <v>0</v>
      </c>
      <c r="R224" s="316">
        <f>'per SKPD'!Q2500</f>
        <v>0</v>
      </c>
      <c r="S224" s="316">
        <f>'per SKPD'!R2500</f>
        <v>0</v>
      </c>
      <c r="T224" s="316">
        <f>'per SKPD'!S2500</f>
        <v>0</v>
      </c>
      <c r="U224" s="316">
        <f>'per SKPD'!T2500</f>
        <v>0</v>
      </c>
      <c r="V224" s="316">
        <f>'per SKPD'!U2500</f>
        <v>0</v>
      </c>
      <c r="W224" s="316">
        <f>'per SKPD'!V2500</f>
        <v>0</v>
      </c>
      <c r="X224" s="316">
        <f t="shared" si="151"/>
        <v>0</v>
      </c>
      <c r="Y224" s="318">
        <f t="shared" si="152"/>
        <v>66500</v>
      </c>
      <c r="Z224" s="318"/>
      <c r="AD224" s="379">
        <v>66500</v>
      </c>
      <c r="AE224" s="394">
        <f t="shared" si="140"/>
        <v>0</v>
      </c>
    </row>
    <row r="225" spans="1:32">
      <c r="A225" s="230"/>
      <c r="B225" s="159">
        <v>6</v>
      </c>
      <c r="C225" s="159" t="s">
        <v>100</v>
      </c>
      <c r="D225" s="185" t="s">
        <v>10</v>
      </c>
      <c r="E225" s="316">
        <f>'per SKPD'!E2501</f>
        <v>0</v>
      </c>
      <c r="F225" s="316">
        <f>'per SKPD'!F2501</f>
        <v>0</v>
      </c>
      <c r="G225" s="316">
        <f>'per SKPD'!G2501</f>
        <v>0</v>
      </c>
      <c r="H225" s="316">
        <f>'per SKPD'!H2501</f>
        <v>0</v>
      </c>
      <c r="I225" s="316">
        <f>'per SKPD'!I2501</f>
        <v>0</v>
      </c>
      <c r="J225" s="316">
        <f>'per SKPD'!J2501</f>
        <v>0</v>
      </c>
      <c r="K225" s="316">
        <f>'per SKPD'!K2501</f>
        <v>0</v>
      </c>
      <c r="L225" s="316">
        <f>'per SKPD'!L2501</f>
        <v>0</v>
      </c>
      <c r="M225" s="316">
        <f>'per SKPD'!M2501</f>
        <v>0</v>
      </c>
      <c r="N225" s="316">
        <f>'per SKPD'!N2501</f>
        <v>0</v>
      </c>
      <c r="O225" s="316">
        <f t="shared" si="150"/>
        <v>0</v>
      </c>
      <c r="P225" s="316">
        <f>'per SKPD'!O2501</f>
        <v>0</v>
      </c>
      <c r="Q225" s="316">
        <f>'per SKPD'!P2501</f>
        <v>0</v>
      </c>
      <c r="R225" s="316">
        <f>'per SKPD'!Q2501</f>
        <v>0</v>
      </c>
      <c r="S225" s="316">
        <f>'per SKPD'!R2501</f>
        <v>0</v>
      </c>
      <c r="T225" s="316">
        <f>'per SKPD'!S2501</f>
        <v>0</v>
      </c>
      <c r="U225" s="316">
        <f>'per SKPD'!T2501</f>
        <v>0</v>
      </c>
      <c r="V225" s="316">
        <f>'per SKPD'!U2501</f>
        <v>0</v>
      </c>
      <c r="W225" s="316">
        <f>'per SKPD'!V2501</f>
        <v>0</v>
      </c>
      <c r="X225" s="316">
        <f t="shared" si="151"/>
        <v>0</v>
      </c>
      <c r="Y225" s="318">
        <f t="shared" si="152"/>
        <v>0</v>
      </c>
      <c r="Z225" s="318"/>
      <c r="AD225" s="379">
        <v>0</v>
      </c>
      <c r="AE225" s="394">
        <f t="shared" si="140"/>
        <v>0</v>
      </c>
    </row>
    <row r="226" spans="1:32" s="179" customFormat="1">
      <c r="A226" s="628"/>
      <c r="B226" s="186">
        <v>7</v>
      </c>
      <c r="C226" s="186"/>
      <c r="D226" s="187" t="s">
        <v>11</v>
      </c>
      <c r="E226" s="316">
        <f>'per SKPD'!E2502</f>
        <v>0</v>
      </c>
      <c r="F226" s="316">
        <f>'per SKPD'!F2502</f>
        <v>0</v>
      </c>
      <c r="G226" s="316">
        <f>'per SKPD'!G2502</f>
        <v>0</v>
      </c>
      <c r="H226" s="316">
        <f>'per SKPD'!H2502</f>
        <v>0</v>
      </c>
      <c r="I226" s="316">
        <f>'per SKPD'!I2502</f>
        <v>0</v>
      </c>
      <c r="J226" s="316">
        <f>'per SKPD'!J2502</f>
        <v>0</v>
      </c>
      <c r="K226" s="316">
        <f>'per SKPD'!K2502</f>
        <v>0</v>
      </c>
      <c r="L226" s="316">
        <f>'per SKPD'!L2502</f>
        <v>0</v>
      </c>
      <c r="M226" s="316">
        <f>'per SKPD'!M2502</f>
        <v>8000000</v>
      </c>
      <c r="N226" s="316">
        <f>'per SKPD'!N2502</f>
        <v>0</v>
      </c>
      <c r="O226" s="316">
        <f t="shared" si="150"/>
        <v>8000000</v>
      </c>
      <c r="P226" s="316">
        <f>'per SKPD'!O2502</f>
        <v>0</v>
      </c>
      <c r="Q226" s="316">
        <f>'per SKPD'!P2502</f>
        <v>0</v>
      </c>
      <c r="R226" s="316">
        <f>'per SKPD'!Q2502</f>
        <v>0</v>
      </c>
      <c r="S226" s="316">
        <f>'per SKPD'!R2502</f>
        <v>0</v>
      </c>
      <c r="T226" s="316">
        <f>'per SKPD'!S2502</f>
        <v>8000000</v>
      </c>
      <c r="U226" s="316">
        <f>'per SKPD'!T2502</f>
        <v>0</v>
      </c>
      <c r="V226" s="316">
        <f>'per SKPD'!U2502</f>
        <v>0</v>
      </c>
      <c r="W226" s="316">
        <f>'per SKPD'!V2502</f>
        <v>0</v>
      </c>
      <c r="X226" s="316">
        <f t="shared" si="151"/>
        <v>8000000</v>
      </c>
      <c r="Y226" s="318">
        <f t="shared" si="152"/>
        <v>0</v>
      </c>
      <c r="Z226" s="395"/>
      <c r="AA226" s="396"/>
      <c r="AB226" s="397"/>
      <c r="AC226" s="397"/>
      <c r="AD226" s="397">
        <v>0</v>
      </c>
      <c r="AE226" s="394">
        <f t="shared" si="140"/>
        <v>0</v>
      </c>
    </row>
    <row r="227" spans="1:32">
      <c r="A227" s="627"/>
      <c r="B227" s="183"/>
      <c r="C227" s="183"/>
      <c r="D227" s="188"/>
      <c r="E227" s="406"/>
      <c r="F227" s="406"/>
      <c r="G227" s="390"/>
      <c r="H227" s="390"/>
      <c r="I227" s="390"/>
      <c r="J227" s="390"/>
      <c r="K227" s="390"/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  <c r="AE227" s="394">
        <f t="shared" si="140"/>
        <v>0</v>
      </c>
    </row>
    <row r="228" spans="1:32" s="178" customFormat="1">
      <c r="A228" s="633">
        <v>25</v>
      </c>
      <c r="B228" s="694" t="s">
        <v>44</v>
      </c>
      <c r="C228" s="695"/>
      <c r="D228" s="696"/>
      <c r="E228" s="391">
        <f t="shared" ref="E228:U228" si="153">SUM(E229:E235)</f>
        <v>13862104795</v>
      </c>
      <c r="F228" s="391">
        <f t="shared" ref="F228" si="154">SUM(F229:F235)</f>
        <v>35112000</v>
      </c>
      <c r="G228" s="391">
        <f t="shared" si="153"/>
        <v>35112000</v>
      </c>
      <c r="H228" s="391">
        <f t="shared" si="153"/>
        <v>0</v>
      </c>
      <c r="I228" s="391">
        <f t="shared" si="153"/>
        <v>0</v>
      </c>
      <c r="J228" s="391">
        <f t="shared" si="153"/>
        <v>0</v>
      </c>
      <c r="K228" s="391">
        <f t="shared" si="153"/>
        <v>0</v>
      </c>
      <c r="L228" s="391">
        <f t="shared" si="153"/>
        <v>0</v>
      </c>
      <c r="M228" s="391">
        <f t="shared" si="153"/>
        <v>6050000</v>
      </c>
      <c r="N228" s="391">
        <f t="shared" si="153"/>
        <v>0</v>
      </c>
      <c r="O228" s="391">
        <f>SUM(G228:N228)</f>
        <v>41162000</v>
      </c>
      <c r="P228" s="391">
        <f t="shared" si="153"/>
        <v>0</v>
      </c>
      <c r="Q228" s="391">
        <f t="shared" si="153"/>
        <v>0</v>
      </c>
      <c r="R228" s="391">
        <f t="shared" si="153"/>
        <v>0</v>
      </c>
      <c r="S228" s="391">
        <f t="shared" si="153"/>
        <v>6050000</v>
      </c>
      <c r="T228" s="391">
        <f t="shared" si="153"/>
        <v>6000000</v>
      </c>
      <c r="U228" s="391">
        <f t="shared" si="153"/>
        <v>4050000</v>
      </c>
      <c r="V228" s="391">
        <f t="shared" ref="V228:W228" si="155">SUM(V229:V235)</f>
        <v>0</v>
      </c>
      <c r="W228" s="391">
        <f t="shared" si="155"/>
        <v>0</v>
      </c>
      <c r="X228" s="391">
        <f>SUM(X229:X235)</f>
        <v>16100000</v>
      </c>
      <c r="Y228" s="391">
        <f>SUM(Y229:Y235)</f>
        <v>13887166795</v>
      </c>
      <c r="Z228" s="392"/>
      <c r="AA228" s="393">
        <f>E228+G228+H228+I228+J228+K228+L228+M228+N228-P228-Q228-R228-S228-T228-U228-V228-W228</f>
        <v>13887166795</v>
      </c>
      <c r="AB228" s="394"/>
      <c r="AC228" s="394"/>
      <c r="AD228" s="394">
        <v>13887166795</v>
      </c>
      <c r="AE228" s="394">
        <f t="shared" si="140"/>
        <v>0</v>
      </c>
    </row>
    <row r="229" spans="1:32">
      <c r="A229" s="230"/>
      <c r="B229" s="159">
        <v>1</v>
      </c>
      <c r="C229" s="159" t="s">
        <v>95</v>
      </c>
      <c r="D229" s="185" t="s">
        <v>9</v>
      </c>
      <c r="E229" s="316">
        <f>'per SKPD'!E2507</f>
        <v>9119336795</v>
      </c>
      <c r="F229" s="316">
        <f>'per SKPD'!F2507</f>
        <v>0</v>
      </c>
      <c r="G229" s="316">
        <f>'per SKPD'!G2507</f>
        <v>0</v>
      </c>
      <c r="H229" s="316">
        <f>'per SKPD'!H2507</f>
        <v>0</v>
      </c>
      <c r="I229" s="316">
        <f>'per SKPD'!I2507</f>
        <v>0</v>
      </c>
      <c r="J229" s="316">
        <f>'per SKPD'!J2507</f>
        <v>0</v>
      </c>
      <c r="K229" s="316">
        <f>'per SKPD'!K2507</f>
        <v>0</v>
      </c>
      <c r="L229" s="316">
        <f>'per SKPD'!L2507</f>
        <v>0</v>
      </c>
      <c r="M229" s="316">
        <f>'per SKPD'!M2507</f>
        <v>0</v>
      </c>
      <c r="N229" s="316">
        <f>'per SKPD'!N2507</f>
        <v>0</v>
      </c>
      <c r="O229" s="316">
        <f>SUM(G229:N229)</f>
        <v>0</v>
      </c>
      <c r="P229" s="316">
        <f>'per SKPD'!O2507</f>
        <v>0</v>
      </c>
      <c r="Q229" s="316">
        <f>'per SKPD'!P2507</f>
        <v>0</v>
      </c>
      <c r="R229" s="316">
        <f>'per SKPD'!Q2507</f>
        <v>0</v>
      </c>
      <c r="S229" s="316">
        <f>'per SKPD'!R2507</f>
        <v>0</v>
      </c>
      <c r="T229" s="316">
        <f>'per SKPD'!S2507</f>
        <v>0</v>
      </c>
      <c r="U229" s="316">
        <f>'per SKPD'!T2507</f>
        <v>0</v>
      </c>
      <c r="V229" s="316">
        <f>'per SKPD'!U2507</f>
        <v>0</v>
      </c>
      <c r="W229" s="316">
        <f>'per SKPD'!V2507</f>
        <v>0</v>
      </c>
      <c r="X229" s="316">
        <f>SUM(P229:W229)</f>
        <v>0</v>
      </c>
      <c r="Y229" s="318">
        <f>E229+G229+H229+I229+J229+K229+L229+M229+N229-P229-Q229-R229-S229-T229-U229-V229-W229</f>
        <v>9119336795</v>
      </c>
      <c r="Z229" s="318"/>
      <c r="AA229" s="306">
        <f>Y228-AA228</f>
        <v>0</v>
      </c>
      <c r="AB229" s="379" t="s">
        <v>24</v>
      </c>
      <c r="AD229" s="379">
        <v>9119336795</v>
      </c>
      <c r="AE229" s="394">
        <f t="shared" si="140"/>
        <v>0</v>
      </c>
    </row>
    <row r="230" spans="1:32">
      <c r="A230" s="230"/>
      <c r="B230" s="159">
        <v>2</v>
      </c>
      <c r="C230" s="159" t="s">
        <v>96</v>
      </c>
      <c r="D230" s="185" t="s">
        <v>12</v>
      </c>
      <c r="E230" s="316">
        <f>'per SKPD'!E2508</f>
        <v>293910500</v>
      </c>
      <c r="F230" s="316">
        <f>'per SKPD'!F2508</f>
        <v>32400000</v>
      </c>
      <c r="G230" s="302">
        <f>'per SKPD'!G2508</f>
        <v>32400000</v>
      </c>
      <c r="H230" s="316">
        <f>'per SKPD'!H2508</f>
        <v>0</v>
      </c>
      <c r="I230" s="316">
        <f>'per SKPD'!I2508</f>
        <v>0</v>
      </c>
      <c r="J230" s="316">
        <f>'per SKPD'!J2508</f>
        <v>0</v>
      </c>
      <c r="K230" s="316">
        <f>'per SKPD'!K2508</f>
        <v>0</v>
      </c>
      <c r="L230" s="316">
        <f>'per SKPD'!L2508</f>
        <v>0</v>
      </c>
      <c r="M230" s="316">
        <f>'per SKPD'!M2508</f>
        <v>0</v>
      </c>
      <c r="N230" s="316">
        <f>'per SKPD'!N2508</f>
        <v>0</v>
      </c>
      <c r="O230" s="316">
        <f t="shared" ref="O230:O235" si="156">SUM(G230:N230)</f>
        <v>32400000</v>
      </c>
      <c r="P230" s="316">
        <f>'per SKPD'!O2508</f>
        <v>0</v>
      </c>
      <c r="Q230" s="316">
        <f>'per SKPD'!P2508</f>
        <v>0</v>
      </c>
      <c r="R230" s="316">
        <f>'per SKPD'!Q2508</f>
        <v>0</v>
      </c>
      <c r="S230" s="316">
        <f>'per SKPD'!R2508</f>
        <v>6050000</v>
      </c>
      <c r="T230" s="316">
        <f>'per SKPD'!S2508</f>
        <v>0</v>
      </c>
      <c r="U230" s="302">
        <f>'per SKPD'!T2508</f>
        <v>4050000</v>
      </c>
      <c r="V230" s="302">
        <f>'per SKPD'!U2508</f>
        <v>0</v>
      </c>
      <c r="W230" s="302">
        <f>'per SKPD'!V2508</f>
        <v>0</v>
      </c>
      <c r="X230" s="316">
        <f>SUM(P230:W230)</f>
        <v>10100000</v>
      </c>
      <c r="Y230" s="318">
        <f>E230+G230+H230+I230+J230+K230+L230+M230+N230-P230-Q230-R230-S230-T230-U230-V230-W230</f>
        <v>316210500</v>
      </c>
      <c r="Z230" s="318"/>
      <c r="AD230" s="379">
        <v>316210500</v>
      </c>
      <c r="AE230" s="394">
        <f t="shared" si="140"/>
        <v>0</v>
      </c>
    </row>
    <row r="231" spans="1:32">
      <c r="A231" s="230"/>
      <c r="B231" s="159">
        <v>3</v>
      </c>
      <c r="C231" s="159" t="s">
        <v>97</v>
      </c>
      <c r="D231" s="185" t="s">
        <v>13</v>
      </c>
      <c r="E231" s="316">
        <f>'per SKPD'!E2521</f>
        <v>4447616000</v>
      </c>
      <c r="F231" s="316">
        <f>'per SKPD'!F2521</f>
        <v>0</v>
      </c>
      <c r="G231" s="316">
        <f>'per SKPD'!G2521</f>
        <v>0</v>
      </c>
      <c r="H231" s="316">
        <f>'per SKPD'!H2521</f>
        <v>0</v>
      </c>
      <c r="I231" s="316">
        <f>'per SKPD'!I2521</f>
        <v>0</v>
      </c>
      <c r="J231" s="316">
        <f>'per SKPD'!J2521</f>
        <v>0</v>
      </c>
      <c r="K231" s="316">
        <f>'per SKPD'!K2521</f>
        <v>0</v>
      </c>
      <c r="L231" s="316">
        <f>'per SKPD'!L2521</f>
        <v>0</v>
      </c>
      <c r="M231" s="316">
        <f>'per SKPD'!M2521</f>
        <v>0</v>
      </c>
      <c r="N231" s="316">
        <f>'per SKPD'!N2521</f>
        <v>0</v>
      </c>
      <c r="O231" s="316">
        <f t="shared" si="156"/>
        <v>0</v>
      </c>
      <c r="P231" s="316">
        <f>'per SKPD'!O2521</f>
        <v>0</v>
      </c>
      <c r="Q231" s="316">
        <f>'per SKPD'!P2521</f>
        <v>0</v>
      </c>
      <c r="R231" s="316">
        <f>'per SKPD'!Q2521</f>
        <v>0</v>
      </c>
      <c r="S231" s="316">
        <f>'per SKPD'!R2521</f>
        <v>0</v>
      </c>
      <c r="T231" s="316">
        <f>'per SKPD'!S2521</f>
        <v>0</v>
      </c>
      <c r="U231" s="316">
        <f>'per SKPD'!T2521</f>
        <v>0</v>
      </c>
      <c r="V231" s="316">
        <f>'per SKPD'!U2521</f>
        <v>0</v>
      </c>
      <c r="W231" s="316">
        <f>'per SKPD'!V2521</f>
        <v>0</v>
      </c>
      <c r="X231" s="316">
        <f t="shared" ref="X231:X235" si="157">SUM(P231:W231)</f>
        <v>0</v>
      </c>
      <c r="Y231" s="318">
        <f t="shared" ref="Y231:Y235" si="158">E231+G231+H231+I231+J231+K231+L231+M231+N231-P231-Q231-R231-S231-T231-U231-V231-W231</f>
        <v>4447616000</v>
      </c>
      <c r="Z231" s="318"/>
      <c r="AD231" s="379">
        <v>4447616000</v>
      </c>
      <c r="AE231" s="394">
        <f t="shared" si="140"/>
        <v>0</v>
      </c>
    </row>
    <row r="232" spans="1:32">
      <c r="A232" s="230"/>
      <c r="B232" s="159">
        <v>4</v>
      </c>
      <c r="C232" s="159" t="s">
        <v>98</v>
      </c>
      <c r="D232" s="185" t="s">
        <v>8</v>
      </c>
      <c r="E232" s="316">
        <f>'per SKPD'!E2522</f>
        <v>0</v>
      </c>
      <c r="F232" s="316">
        <f>'per SKPD'!F2522</f>
        <v>2712000</v>
      </c>
      <c r="G232" s="316">
        <f>'per SKPD'!G2522</f>
        <v>2712000</v>
      </c>
      <c r="H232" s="316">
        <f>'per SKPD'!H2522</f>
        <v>0</v>
      </c>
      <c r="I232" s="316">
        <f>'per SKPD'!I2522</f>
        <v>0</v>
      </c>
      <c r="J232" s="316">
        <f>'per SKPD'!J2522</f>
        <v>0</v>
      </c>
      <c r="K232" s="316">
        <f>'per SKPD'!K2522</f>
        <v>0</v>
      </c>
      <c r="L232" s="316">
        <f>'per SKPD'!L2522</f>
        <v>0</v>
      </c>
      <c r="M232" s="316">
        <f>'per SKPD'!M2522</f>
        <v>0</v>
      </c>
      <c r="N232" s="316">
        <f>'per SKPD'!N2522</f>
        <v>0</v>
      </c>
      <c r="O232" s="316">
        <f t="shared" si="156"/>
        <v>2712000</v>
      </c>
      <c r="P232" s="316">
        <f>'per SKPD'!O2522</f>
        <v>0</v>
      </c>
      <c r="Q232" s="316">
        <f>'per SKPD'!P2522</f>
        <v>0</v>
      </c>
      <c r="R232" s="316">
        <f>'per SKPD'!Q2522</f>
        <v>0</v>
      </c>
      <c r="S232" s="316">
        <f>'per SKPD'!R2522</f>
        <v>0</v>
      </c>
      <c r="T232" s="316">
        <f>'per SKPD'!S2522</f>
        <v>0</v>
      </c>
      <c r="U232" s="316">
        <f>'per SKPD'!T2522</f>
        <v>0</v>
      </c>
      <c r="V232" s="316">
        <f>'per SKPD'!U2522</f>
        <v>0</v>
      </c>
      <c r="W232" s="316">
        <f>'per SKPD'!V2522</f>
        <v>0</v>
      </c>
      <c r="X232" s="316">
        <f t="shared" si="157"/>
        <v>0</v>
      </c>
      <c r="Y232" s="318">
        <f t="shared" si="158"/>
        <v>2712000</v>
      </c>
      <c r="Z232" s="318"/>
      <c r="AD232" s="379">
        <v>2712000</v>
      </c>
      <c r="AE232" s="394">
        <f t="shared" si="140"/>
        <v>0</v>
      </c>
    </row>
    <row r="233" spans="1:32">
      <c r="A233" s="230"/>
      <c r="B233" s="159">
        <v>5</v>
      </c>
      <c r="C233" s="159" t="s">
        <v>99</v>
      </c>
      <c r="D233" s="185" t="s">
        <v>14</v>
      </c>
      <c r="E233" s="316">
        <f>'per SKPD'!E2524</f>
        <v>1241500</v>
      </c>
      <c r="F233" s="316">
        <f>'per SKPD'!F2524</f>
        <v>0</v>
      </c>
      <c r="G233" s="316">
        <f>'per SKPD'!G2524</f>
        <v>0</v>
      </c>
      <c r="H233" s="316">
        <f>'per SKPD'!H2524</f>
        <v>0</v>
      </c>
      <c r="I233" s="316">
        <f>'per SKPD'!I2524</f>
        <v>0</v>
      </c>
      <c r="J233" s="316">
        <f>'per SKPD'!J2524</f>
        <v>0</v>
      </c>
      <c r="K233" s="316">
        <f>'per SKPD'!K2524</f>
        <v>0</v>
      </c>
      <c r="L233" s="316">
        <f>'per SKPD'!L2524</f>
        <v>0</v>
      </c>
      <c r="M233" s="316">
        <f>'per SKPD'!M2524</f>
        <v>50000</v>
      </c>
      <c r="N233" s="316">
        <f>'per SKPD'!N2524</f>
        <v>0</v>
      </c>
      <c r="O233" s="316">
        <f t="shared" si="156"/>
        <v>50000</v>
      </c>
      <c r="P233" s="316">
        <f>'per SKPD'!O2524</f>
        <v>0</v>
      </c>
      <c r="Q233" s="316">
        <f>'per SKPD'!P2524</f>
        <v>0</v>
      </c>
      <c r="R233" s="316">
        <f>'per SKPD'!Q2524</f>
        <v>0</v>
      </c>
      <c r="S233" s="316">
        <f>'per SKPD'!R2524</f>
        <v>0</v>
      </c>
      <c r="T233" s="316">
        <f>'per SKPD'!S2524</f>
        <v>0</v>
      </c>
      <c r="U233" s="316">
        <f>'per SKPD'!T2524</f>
        <v>0</v>
      </c>
      <c r="V233" s="316">
        <f>'per SKPD'!U2524</f>
        <v>0</v>
      </c>
      <c r="W233" s="316">
        <f>'per SKPD'!V2524</f>
        <v>0</v>
      </c>
      <c r="X233" s="316">
        <f t="shared" si="157"/>
        <v>0</v>
      </c>
      <c r="Y233" s="318">
        <f t="shared" si="158"/>
        <v>1291500</v>
      </c>
      <c r="Z233" s="318"/>
      <c r="AD233" s="379">
        <v>1291500</v>
      </c>
      <c r="AE233" s="394">
        <f t="shared" si="140"/>
        <v>0</v>
      </c>
    </row>
    <row r="234" spans="1:32">
      <c r="A234" s="230"/>
      <c r="B234" s="159">
        <v>6</v>
      </c>
      <c r="C234" s="159" t="s">
        <v>100</v>
      </c>
      <c r="D234" s="185" t="s">
        <v>10</v>
      </c>
      <c r="E234" s="316">
        <f>'per SKPD'!E2526</f>
        <v>0</v>
      </c>
      <c r="F234" s="316">
        <f>'per SKPD'!F2526</f>
        <v>0</v>
      </c>
      <c r="G234" s="316">
        <f>'per SKPD'!G2526</f>
        <v>0</v>
      </c>
      <c r="H234" s="316">
        <f>'per SKPD'!H2526</f>
        <v>0</v>
      </c>
      <c r="I234" s="316">
        <f>'per SKPD'!I2526</f>
        <v>0</v>
      </c>
      <c r="J234" s="316">
        <f>'per SKPD'!J2526</f>
        <v>0</v>
      </c>
      <c r="K234" s="316">
        <f>'per SKPD'!K2526</f>
        <v>0</v>
      </c>
      <c r="L234" s="316">
        <f>'per SKPD'!L2526</f>
        <v>0</v>
      </c>
      <c r="M234" s="316">
        <f>'per SKPD'!M2526</f>
        <v>0</v>
      </c>
      <c r="N234" s="316">
        <f>'per SKPD'!N2526</f>
        <v>0</v>
      </c>
      <c r="O234" s="316">
        <f t="shared" si="156"/>
        <v>0</v>
      </c>
      <c r="P234" s="316">
        <f>'per SKPD'!O2526</f>
        <v>0</v>
      </c>
      <c r="Q234" s="316">
        <f>'per SKPD'!P2526</f>
        <v>0</v>
      </c>
      <c r="R234" s="316">
        <f>'per SKPD'!Q2526</f>
        <v>0</v>
      </c>
      <c r="S234" s="316">
        <f>'per SKPD'!R2526</f>
        <v>0</v>
      </c>
      <c r="T234" s="316">
        <f>'per SKPD'!S2526</f>
        <v>0</v>
      </c>
      <c r="U234" s="316">
        <f>'per SKPD'!T2526</f>
        <v>0</v>
      </c>
      <c r="V234" s="316">
        <f>'per SKPD'!U2526</f>
        <v>0</v>
      </c>
      <c r="W234" s="316">
        <f>'per SKPD'!V2526</f>
        <v>0</v>
      </c>
      <c r="X234" s="316">
        <f t="shared" si="157"/>
        <v>0</v>
      </c>
      <c r="Y234" s="318">
        <f t="shared" si="158"/>
        <v>0</v>
      </c>
      <c r="Z234" s="318"/>
      <c r="AD234" s="379">
        <v>0</v>
      </c>
      <c r="AE234" s="394">
        <f t="shared" si="140"/>
        <v>0</v>
      </c>
    </row>
    <row r="235" spans="1:32" s="179" customFormat="1">
      <c r="A235" s="628"/>
      <c r="B235" s="186">
        <v>7</v>
      </c>
      <c r="C235" s="186"/>
      <c r="D235" s="187" t="s">
        <v>11</v>
      </c>
      <c r="E235" s="316">
        <f>'per SKPD'!E2527</f>
        <v>0</v>
      </c>
      <c r="F235" s="316">
        <f>'per SKPD'!F2527</f>
        <v>0</v>
      </c>
      <c r="G235" s="316">
        <f>'per SKPD'!G2527</f>
        <v>0</v>
      </c>
      <c r="H235" s="316">
        <f>'per SKPD'!H2527</f>
        <v>0</v>
      </c>
      <c r="I235" s="316">
        <f>'per SKPD'!I2527</f>
        <v>0</v>
      </c>
      <c r="J235" s="316">
        <f>'per SKPD'!J2527</f>
        <v>0</v>
      </c>
      <c r="K235" s="316">
        <f>'per SKPD'!K2527</f>
        <v>0</v>
      </c>
      <c r="L235" s="316">
        <f>'per SKPD'!L2527</f>
        <v>0</v>
      </c>
      <c r="M235" s="316">
        <f>'per SKPD'!M2527</f>
        <v>6000000</v>
      </c>
      <c r="N235" s="316">
        <f>'per SKPD'!N2527</f>
        <v>0</v>
      </c>
      <c r="O235" s="316">
        <f t="shared" si="156"/>
        <v>6000000</v>
      </c>
      <c r="P235" s="316">
        <f>'per SKPD'!O2527</f>
        <v>0</v>
      </c>
      <c r="Q235" s="316">
        <f>'per SKPD'!P2527</f>
        <v>0</v>
      </c>
      <c r="R235" s="316">
        <f>'per SKPD'!Q2527</f>
        <v>0</v>
      </c>
      <c r="S235" s="316">
        <f>'per SKPD'!R2527</f>
        <v>0</v>
      </c>
      <c r="T235" s="316">
        <f>'per SKPD'!S2527</f>
        <v>6000000</v>
      </c>
      <c r="U235" s="316">
        <f>'per SKPD'!T2527</f>
        <v>0</v>
      </c>
      <c r="V235" s="316">
        <f>'per SKPD'!U2527</f>
        <v>0</v>
      </c>
      <c r="W235" s="316">
        <f>'per SKPD'!V2527</f>
        <v>0</v>
      </c>
      <c r="X235" s="316">
        <f t="shared" si="157"/>
        <v>6000000</v>
      </c>
      <c r="Y235" s="318">
        <f t="shared" si="158"/>
        <v>0</v>
      </c>
      <c r="Z235" s="395"/>
      <c r="AA235" s="396"/>
      <c r="AB235" s="397"/>
      <c r="AC235" s="397"/>
      <c r="AD235" s="397">
        <v>0</v>
      </c>
      <c r="AE235" s="394">
        <f t="shared" si="140"/>
        <v>0</v>
      </c>
    </row>
    <row r="236" spans="1:32">
      <c r="A236" s="627"/>
      <c r="B236" s="183"/>
      <c r="C236" s="183"/>
      <c r="D236" s="188"/>
      <c r="E236" s="406"/>
      <c r="F236" s="406"/>
      <c r="G236" s="390"/>
      <c r="H236" s="390"/>
      <c r="I236" s="390"/>
      <c r="J236" s="390"/>
      <c r="K236" s="390"/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  <c r="AE236" s="394">
        <f t="shared" si="140"/>
        <v>0</v>
      </c>
    </row>
    <row r="237" spans="1:32" s="178" customFormat="1">
      <c r="A237" s="633">
        <v>26</v>
      </c>
      <c r="B237" s="694" t="s">
        <v>45</v>
      </c>
      <c r="C237" s="695"/>
      <c r="D237" s="696"/>
      <c r="E237" s="391">
        <f t="shared" ref="E237:U237" si="159">SUM(E238:E244)</f>
        <v>1568792450</v>
      </c>
      <c r="F237" s="391">
        <f t="shared" ref="F237" si="160">SUM(F238:F244)</f>
        <v>69207500</v>
      </c>
      <c r="G237" s="391">
        <f t="shared" si="159"/>
        <v>69207500</v>
      </c>
      <c r="H237" s="391">
        <f t="shared" si="159"/>
        <v>20692500</v>
      </c>
      <c r="I237" s="391">
        <f t="shared" si="159"/>
        <v>63754000</v>
      </c>
      <c r="J237" s="391">
        <f t="shared" si="159"/>
        <v>0</v>
      </c>
      <c r="K237" s="391">
        <f t="shared" si="159"/>
        <v>1538994</v>
      </c>
      <c r="L237" s="391">
        <f t="shared" si="159"/>
        <v>0</v>
      </c>
      <c r="M237" s="391">
        <f t="shared" si="159"/>
        <v>0</v>
      </c>
      <c r="N237" s="391">
        <f t="shared" si="159"/>
        <v>0</v>
      </c>
      <c r="O237" s="391">
        <f>SUM(G237:N237)</f>
        <v>155192994</v>
      </c>
      <c r="P237" s="391">
        <f t="shared" si="159"/>
        <v>0</v>
      </c>
      <c r="Q237" s="391">
        <f t="shared" si="159"/>
        <v>0</v>
      </c>
      <c r="R237" s="391">
        <f t="shared" si="159"/>
        <v>0</v>
      </c>
      <c r="S237" s="391">
        <f t="shared" si="159"/>
        <v>0</v>
      </c>
      <c r="T237" s="391">
        <f t="shared" si="159"/>
        <v>150000000</v>
      </c>
      <c r="U237" s="391">
        <f t="shared" si="159"/>
        <v>2000000</v>
      </c>
      <c r="V237" s="391">
        <f t="shared" ref="V237:W237" si="161">SUM(V238:V244)</f>
        <v>1282800</v>
      </c>
      <c r="W237" s="391">
        <f t="shared" si="161"/>
        <v>0</v>
      </c>
      <c r="X237" s="391">
        <f>SUM(X238:X244)</f>
        <v>153282800</v>
      </c>
      <c r="Y237" s="391">
        <f>SUM(Y238:Y244)</f>
        <v>1570702644</v>
      </c>
      <c r="Z237" s="392"/>
      <c r="AA237" s="393">
        <f>E237+G237+H237+I237+J237+K237+L237+M237+N237-P237-Q237-R237-S237-T237-U237-V237-W237</f>
        <v>1570702644</v>
      </c>
      <c r="AB237" s="394"/>
      <c r="AC237" s="394"/>
      <c r="AD237" s="394">
        <v>1570702644</v>
      </c>
      <c r="AE237" s="394">
        <f t="shared" si="140"/>
        <v>0</v>
      </c>
    </row>
    <row r="238" spans="1:32">
      <c r="A238" s="230"/>
      <c r="B238" s="159">
        <v>1</v>
      </c>
      <c r="C238" s="159" t="s">
        <v>95</v>
      </c>
      <c r="D238" s="185" t="s">
        <v>9</v>
      </c>
      <c r="E238" s="316">
        <f>'per SKPD'!E2532</f>
        <v>466000000</v>
      </c>
      <c r="F238" s="316">
        <f>'per SKPD'!F2532</f>
        <v>0</v>
      </c>
      <c r="G238" s="316">
        <f>'per SKPD'!G2532</f>
        <v>0</v>
      </c>
      <c r="H238" s="302">
        <f>'per SKPD'!H2532</f>
        <v>0</v>
      </c>
      <c r="I238" s="316">
        <f>'per SKPD'!I2532</f>
        <v>0</v>
      </c>
      <c r="J238" s="316">
        <f>'per SKPD'!J2532</f>
        <v>0</v>
      </c>
      <c r="K238" s="302">
        <f>'per SKPD'!K2532</f>
        <v>1538994</v>
      </c>
      <c r="L238" s="316">
        <f>'per SKPD'!L2532</f>
        <v>0</v>
      </c>
      <c r="M238" s="316">
        <f>'per SKPD'!M2532</f>
        <v>0</v>
      </c>
      <c r="N238" s="316">
        <f>'per SKPD'!N2532</f>
        <v>0</v>
      </c>
      <c r="O238" s="316">
        <f>SUM(G238:N238)</f>
        <v>1538994</v>
      </c>
      <c r="P238" s="316">
        <f>'per SKPD'!O2532</f>
        <v>0</v>
      </c>
      <c r="Q238" s="316">
        <f>'per SKPD'!P2532</f>
        <v>0</v>
      </c>
      <c r="R238" s="316">
        <f>'per SKPD'!Q2532</f>
        <v>0</v>
      </c>
      <c r="S238" s="316">
        <f>'per SKPD'!R2532</f>
        <v>0</v>
      </c>
      <c r="T238" s="316">
        <f>'per SKPD'!S2532</f>
        <v>150000000</v>
      </c>
      <c r="U238" s="316">
        <f>'per SKPD'!T2532</f>
        <v>0</v>
      </c>
      <c r="V238" s="316">
        <f>'per SKPD'!U2532</f>
        <v>0</v>
      </c>
      <c r="W238" s="316">
        <f>'per SKPD'!V2532</f>
        <v>0</v>
      </c>
      <c r="X238" s="316">
        <f>SUM(P238:W238)</f>
        <v>150000000</v>
      </c>
      <c r="Y238" s="318">
        <f>E238+G238+H238+I238+J238+K238+L238+M238+N238-P238-Q238-R238-S238-T238-U238-V238-W238</f>
        <v>317538994</v>
      </c>
      <c r="Z238" s="318"/>
      <c r="AA238" s="306">
        <f>Y237-AA237</f>
        <v>0</v>
      </c>
      <c r="AB238" s="379" t="s">
        <v>24</v>
      </c>
      <c r="AD238" s="379">
        <v>317538994</v>
      </c>
      <c r="AE238" s="394">
        <f t="shared" si="140"/>
        <v>0</v>
      </c>
    </row>
    <row r="239" spans="1:32">
      <c r="A239" s="230"/>
      <c r="B239" s="159">
        <v>2</v>
      </c>
      <c r="C239" s="159" t="s">
        <v>96</v>
      </c>
      <c r="D239" s="185" t="s">
        <v>12</v>
      </c>
      <c r="E239" s="316">
        <f>'per SKPD'!E2535</f>
        <v>349080950</v>
      </c>
      <c r="F239" s="316">
        <f>'per SKPD'!F2535</f>
        <v>21900000</v>
      </c>
      <c r="G239" s="302">
        <f>'per SKPD'!G2535</f>
        <v>21900000</v>
      </c>
      <c r="H239" s="316">
        <f>'per SKPD'!H2535</f>
        <v>0</v>
      </c>
      <c r="I239" s="316">
        <f>'per SKPD'!I2535</f>
        <v>0</v>
      </c>
      <c r="J239" s="316">
        <f>'per SKPD'!J2535</f>
        <v>0</v>
      </c>
      <c r="K239" s="316">
        <f>'per SKPD'!K2535</f>
        <v>0</v>
      </c>
      <c r="L239" s="316">
        <f>'per SKPD'!L2535</f>
        <v>0</v>
      </c>
      <c r="M239" s="316">
        <f>'per SKPD'!M2535</f>
        <v>0</v>
      </c>
      <c r="N239" s="316">
        <f>'per SKPD'!N2535</f>
        <v>0</v>
      </c>
      <c r="O239" s="316">
        <f t="shared" ref="O239:O244" si="162">SUM(G239:N239)</f>
        <v>21900000</v>
      </c>
      <c r="P239" s="316">
        <f>'per SKPD'!O2535</f>
        <v>0</v>
      </c>
      <c r="Q239" s="316">
        <f>'per SKPD'!P2535</f>
        <v>0</v>
      </c>
      <c r="R239" s="316">
        <f>'per SKPD'!Q2535</f>
        <v>0</v>
      </c>
      <c r="S239" s="316">
        <f>'per SKPD'!R2535</f>
        <v>0</v>
      </c>
      <c r="T239" s="316">
        <f>'per SKPD'!S2535</f>
        <v>0</v>
      </c>
      <c r="U239" s="302">
        <f>'per SKPD'!T2535</f>
        <v>2000000</v>
      </c>
      <c r="V239" s="302">
        <f>'per SKPD'!U2535</f>
        <v>0</v>
      </c>
      <c r="W239" s="302">
        <f>'per SKPD'!V2535</f>
        <v>0</v>
      </c>
      <c r="X239" s="316">
        <f>SUM(P239:W239)</f>
        <v>2000000</v>
      </c>
      <c r="Y239" s="318">
        <f>E239+G239+H239+I239+J239+K239+L239+M239+N239-P239-Q239-R239-S239-T239-U239-V239-W239</f>
        <v>368980950</v>
      </c>
      <c r="Z239" s="318"/>
      <c r="AD239" s="379">
        <v>368980950</v>
      </c>
      <c r="AE239" s="394">
        <f t="shared" si="140"/>
        <v>0</v>
      </c>
      <c r="AF239" s="108" t="s">
        <v>1213</v>
      </c>
    </row>
    <row r="240" spans="1:32">
      <c r="A240" s="230"/>
      <c r="B240" s="159">
        <v>3</v>
      </c>
      <c r="C240" s="159" t="s">
        <v>97</v>
      </c>
      <c r="D240" s="185" t="s">
        <v>13</v>
      </c>
      <c r="E240" s="316">
        <f>'per SKPD'!E2547</f>
        <v>753000000</v>
      </c>
      <c r="F240" s="316">
        <f>'per SKPD'!F2547</f>
        <v>44307500</v>
      </c>
      <c r="G240" s="316">
        <f>'per SKPD'!G2547</f>
        <v>44307500</v>
      </c>
      <c r="H240" s="316">
        <f>'per SKPD'!H2547</f>
        <v>20692500</v>
      </c>
      <c r="I240" s="316">
        <f>'per SKPD'!I2547</f>
        <v>63754000</v>
      </c>
      <c r="J240" s="316">
        <f>'per SKPD'!J2547</f>
        <v>0</v>
      </c>
      <c r="K240" s="316">
        <f>'per SKPD'!K2547</f>
        <v>0</v>
      </c>
      <c r="L240" s="316">
        <f>'per SKPD'!L2547</f>
        <v>0</v>
      </c>
      <c r="M240" s="316">
        <f>'per SKPD'!M2547</f>
        <v>0</v>
      </c>
      <c r="N240" s="316">
        <f>'per SKPD'!N2547</f>
        <v>0</v>
      </c>
      <c r="O240" s="316">
        <f t="shared" si="162"/>
        <v>128754000</v>
      </c>
      <c r="P240" s="316">
        <f>'per SKPD'!O2547</f>
        <v>0</v>
      </c>
      <c r="Q240" s="316">
        <f>'per SKPD'!P2547</f>
        <v>0</v>
      </c>
      <c r="R240" s="316">
        <f>'per SKPD'!Q2547</f>
        <v>0</v>
      </c>
      <c r="S240" s="316">
        <f>'per SKPD'!R2547</f>
        <v>0</v>
      </c>
      <c r="T240" s="316">
        <f>'per SKPD'!S2547</f>
        <v>0</v>
      </c>
      <c r="U240" s="316">
        <f>'per SKPD'!T2547</f>
        <v>0</v>
      </c>
      <c r="V240" s="316">
        <f>'per SKPD'!U2547</f>
        <v>0</v>
      </c>
      <c r="W240" s="316">
        <f>'per SKPD'!V2547</f>
        <v>0</v>
      </c>
      <c r="X240" s="316">
        <f t="shared" ref="X240:X244" si="163">SUM(P240:W240)</f>
        <v>0</v>
      </c>
      <c r="Y240" s="318">
        <f t="shared" ref="Y240:Y244" si="164">E240+G240+H240+I240+J240+K240+L240+M240+N240-P240-Q240-R240-S240-T240-U240-V240-W240</f>
        <v>881754000</v>
      </c>
      <c r="Z240" s="318"/>
      <c r="AD240" s="379">
        <v>881754000</v>
      </c>
      <c r="AE240" s="394">
        <f t="shared" si="140"/>
        <v>0</v>
      </c>
    </row>
    <row r="241" spans="1:31">
      <c r="A241" s="230"/>
      <c r="B241" s="159">
        <v>4</v>
      </c>
      <c r="C241" s="159" t="s">
        <v>98</v>
      </c>
      <c r="D241" s="185" t="s">
        <v>8</v>
      </c>
      <c r="E241" s="316">
        <f>'per SKPD'!E2550</f>
        <v>0</v>
      </c>
      <c r="F241" s="316">
        <f>'per SKPD'!F2550</f>
        <v>3000000</v>
      </c>
      <c r="G241" s="316">
        <f>'per SKPD'!G2550</f>
        <v>3000000</v>
      </c>
      <c r="H241" s="316">
        <f>'per SKPD'!H2550</f>
        <v>0</v>
      </c>
      <c r="I241" s="316">
        <f>'per SKPD'!I2550</f>
        <v>0</v>
      </c>
      <c r="J241" s="316">
        <f>'per SKPD'!J2550</f>
        <v>0</v>
      </c>
      <c r="K241" s="316">
        <f>'per SKPD'!K2550</f>
        <v>0</v>
      </c>
      <c r="L241" s="316">
        <f>'per SKPD'!L2550</f>
        <v>0</v>
      </c>
      <c r="M241" s="316">
        <f>'per SKPD'!M2550</f>
        <v>0</v>
      </c>
      <c r="N241" s="316">
        <f>'per SKPD'!N2550</f>
        <v>0</v>
      </c>
      <c r="O241" s="316">
        <f t="shared" si="162"/>
        <v>3000000</v>
      </c>
      <c r="P241" s="316">
        <f>'per SKPD'!O2550</f>
        <v>0</v>
      </c>
      <c r="Q241" s="316">
        <f>'per SKPD'!P2550</f>
        <v>0</v>
      </c>
      <c r="R241" s="316">
        <f>'per SKPD'!Q2550</f>
        <v>0</v>
      </c>
      <c r="S241" s="316">
        <f>'per SKPD'!R2550</f>
        <v>0</v>
      </c>
      <c r="T241" s="316">
        <f>'per SKPD'!S2550</f>
        <v>0</v>
      </c>
      <c r="U241" s="316">
        <f>'per SKPD'!T2550</f>
        <v>0</v>
      </c>
      <c r="V241" s="316">
        <f>'per SKPD'!U2550</f>
        <v>1282800</v>
      </c>
      <c r="W241" s="316">
        <f>'per SKPD'!V2550</f>
        <v>0</v>
      </c>
      <c r="X241" s="316">
        <f t="shared" si="163"/>
        <v>1282800</v>
      </c>
      <c r="Y241" s="318">
        <f t="shared" si="164"/>
        <v>1717200</v>
      </c>
      <c r="Z241" s="318"/>
      <c r="AD241" s="379">
        <v>1717200</v>
      </c>
      <c r="AE241" s="394">
        <f t="shared" si="140"/>
        <v>0</v>
      </c>
    </row>
    <row r="242" spans="1:31">
      <c r="A242" s="230"/>
      <c r="B242" s="159">
        <v>5</v>
      </c>
      <c r="C242" s="159" t="s">
        <v>99</v>
      </c>
      <c r="D242" s="185" t="s">
        <v>14</v>
      </c>
      <c r="E242" s="316">
        <f>'per SKPD'!E2562</f>
        <v>711500</v>
      </c>
      <c r="F242" s="316">
        <f>'per SKPD'!F2562</f>
        <v>0</v>
      </c>
      <c r="G242" s="316">
        <f>'per SKPD'!G2562</f>
        <v>0</v>
      </c>
      <c r="H242" s="316">
        <f>'per SKPD'!H2562</f>
        <v>0</v>
      </c>
      <c r="I242" s="316">
        <f>'per SKPD'!I2562</f>
        <v>0</v>
      </c>
      <c r="J242" s="316">
        <f>'per SKPD'!J2562</f>
        <v>0</v>
      </c>
      <c r="K242" s="316">
        <f>'per SKPD'!K2562</f>
        <v>0</v>
      </c>
      <c r="L242" s="316">
        <f>'per SKPD'!L2562</f>
        <v>0</v>
      </c>
      <c r="M242" s="316">
        <f>'per SKPD'!M2562</f>
        <v>0</v>
      </c>
      <c r="N242" s="316">
        <f>'per SKPD'!N2562</f>
        <v>0</v>
      </c>
      <c r="O242" s="316">
        <f t="shared" si="162"/>
        <v>0</v>
      </c>
      <c r="P242" s="316">
        <f>'per SKPD'!O2562</f>
        <v>0</v>
      </c>
      <c r="Q242" s="316">
        <f>'per SKPD'!P2562</f>
        <v>0</v>
      </c>
      <c r="R242" s="316">
        <f>'per SKPD'!Q2562</f>
        <v>0</v>
      </c>
      <c r="S242" s="316">
        <f>'per SKPD'!R2562</f>
        <v>0</v>
      </c>
      <c r="T242" s="316">
        <f>'per SKPD'!S2562</f>
        <v>0</v>
      </c>
      <c r="U242" s="316">
        <f>'per SKPD'!T2562</f>
        <v>0</v>
      </c>
      <c r="V242" s="316">
        <f>'per SKPD'!U2562</f>
        <v>0</v>
      </c>
      <c r="W242" s="316">
        <f>'per SKPD'!V2562</f>
        <v>0</v>
      </c>
      <c r="X242" s="316">
        <f t="shared" si="163"/>
        <v>0</v>
      </c>
      <c r="Y242" s="318">
        <f t="shared" si="164"/>
        <v>711500</v>
      </c>
      <c r="Z242" s="318"/>
      <c r="AD242" s="379">
        <v>711500</v>
      </c>
      <c r="AE242" s="394">
        <f t="shared" si="140"/>
        <v>0</v>
      </c>
    </row>
    <row r="243" spans="1:31">
      <c r="A243" s="230"/>
      <c r="B243" s="159">
        <v>6</v>
      </c>
      <c r="C243" s="159" t="s">
        <v>100</v>
      </c>
      <c r="D243" s="185" t="s">
        <v>10</v>
      </c>
      <c r="E243" s="316">
        <f>'per SKPD'!E2563</f>
        <v>0</v>
      </c>
      <c r="F243" s="316">
        <f>'per SKPD'!F2563</f>
        <v>0</v>
      </c>
      <c r="G243" s="316">
        <f>'per SKPD'!G2563</f>
        <v>0</v>
      </c>
      <c r="H243" s="316">
        <f>'per SKPD'!H2563</f>
        <v>0</v>
      </c>
      <c r="I243" s="316">
        <f>'per SKPD'!I2563</f>
        <v>0</v>
      </c>
      <c r="J243" s="316">
        <f>'per SKPD'!J2563</f>
        <v>0</v>
      </c>
      <c r="K243" s="316">
        <f>'per SKPD'!K2563</f>
        <v>0</v>
      </c>
      <c r="L243" s="316">
        <f>'per SKPD'!L2563</f>
        <v>0</v>
      </c>
      <c r="M243" s="316">
        <f>'per SKPD'!M2563</f>
        <v>0</v>
      </c>
      <c r="N243" s="316">
        <f>'per SKPD'!N2563</f>
        <v>0</v>
      </c>
      <c r="O243" s="316">
        <f t="shared" si="162"/>
        <v>0</v>
      </c>
      <c r="P243" s="316">
        <f>'per SKPD'!O2563</f>
        <v>0</v>
      </c>
      <c r="Q243" s="316">
        <f>'per SKPD'!P2563</f>
        <v>0</v>
      </c>
      <c r="R243" s="316">
        <f>'per SKPD'!Q2563</f>
        <v>0</v>
      </c>
      <c r="S243" s="316">
        <f>'per SKPD'!R2563</f>
        <v>0</v>
      </c>
      <c r="T243" s="316">
        <f>'per SKPD'!S2563</f>
        <v>0</v>
      </c>
      <c r="U243" s="316">
        <f>'per SKPD'!T2563</f>
        <v>0</v>
      </c>
      <c r="V243" s="316">
        <f>'per SKPD'!U2563</f>
        <v>0</v>
      </c>
      <c r="W243" s="316">
        <f>'per SKPD'!V2563</f>
        <v>0</v>
      </c>
      <c r="X243" s="316">
        <f t="shared" si="163"/>
        <v>0</v>
      </c>
      <c r="Y243" s="318">
        <f t="shared" si="164"/>
        <v>0</v>
      </c>
      <c r="Z243" s="318"/>
      <c r="AD243" s="379">
        <v>0</v>
      </c>
      <c r="AE243" s="394">
        <f t="shared" si="140"/>
        <v>0</v>
      </c>
    </row>
    <row r="244" spans="1:31" s="179" customFormat="1">
      <c r="A244" s="628"/>
      <c r="B244" s="186">
        <v>7</v>
      </c>
      <c r="C244" s="186"/>
      <c r="D244" s="187" t="s">
        <v>11</v>
      </c>
      <c r="E244" s="316">
        <f>'per SKPD'!E2564</f>
        <v>0</v>
      </c>
      <c r="F244" s="316">
        <f>'per SKPD'!F2564</f>
        <v>0</v>
      </c>
      <c r="G244" s="316">
        <f>'per SKPD'!G2564</f>
        <v>0</v>
      </c>
      <c r="H244" s="316">
        <f>'per SKPD'!H2564</f>
        <v>0</v>
      </c>
      <c r="I244" s="316">
        <f>'per SKPD'!I2564</f>
        <v>0</v>
      </c>
      <c r="J244" s="316">
        <f>'per SKPD'!J2564</f>
        <v>0</v>
      </c>
      <c r="K244" s="316">
        <f>'per SKPD'!K2564</f>
        <v>0</v>
      </c>
      <c r="L244" s="316">
        <f>'per SKPD'!L2564</f>
        <v>0</v>
      </c>
      <c r="M244" s="316">
        <f>'per SKPD'!M2564</f>
        <v>0</v>
      </c>
      <c r="N244" s="316">
        <f>'per SKPD'!N2564</f>
        <v>0</v>
      </c>
      <c r="O244" s="316">
        <f t="shared" si="162"/>
        <v>0</v>
      </c>
      <c r="P244" s="316">
        <f>'per SKPD'!O2564</f>
        <v>0</v>
      </c>
      <c r="Q244" s="316">
        <f>'per SKPD'!P2564</f>
        <v>0</v>
      </c>
      <c r="R244" s="316">
        <f>'per SKPD'!Q2564</f>
        <v>0</v>
      </c>
      <c r="S244" s="316">
        <f>'per SKPD'!R2564</f>
        <v>0</v>
      </c>
      <c r="T244" s="316">
        <f>'per SKPD'!S2564</f>
        <v>0</v>
      </c>
      <c r="U244" s="316">
        <f>'per SKPD'!T2564</f>
        <v>0</v>
      </c>
      <c r="V244" s="316">
        <f>'per SKPD'!U2564</f>
        <v>0</v>
      </c>
      <c r="W244" s="316">
        <f>'per SKPD'!V2564</f>
        <v>0</v>
      </c>
      <c r="X244" s="316">
        <f t="shared" si="163"/>
        <v>0</v>
      </c>
      <c r="Y244" s="318">
        <f t="shared" si="164"/>
        <v>0</v>
      </c>
      <c r="Z244" s="395"/>
      <c r="AA244" s="396"/>
      <c r="AB244" s="397"/>
      <c r="AC244" s="397"/>
      <c r="AD244" s="397">
        <v>0</v>
      </c>
      <c r="AE244" s="394">
        <f t="shared" si="140"/>
        <v>0</v>
      </c>
    </row>
    <row r="245" spans="1:31">
      <c r="A245" s="627"/>
      <c r="B245" s="183"/>
      <c r="C245" s="183"/>
      <c r="D245" s="184"/>
      <c r="E245" s="406"/>
      <c r="F245" s="406"/>
      <c r="G245" s="390"/>
      <c r="H245" s="390"/>
      <c r="I245" s="390"/>
      <c r="J245" s="390"/>
      <c r="K245" s="390"/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  <c r="AE245" s="394">
        <f t="shared" si="140"/>
        <v>0</v>
      </c>
    </row>
    <row r="246" spans="1:31" s="178" customFormat="1">
      <c r="A246" s="633">
        <v>27</v>
      </c>
      <c r="B246" s="694" t="s">
        <v>46</v>
      </c>
      <c r="C246" s="695"/>
      <c r="D246" s="696"/>
      <c r="E246" s="391">
        <f t="shared" ref="E246:U246" si="165">SUM(E247:E253)</f>
        <v>1906849086</v>
      </c>
      <c r="F246" s="391">
        <f t="shared" ref="F246" si="166">SUM(F247:F253)</f>
        <v>33855000</v>
      </c>
      <c r="G246" s="391">
        <f t="shared" si="165"/>
        <v>33855000</v>
      </c>
      <c r="H246" s="391">
        <f t="shared" si="165"/>
        <v>0</v>
      </c>
      <c r="I246" s="391">
        <f t="shared" si="165"/>
        <v>0</v>
      </c>
      <c r="J246" s="391">
        <f t="shared" si="165"/>
        <v>0</v>
      </c>
      <c r="K246" s="391">
        <f t="shared" si="165"/>
        <v>2244344</v>
      </c>
      <c r="L246" s="391">
        <f t="shared" si="165"/>
        <v>0</v>
      </c>
      <c r="M246" s="391">
        <f t="shared" si="165"/>
        <v>0</v>
      </c>
      <c r="N246" s="391">
        <f t="shared" si="165"/>
        <v>0</v>
      </c>
      <c r="O246" s="391">
        <f>SUM(G246:N246)</f>
        <v>36099344</v>
      </c>
      <c r="P246" s="391">
        <f t="shared" si="165"/>
        <v>0</v>
      </c>
      <c r="Q246" s="391">
        <f t="shared" si="165"/>
        <v>0</v>
      </c>
      <c r="R246" s="391">
        <f t="shared" si="165"/>
        <v>0</v>
      </c>
      <c r="S246" s="391">
        <f t="shared" si="165"/>
        <v>0</v>
      </c>
      <c r="T246" s="391">
        <f t="shared" si="165"/>
        <v>7000000</v>
      </c>
      <c r="U246" s="391">
        <f t="shared" si="165"/>
        <v>0</v>
      </c>
      <c r="V246" s="391">
        <f t="shared" ref="V246:W246" si="167">SUM(V247:V253)</f>
        <v>0</v>
      </c>
      <c r="W246" s="391">
        <f t="shared" si="167"/>
        <v>0</v>
      </c>
      <c r="X246" s="391">
        <f>SUM(X247:X253)</f>
        <v>7000000</v>
      </c>
      <c r="Y246" s="391">
        <f>SUM(Y247:Y253)</f>
        <v>1935948430</v>
      </c>
      <c r="Z246" s="392"/>
      <c r="AA246" s="393">
        <f>E246+G246+H246+I246+J246+K246+L246+M246+N246-P246-Q246-R246-S246-T246-U246-V246-W246</f>
        <v>1935948430</v>
      </c>
      <c r="AB246" s="394"/>
      <c r="AC246" s="394"/>
      <c r="AD246" s="394">
        <v>1935948430</v>
      </c>
      <c r="AE246" s="394">
        <f t="shared" si="140"/>
        <v>0</v>
      </c>
    </row>
    <row r="247" spans="1:31">
      <c r="A247" s="230"/>
      <c r="B247" s="159">
        <v>1</v>
      </c>
      <c r="C247" s="159" t="s">
        <v>95</v>
      </c>
      <c r="D247" s="185" t="s">
        <v>9</v>
      </c>
      <c r="E247" s="316">
        <f>'per SKPD'!E2567</f>
        <v>915650000</v>
      </c>
      <c r="F247" s="316">
        <f>'per SKPD'!F2567</f>
        <v>0</v>
      </c>
      <c r="G247" s="316">
        <f>'per SKPD'!G2567</f>
        <v>0</v>
      </c>
      <c r="H247" s="316">
        <f>'per SKPD'!H2567</f>
        <v>0</v>
      </c>
      <c r="I247" s="316">
        <f>'per SKPD'!I2567</f>
        <v>0</v>
      </c>
      <c r="J247" s="316">
        <f>'per SKPD'!J2567</f>
        <v>0</v>
      </c>
      <c r="K247" s="316">
        <f>'per SKPD'!K2567</f>
        <v>2244344</v>
      </c>
      <c r="L247" s="316">
        <f>'per SKPD'!L2567</f>
        <v>0</v>
      </c>
      <c r="M247" s="316">
        <f>'per SKPD'!M2567</f>
        <v>0</v>
      </c>
      <c r="N247" s="316">
        <f>'per SKPD'!N2567</f>
        <v>0</v>
      </c>
      <c r="O247" s="316">
        <f>SUM(G247:N247)</f>
        <v>2244344</v>
      </c>
      <c r="P247" s="316">
        <f>'per SKPD'!O2567</f>
        <v>0</v>
      </c>
      <c r="Q247" s="316">
        <f>'per SKPD'!P2567</f>
        <v>0</v>
      </c>
      <c r="R247" s="316">
        <f>'per SKPD'!Q2567</f>
        <v>0</v>
      </c>
      <c r="S247" s="316">
        <f>'per SKPD'!R2567</f>
        <v>0</v>
      </c>
      <c r="T247" s="316">
        <f>'per SKPD'!S2567</f>
        <v>0</v>
      </c>
      <c r="U247" s="316">
        <f>'per SKPD'!T2567</f>
        <v>0</v>
      </c>
      <c r="V247" s="316">
        <f>'per SKPD'!U2567</f>
        <v>0</v>
      </c>
      <c r="W247" s="316">
        <f>'per SKPD'!V2567</f>
        <v>0</v>
      </c>
      <c r="X247" s="316">
        <f>SUM(P247:W247)</f>
        <v>0</v>
      </c>
      <c r="Y247" s="318">
        <f>E247+G247+H247+I247+J247+K247+L247+M247+N247-P247-Q247-R247-S247-T247-U247-V247-W247</f>
        <v>917894344</v>
      </c>
      <c r="Z247" s="318"/>
      <c r="AA247" s="306">
        <f>Y246-AA246</f>
        <v>0</v>
      </c>
      <c r="AB247" s="379" t="s">
        <v>24</v>
      </c>
      <c r="AD247" s="379">
        <v>917894344</v>
      </c>
      <c r="AE247" s="394">
        <f t="shared" si="140"/>
        <v>0</v>
      </c>
    </row>
    <row r="248" spans="1:31">
      <c r="A248" s="230"/>
      <c r="B248" s="159">
        <v>2</v>
      </c>
      <c r="C248" s="159" t="s">
        <v>96</v>
      </c>
      <c r="D248" s="185" t="s">
        <v>12</v>
      </c>
      <c r="E248" s="316">
        <f>'per SKPD'!E2569</f>
        <v>309864450</v>
      </c>
      <c r="F248" s="316">
        <f>'per SKPD'!F2569</f>
        <v>32150000</v>
      </c>
      <c r="G248" s="316">
        <f>'per SKPD'!G2569</f>
        <v>32150000</v>
      </c>
      <c r="H248" s="316">
        <f>'per SKPD'!H2569</f>
        <v>0</v>
      </c>
      <c r="I248" s="316">
        <f>'per SKPD'!I2569</f>
        <v>0</v>
      </c>
      <c r="J248" s="316">
        <f>'per SKPD'!J2569</f>
        <v>0</v>
      </c>
      <c r="K248" s="316">
        <f>'per SKPD'!K2569</f>
        <v>0</v>
      </c>
      <c r="L248" s="316">
        <f>'per SKPD'!L2569</f>
        <v>0</v>
      </c>
      <c r="M248" s="316">
        <f>'per SKPD'!M2569</f>
        <v>0</v>
      </c>
      <c r="N248" s="316">
        <f>'per SKPD'!N2569</f>
        <v>0</v>
      </c>
      <c r="O248" s="316">
        <f t="shared" ref="O248:O253" si="168">SUM(G248:N248)</f>
        <v>32150000</v>
      </c>
      <c r="P248" s="316">
        <f>'per SKPD'!O2569</f>
        <v>0</v>
      </c>
      <c r="Q248" s="316">
        <f>'per SKPD'!P2569</f>
        <v>0</v>
      </c>
      <c r="R248" s="316">
        <f>'per SKPD'!Q2569</f>
        <v>0</v>
      </c>
      <c r="S248" s="316">
        <f>'per SKPD'!R2569</f>
        <v>0</v>
      </c>
      <c r="T248" s="316">
        <f>'per SKPD'!S2569</f>
        <v>0</v>
      </c>
      <c r="U248" s="316">
        <f>'per SKPD'!T2569</f>
        <v>0</v>
      </c>
      <c r="V248" s="316">
        <f>'per SKPD'!U2569</f>
        <v>0</v>
      </c>
      <c r="W248" s="316">
        <f>'per SKPD'!V2569</f>
        <v>0</v>
      </c>
      <c r="X248" s="316">
        <f>SUM(P248:W248)</f>
        <v>0</v>
      </c>
      <c r="Y248" s="318">
        <f>E248+G248+H248+I248+J248+K248+L248+M248+N248-P248-Q248-R248-S248-T248-U248-V248-W248</f>
        <v>342014450</v>
      </c>
      <c r="Z248" s="318"/>
      <c r="AD248" s="379">
        <v>342014450</v>
      </c>
      <c r="AE248" s="394">
        <f t="shared" si="140"/>
        <v>0</v>
      </c>
    </row>
    <row r="249" spans="1:31">
      <c r="A249" s="230"/>
      <c r="B249" s="159">
        <v>3</v>
      </c>
      <c r="C249" s="159" t="s">
        <v>97</v>
      </c>
      <c r="D249" s="185" t="s">
        <v>13</v>
      </c>
      <c r="E249" s="316">
        <f>'per SKPD'!E2583</f>
        <v>661910136</v>
      </c>
      <c r="F249" s="316">
        <f>'per SKPD'!F2583</f>
        <v>0</v>
      </c>
      <c r="G249" s="316">
        <f>'per SKPD'!G2583</f>
        <v>0</v>
      </c>
      <c r="H249" s="316">
        <f>'per SKPD'!H2583</f>
        <v>0</v>
      </c>
      <c r="I249" s="316">
        <f>'per SKPD'!I2583</f>
        <v>0</v>
      </c>
      <c r="J249" s="316">
        <f>'per SKPD'!J2583</f>
        <v>0</v>
      </c>
      <c r="K249" s="316">
        <f>'per SKPD'!K2583</f>
        <v>0</v>
      </c>
      <c r="L249" s="316">
        <f>'per SKPD'!L2583</f>
        <v>0</v>
      </c>
      <c r="M249" s="316">
        <f>'per SKPD'!M2583</f>
        <v>0</v>
      </c>
      <c r="N249" s="316">
        <f>'per SKPD'!N2583</f>
        <v>0</v>
      </c>
      <c r="O249" s="316">
        <f t="shared" si="168"/>
        <v>0</v>
      </c>
      <c r="P249" s="316">
        <f>'per SKPD'!O2583</f>
        <v>0</v>
      </c>
      <c r="Q249" s="316">
        <f>'per SKPD'!P2583</f>
        <v>0</v>
      </c>
      <c r="R249" s="316">
        <f>'per SKPD'!Q2583</f>
        <v>0</v>
      </c>
      <c r="S249" s="316">
        <f>'per SKPD'!R2583</f>
        <v>0</v>
      </c>
      <c r="T249" s="316">
        <f>'per SKPD'!S2583</f>
        <v>0</v>
      </c>
      <c r="U249" s="316">
        <f>'per SKPD'!T2583</f>
        <v>0</v>
      </c>
      <c r="V249" s="316">
        <f>'per SKPD'!U2583</f>
        <v>0</v>
      </c>
      <c r="W249" s="316">
        <f>'per SKPD'!V2583</f>
        <v>0</v>
      </c>
      <c r="X249" s="316">
        <f t="shared" ref="X249:X253" si="169">SUM(P249:W249)</f>
        <v>0</v>
      </c>
      <c r="Y249" s="318">
        <f t="shared" ref="Y249:Y253" si="170">E249+G249+H249+I249+J249+K249+L249+M249+N249-P249-Q249-R249-S249-T249-U249-V249-W249</f>
        <v>661910136</v>
      </c>
      <c r="Z249" s="318"/>
      <c r="AD249" s="379">
        <v>661910136</v>
      </c>
      <c r="AE249" s="394">
        <f t="shared" si="140"/>
        <v>0</v>
      </c>
    </row>
    <row r="250" spans="1:31">
      <c r="A250" s="230"/>
      <c r="B250" s="159">
        <v>4</v>
      </c>
      <c r="C250" s="159" t="s">
        <v>98</v>
      </c>
      <c r="D250" s="185" t="s">
        <v>8</v>
      </c>
      <c r="E250" s="316">
        <f>'per SKPD'!E2584</f>
        <v>0</v>
      </c>
      <c r="F250" s="316">
        <f>'per SKPD'!F2584</f>
        <v>1705000</v>
      </c>
      <c r="G250" s="316">
        <f>'per SKPD'!G2584</f>
        <v>1705000</v>
      </c>
      <c r="H250" s="316">
        <f>'per SKPD'!H2584</f>
        <v>0</v>
      </c>
      <c r="I250" s="316">
        <f>'per SKPD'!I2584</f>
        <v>0</v>
      </c>
      <c r="J250" s="316">
        <f>'per SKPD'!J2584</f>
        <v>0</v>
      </c>
      <c r="K250" s="316">
        <f>'per SKPD'!K2584</f>
        <v>0</v>
      </c>
      <c r="L250" s="316">
        <f>'per SKPD'!L2584</f>
        <v>0</v>
      </c>
      <c r="M250" s="316">
        <f>'per SKPD'!M2584</f>
        <v>0</v>
      </c>
      <c r="N250" s="316">
        <f>'per SKPD'!N2584</f>
        <v>0</v>
      </c>
      <c r="O250" s="316">
        <f t="shared" si="168"/>
        <v>1705000</v>
      </c>
      <c r="P250" s="316">
        <f>'per SKPD'!O2584</f>
        <v>0</v>
      </c>
      <c r="Q250" s="316">
        <f>'per SKPD'!P2584</f>
        <v>0</v>
      </c>
      <c r="R250" s="316">
        <f>'per SKPD'!Q2584</f>
        <v>0</v>
      </c>
      <c r="S250" s="316">
        <f>'per SKPD'!R2584</f>
        <v>0</v>
      </c>
      <c r="T250" s="316">
        <f>'per SKPD'!S2584</f>
        <v>0</v>
      </c>
      <c r="U250" s="316">
        <f>'per SKPD'!T2584</f>
        <v>0</v>
      </c>
      <c r="V250" s="316">
        <f>'per SKPD'!U2584</f>
        <v>0</v>
      </c>
      <c r="W250" s="316">
        <f>'per SKPD'!V2584</f>
        <v>0</v>
      </c>
      <c r="X250" s="316">
        <f t="shared" si="169"/>
        <v>0</v>
      </c>
      <c r="Y250" s="318">
        <f t="shared" si="170"/>
        <v>1705000</v>
      </c>
      <c r="Z250" s="318"/>
      <c r="AD250" s="379">
        <v>1705000</v>
      </c>
      <c r="AE250" s="394">
        <f t="shared" si="140"/>
        <v>0</v>
      </c>
    </row>
    <row r="251" spans="1:31">
      <c r="A251" s="230"/>
      <c r="B251" s="159">
        <v>5</v>
      </c>
      <c r="C251" s="159" t="s">
        <v>99</v>
      </c>
      <c r="D251" s="185" t="s">
        <v>14</v>
      </c>
      <c r="E251" s="316">
        <f>'per SKPD'!E2586</f>
        <v>12424500</v>
      </c>
      <c r="F251" s="316">
        <f>'per SKPD'!F2586</f>
        <v>0</v>
      </c>
      <c r="G251" s="316">
        <f>'per SKPD'!G2586</f>
        <v>0</v>
      </c>
      <c r="H251" s="316">
        <f>'per SKPD'!H2586</f>
        <v>0</v>
      </c>
      <c r="I251" s="316">
        <f>'per SKPD'!I2586</f>
        <v>0</v>
      </c>
      <c r="J251" s="316">
        <f>'per SKPD'!J2586</f>
        <v>0</v>
      </c>
      <c r="K251" s="316">
        <f>'per SKPD'!K2586</f>
        <v>0</v>
      </c>
      <c r="L251" s="316">
        <f>'per SKPD'!L2586</f>
        <v>0</v>
      </c>
      <c r="M251" s="316">
        <f>'per SKPD'!M2586</f>
        <v>0</v>
      </c>
      <c r="N251" s="316">
        <f>'per SKPD'!N2586</f>
        <v>0</v>
      </c>
      <c r="O251" s="316">
        <f t="shared" si="168"/>
        <v>0</v>
      </c>
      <c r="P251" s="316">
        <f>'per SKPD'!O2586</f>
        <v>0</v>
      </c>
      <c r="Q251" s="316">
        <f>'per SKPD'!P2586</f>
        <v>0</v>
      </c>
      <c r="R251" s="316">
        <f>'per SKPD'!Q2586</f>
        <v>0</v>
      </c>
      <c r="S251" s="316">
        <f>'per SKPD'!R2586</f>
        <v>0</v>
      </c>
      <c r="T251" s="316">
        <f>'per SKPD'!S2586</f>
        <v>0</v>
      </c>
      <c r="U251" s="316">
        <f>'per SKPD'!T2586</f>
        <v>0</v>
      </c>
      <c r="V251" s="316">
        <f>'per SKPD'!U2586</f>
        <v>0</v>
      </c>
      <c r="W251" s="316">
        <f>'per SKPD'!V2586</f>
        <v>0</v>
      </c>
      <c r="X251" s="316">
        <f t="shared" si="169"/>
        <v>0</v>
      </c>
      <c r="Y251" s="318">
        <f t="shared" si="170"/>
        <v>12424500</v>
      </c>
      <c r="Z251" s="318"/>
      <c r="AD251" s="379">
        <v>12424500</v>
      </c>
      <c r="AE251" s="394">
        <f t="shared" si="140"/>
        <v>0</v>
      </c>
    </row>
    <row r="252" spans="1:31">
      <c r="A252" s="230"/>
      <c r="B252" s="159">
        <v>6</v>
      </c>
      <c r="C252" s="159" t="s">
        <v>100</v>
      </c>
      <c r="D252" s="185" t="s">
        <v>10</v>
      </c>
      <c r="E252" s="316">
        <f>'per SKPD'!E2587</f>
        <v>0</v>
      </c>
      <c r="F252" s="316">
        <f>'per SKPD'!F2587</f>
        <v>0</v>
      </c>
      <c r="G252" s="316">
        <f>'per SKPD'!G2587</f>
        <v>0</v>
      </c>
      <c r="H252" s="316">
        <f>'per SKPD'!H2587</f>
        <v>0</v>
      </c>
      <c r="I252" s="316">
        <f>'per SKPD'!I2587</f>
        <v>0</v>
      </c>
      <c r="J252" s="316">
        <f>'per SKPD'!J2587</f>
        <v>0</v>
      </c>
      <c r="K252" s="316">
        <f>'per SKPD'!K2587</f>
        <v>0</v>
      </c>
      <c r="L252" s="316">
        <f>'per SKPD'!L2587</f>
        <v>0</v>
      </c>
      <c r="M252" s="316">
        <f>'per SKPD'!M2587</f>
        <v>0</v>
      </c>
      <c r="N252" s="316">
        <f>'per SKPD'!N2587</f>
        <v>0</v>
      </c>
      <c r="O252" s="316">
        <f t="shared" si="168"/>
        <v>0</v>
      </c>
      <c r="P252" s="316">
        <f>'per SKPD'!O2587</f>
        <v>0</v>
      </c>
      <c r="Q252" s="316">
        <f>'per SKPD'!P2587</f>
        <v>0</v>
      </c>
      <c r="R252" s="316">
        <f>'per SKPD'!Q2587</f>
        <v>0</v>
      </c>
      <c r="S252" s="316">
        <f>'per SKPD'!R2587</f>
        <v>0</v>
      </c>
      <c r="T252" s="316">
        <f>'per SKPD'!S2587</f>
        <v>0</v>
      </c>
      <c r="U252" s="316">
        <f>'per SKPD'!T2587</f>
        <v>0</v>
      </c>
      <c r="V252" s="316">
        <f>'per SKPD'!U2587</f>
        <v>0</v>
      </c>
      <c r="W252" s="316">
        <f>'per SKPD'!V2587</f>
        <v>0</v>
      </c>
      <c r="X252" s="316">
        <f t="shared" si="169"/>
        <v>0</v>
      </c>
      <c r="Y252" s="318">
        <f t="shared" si="170"/>
        <v>0</v>
      </c>
      <c r="Z252" s="318"/>
      <c r="AD252" s="379">
        <v>0</v>
      </c>
      <c r="AE252" s="394">
        <f t="shared" si="140"/>
        <v>0</v>
      </c>
    </row>
    <row r="253" spans="1:31" s="179" customFormat="1">
      <c r="A253" s="628"/>
      <c r="B253" s="186">
        <v>7</v>
      </c>
      <c r="C253" s="186"/>
      <c r="D253" s="187" t="s">
        <v>11</v>
      </c>
      <c r="E253" s="316">
        <f>'per SKPD'!E2588</f>
        <v>7000000</v>
      </c>
      <c r="F253" s="316">
        <f>'per SKPD'!F2588</f>
        <v>0</v>
      </c>
      <c r="G253" s="316">
        <f>'per SKPD'!G2588</f>
        <v>0</v>
      </c>
      <c r="H253" s="316">
        <f>'per SKPD'!H2588</f>
        <v>0</v>
      </c>
      <c r="I253" s="316">
        <f>'per SKPD'!I2588</f>
        <v>0</v>
      </c>
      <c r="J253" s="316">
        <f>'per SKPD'!J2588</f>
        <v>0</v>
      </c>
      <c r="K253" s="316">
        <f>'per SKPD'!K2588</f>
        <v>0</v>
      </c>
      <c r="L253" s="316">
        <f>'per SKPD'!L2588</f>
        <v>0</v>
      </c>
      <c r="M253" s="316">
        <f>'per SKPD'!M2588</f>
        <v>0</v>
      </c>
      <c r="N253" s="316">
        <f>'per SKPD'!N2588</f>
        <v>0</v>
      </c>
      <c r="O253" s="316">
        <f t="shared" si="168"/>
        <v>0</v>
      </c>
      <c r="P253" s="316">
        <f>'per SKPD'!O2588</f>
        <v>0</v>
      </c>
      <c r="Q253" s="316">
        <f>'per SKPD'!P2588</f>
        <v>0</v>
      </c>
      <c r="R253" s="316">
        <f>'per SKPD'!Q2588</f>
        <v>0</v>
      </c>
      <c r="S253" s="316">
        <f>'per SKPD'!R2588</f>
        <v>0</v>
      </c>
      <c r="T253" s="316">
        <f>'per SKPD'!S2588</f>
        <v>7000000</v>
      </c>
      <c r="U253" s="316">
        <f>'per SKPD'!T2588</f>
        <v>0</v>
      </c>
      <c r="V253" s="316">
        <f>'per SKPD'!U2588</f>
        <v>0</v>
      </c>
      <c r="W253" s="316">
        <f>'per SKPD'!V2588</f>
        <v>0</v>
      </c>
      <c r="X253" s="316">
        <f t="shared" si="169"/>
        <v>7000000</v>
      </c>
      <c r="Y253" s="318">
        <f t="shared" si="170"/>
        <v>0</v>
      </c>
      <c r="Z253" s="395"/>
      <c r="AA253" s="396"/>
      <c r="AB253" s="397"/>
      <c r="AC253" s="397"/>
      <c r="AD253" s="397">
        <v>0</v>
      </c>
      <c r="AE253" s="394">
        <f t="shared" si="140"/>
        <v>0</v>
      </c>
    </row>
    <row r="254" spans="1:31">
      <c r="A254" s="627"/>
      <c r="B254" s="183"/>
      <c r="C254" s="183"/>
      <c r="D254" s="188"/>
      <c r="E254" s="406"/>
      <c r="F254" s="406"/>
      <c r="G254" s="390"/>
      <c r="H254" s="390"/>
      <c r="I254" s="390"/>
      <c r="J254" s="390"/>
      <c r="K254" s="390"/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  <c r="AE254" s="394">
        <f t="shared" si="140"/>
        <v>0</v>
      </c>
    </row>
    <row r="255" spans="1:31" s="178" customFormat="1">
      <c r="A255" s="633">
        <v>28</v>
      </c>
      <c r="B255" s="694" t="s">
        <v>47</v>
      </c>
      <c r="C255" s="695"/>
      <c r="D255" s="696"/>
      <c r="E255" s="391">
        <f t="shared" ref="E255:U255" si="171">SUM(E256:E262)</f>
        <v>401213450</v>
      </c>
      <c r="F255" s="391">
        <f t="shared" ref="F255" si="172">SUM(F256:F262)</f>
        <v>37712600</v>
      </c>
      <c r="G255" s="391">
        <f t="shared" si="171"/>
        <v>37712600</v>
      </c>
      <c r="H255" s="391">
        <f t="shared" si="171"/>
        <v>0</v>
      </c>
      <c r="I255" s="391">
        <f t="shared" si="171"/>
        <v>0</v>
      </c>
      <c r="J255" s="391">
        <f t="shared" si="171"/>
        <v>0</v>
      </c>
      <c r="K255" s="391">
        <f t="shared" si="171"/>
        <v>1388920000</v>
      </c>
      <c r="L255" s="391">
        <f t="shared" si="171"/>
        <v>0</v>
      </c>
      <c r="M255" s="391">
        <f t="shared" si="171"/>
        <v>90873500</v>
      </c>
      <c r="N255" s="391">
        <f t="shared" si="171"/>
        <v>0</v>
      </c>
      <c r="O255" s="391">
        <f>SUM(G255:N255)</f>
        <v>1517506100</v>
      </c>
      <c r="P255" s="391">
        <f t="shared" si="171"/>
        <v>0</v>
      </c>
      <c r="Q255" s="391">
        <f t="shared" si="171"/>
        <v>0</v>
      </c>
      <c r="R255" s="391">
        <f t="shared" si="171"/>
        <v>0</v>
      </c>
      <c r="S255" s="391">
        <f t="shared" si="171"/>
        <v>19373500</v>
      </c>
      <c r="T255" s="391">
        <f t="shared" si="171"/>
        <v>19373500</v>
      </c>
      <c r="U255" s="391">
        <f t="shared" si="171"/>
        <v>0</v>
      </c>
      <c r="V255" s="391">
        <f t="shared" ref="V255:W255" si="173">SUM(V256:V262)</f>
        <v>0</v>
      </c>
      <c r="W255" s="391">
        <f t="shared" si="173"/>
        <v>0</v>
      </c>
      <c r="X255" s="391">
        <f>SUM(X256:X262)</f>
        <v>38747000</v>
      </c>
      <c r="Y255" s="391">
        <f>SUM(Y256:Y262)</f>
        <v>1879972550</v>
      </c>
      <c r="Z255" s="392"/>
      <c r="AA255" s="393">
        <f>E255+G255+H255+I255+J255+K255+L255+M255+N255-P255-Q255-R255-S255-T255-U255-V255-W255</f>
        <v>1879972550</v>
      </c>
      <c r="AB255" s="394"/>
      <c r="AC255" s="394"/>
      <c r="AD255" s="394">
        <v>1879972550</v>
      </c>
      <c r="AE255" s="394">
        <f t="shared" si="140"/>
        <v>0</v>
      </c>
    </row>
    <row r="256" spans="1:31">
      <c r="A256" s="230"/>
      <c r="B256" s="159">
        <v>1</v>
      </c>
      <c r="C256" s="159" t="s">
        <v>95</v>
      </c>
      <c r="D256" s="185" t="s">
        <v>9</v>
      </c>
      <c r="E256" s="316">
        <f>'per SKPD'!E2592</f>
        <v>25650000</v>
      </c>
      <c r="F256" s="316">
        <f>'per SKPD'!F2592</f>
        <v>0</v>
      </c>
      <c r="G256" s="316">
        <f>'per SKPD'!G2592</f>
        <v>0</v>
      </c>
      <c r="H256" s="316">
        <f>'per SKPD'!H2592</f>
        <v>0</v>
      </c>
      <c r="I256" s="316">
        <f>'per SKPD'!I2592</f>
        <v>0</v>
      </c>
      <c r="J256" s="316">
        <f>'per SKPD'!J2592</f>
        <v>0</v>
      </c>
      <c r="K256" s="316">
        <f>'per SKPD'!K2592</f>
        <v>0</v>
      </c>
      <c r="L256" s="316">
        <f>'per SKPD'!L2592</f>
        <v>0</v>
      </c>
      <c r="M256" s="316">
        <f>'per SKPD'!M2592</f>
        <v>0</v>
      </c>
      <c r="N256" s="316">
        <f>'per SKPD'!N2592</f>
        <v>0</v>
      </c>
      <c r="O256" s="316">
        <f>SUM(G256:N256)</f>
        <v>0</v>
      </c>
      <c r="P256" s="316">
        <f>'per SKPD'!O2592</f>
        <v>0</v>
      </c>
      <c r="Q256" s="316">
        <f>'per SKPD'!P2592</f>
        <v>0</v>
      </c>
      <c r="R256" s="316">
        <f>'per SKPD'!Q2592</f>
        <v>0</v>
      </c>
      <c r="S256" s="316">
        <f>'per SKPD'!R2592</f>
        <v>0</v>
      </c>
      <c r="T256" s="316">
        <f>'per SKPD'!S2592</f>
        <v>0</v>
      </c>
      <c r="U256" s="316">
        <f>'per SKPD'!T2592</f>
        <v>0</v>
      </c>
      <c r="V256" s="316">
        <f>'per SKPD'!U2592</f>
        <v>0</v>
      </c>
      <c r="W256" s="316">
        <f>'per SKPD'!V2592</f>
        <v>0</v>
      </c>
      <c r="X256" s="316">
        <f>SUM(P256:W256)</f>
        <v>0</v>
      </c>
      <c r="Y256" s="318">
        <f>E256+G256+H256+I256+J256+K256+L256+M256+N256-P256-Q256-R256-S256-T256-U256-V256-W256</f>
        <v>25650000</v>
      </c>
      <c r="Z256" s="318"/>
      <c r="AA256" s="306">
        <f>Y255-AA255</f>
        <v>0</v>
      </c>
      <c r="AB256" s="379" t="s">
        <v>24</v>
      </c>
      <c r="AD256" s="379">
        <v>25650000</v>
      </c>
      <c r="AE256" s="394">
        <f t="shared" si="140"/>
        <v>0</v>
      </c>
    </row>
    <row r="257" spans="1:31">
      <c r="A257" s="230"/>
      <c r="B257" s="159">
        <v>2</v>
      </c>
      <c r="C257" s="159" t="s">
        <v>96</v>
      </c>
      <c r="D257" s="185" t="s">
        <v>12</v>
      </c>
      <c r="E257" s="316">
        <f>'per SKPD'!E2593</f>
        <v>344838950</v>
      </c>
      <c r="F257" s="316">
        <f>'per SKPD'!F2593</f>
        <v>34400000</v>
      </c>
      <c r="G257" s="316">
        <f>'per SKPD'!G2593</f>
        <v>26500000</v>
      </c>
      <c r="H257" s="316">
        <f>'per SKPD'!H2593</f>
        <v>0</v>
      </c>
      <c r="I257" s="316">
        <f>'per SKPD'!I2593</f>
        <v>0</v>
      </c>
      <c r="J257" s="316">
        <f>'per SKPD'!J2593</f>
        <v>0</v>
      </c>
      <c r="K257" s="316">
        <f>'per SKPD'!K2593</f>
        <v>0</v>
      </c>
      <c r="L257" s="316">
        <f>'per SKPD'!L2593</f>
        <v>0</v>
      </c>
      <c r="M257" s="316">
        <f>'per SKPD'!M2593</f>
        <v>0</v>
      </c>
      <c r="N257" s="316">
        <f>'per SKPD'!N2593</f>
        <v>0</v>
      </c>
      <c r="O257" s="316">
        <f t="shared" ref="O257:O262" si="174">SUM(G257:N257)</f>
        <v>26500000</v>
      </c>
      <c r="P257" s="316">
        <f>'per SKPD'!O2593</f>
        <v>0</v>
      </c>
      <c r="Q257" s="316">
        <f>'per SKPD'!P2593</f>
        <v>0</v>
      </c>
      <c r="R257" s="316">
        <f>'per SKPD'!Q2593</f>
        <v>0</v>
      </c>
      <c r="S257" s="316">
        <f>'per SKPD'!R2593</f>
        <v>18698500</v>
      </c>
      <c r="T257" s="316">
        <f>'per SKPD'!S2593</f>
        <v>0</v>
      </c>
      <c r="U257" s="316">
        <f>'per SKPD'!T2593</f>
        <v>0</v>
      </c>
      <c r="V257" s="316">
        <f>'per SKPD'!U2593</f>
        <v>0</v>
      </c>
      <c r="W257" s="316">
        <f>'per SKPD'!V2593</f>
        <v>0</v>
      </c>
      <c r="X257" s="316">
        <f>SUM(P257:W257)</f>
        <v>18698500</v>
      </c>
      <c r="Y257" s="318">
        <f>E257+G257+H257+I257+J257+K257+L257+M257+N257-P257-Q257-R257-S257-T257-U257-V257-W257</f>
        <v>352640450</v>
      </c>
      <c r="Z257" s="318"/>
      <c r="AD257" s="379">
        <v>352640450</v>
      </c>
      <c r="AE257" s="394">
        <f t="shared" si="140"/>
        <v>0</v>
      </c>
    </row>
    <row r="258" spans="1:31">
      <c r="A258" s="230"/>
      <c r="B258" s="159">
        <v>3</v>
      </c>
      <c r="C258" s="159" t="s">
        <v>97</v>
      </c>
      <c r="D258" s="185" t="s">
        <v>13</v>
      </c>
      <c r="E258" s="316">
        <f>'per SKPD'!E2629</f>
        <v>22533000</v>
      </c>
      <c r="F258" s="316">
        <f>'per SKPD'!F2629</f>
        <v>0</v>
      </c>
      <c r="G258" s="316">
        <f>'per SKPD'!G2629</f>
        <v>0</v>
      </c>
      <c r="H258" s="316">
        <f>'per SKPD'!H2629</f>
        <v>0</v>
      </c>
      <c r="I258" s="316">
        <f>'per SKPD'!I2629</f>
        <v>0</v>
      </c>
      <c r="J258" s="316">
        <f>'per SKPD'!J2629</f>
        <v>0</v>
      </c>
      <c r="K258" s="316">
        <f>'per SKPD'!K2629</f>
        <v>1388920000</v>
      </c>
      <c r="L258" s="316">
        <f>'per SKPD'!L2629</f>
        <v>0</v>
      </c>
      <c r="M258" s="316">
        <f>'per SKPD'!M2629</f>
        <v>71500000</v>
      </c>
      <c r="N258" s="316">
        <f>'per SKPD'!N2629</f>
        <v>0</v>
      </c>
      <c r="O258" s="316">
        <f t="shared" si="174"/>
        <v>1460420000</v>
      </c>
      <c r="P258" s="316">
        <f>'per SKPD'!O2629</f>
        <v>0</v>
      </c>
      <c r="Q258" s="316">
        <f>'per SKPD'!P2629</f>
        <v>0</v>
      </c>
      <c r="R258" s="316">
        <f>'per SKPD'!Q2629</f>
        <v>0</v>
      </c>
      <c r="S258" s="316">
        <f>'per SKPD'!R2629</f>
        <v>0</v>
      </c>
      <c r="T258" s="316">
        <f>'per SKPD'!S2629</f>
        <v>0</v>
      </c>
      <c r="U258" s="316">
        <f>'per SKPD'!T2629</f>
        <v>0</v>
      </c>
      <c r="V258" s="316">
        <f>'per SKPD'!U2629</f>
        <v>0</v>
      </c>
      <c r="W258" s="316">
        <f>'per SKPD'!V2629</f>
        <v>0</v>
      </c>
      <c r="X258" s="316">
        <f t="shared" ref="X258:X262" si="175">SUM(P258:W258)</f>
        <v>0</v>
      </c>
      <c r="Y258" s="318">
        <f t="shared" ref="Y258:Y262" si="176">E258+G258+H258+I258+J258+K258+L258+M258+N258-P258-Q258-R258-S258-T258-U258-V258-W258</f>
        <v>1482953000</v>
      </c>
      <c r="Z258" s="318"/>
      <c r="AD258" s="379">
        <v>1482953000</v>
      </c>
      <c r="AE258" s="394">
        <f t="shared" si="140"/>
        <v>0</v>
      </c>
    </row>
    <row r="259" spans="1:31">
      <c r="A259" s="230"/>
      <c r="B259" s="159">
        <v>4</v>
      </c>
      <c r="C259" s="159" t="s">
        <v>98</v>
      </c>
      <c r="D259" s="185" t="s">
        <v>8</v>
      </c>
      <c r="E259" s="316">
        <f>'per SKPD'!E2632</f>
        <v>0</v>
      </c>
      <c r="F259" s="316">
        <f>'per SKPD'!F2632</f>
        <v>3312600</v>
      </c>
      <c r="G259" s="316">
        <f>'per SKPD'!G2632</f>
        <v>1712600</v>
      </c>
      <c r="H259" s="316">
        <f>'per SKPD'!H2632</f>
        <v>0</v>
      </c>
      <c r="I259" s="316">
        <f>'per SKPD'!I2632</f>
        <v>0</v>
      </c>
      <c r="J259" s="316">
        <f>'per SKPD'!J2632</f>
        <v>0</v>
      </c>
      <c r="K259" s="316">
        <f>'per SKPD'!K2632</f>
        <v>0</v>
      </c>
      <c r="L259" s="316">
        <f>'per SKPD'!L2632</f>
        <v>0</v>
      </c>
      <c r="M259" s="316">
        <f>'per SKPD'!M2632</f>
        <v>0</v>
      </c>
      <c r="N259" s="316">
        <f>'per SKPD'!N2632</f>
        <v>0</v>
      </c>
      <c r="O259" s="316">
        <f t="shared" si="174"/>
        <v>1712600</v>
      </c>
      <c r="P259" s="316">
        <f>'per SKPD'!O2632</f>
        <v>0</v>
      </c>
      <c r="Q259" s="316">
        <f>'per SKPD'!P2632</f>
        <v>0</v>
      </c>
      <c r="R259" s="316">
        <f>'per SKPD'!Q2632</f>
        <v>0</v>
      </c>
      <c r="S259" s="316">
        <f>'per SKPD'!R2632</f>
        <v>0</v>
      </c>
      <c r="T259" s="316">
        <f>'per SKPD'!S2632</f>
        <v>0</v>
      </c>
      <c r="U259" s="316">
        <f>'per SKPD'!T2632</f>
        <v>0</v>
      </c>
      <c r="V259" s="316">
        <f>'per SKPD'!U2632</f>
        <v>0</v>
      </c>
      <c r="W259" s="316">
        <f>'per SKPD'!V2632</f>
        <v>0</v>
      </c>
      <c r="X259" s="316">
        <f t="shared" si="175"/>
        <v>0</v>
      </c>
      <c r="Y259" s="318">
        <f t="shared" si="176"/>
        <v>1712600</v>
      </c>
      <c r="Z259" s="318"/>
      <c r="AD259" s="379">
        <v>1712600</v>
      </c>
      <c r="AE259" s="394">
        <f t="shared" si="140"/>
        <v>0</v>
      </c>
    </row>
    <row r="260" spans="1:31">
      <c r="A260" s="230"/>
      <c r="B260" s="159">
        <v>5</v>
      </c>
      <c r="C260" s="159" t="s">
        <v>99</v>
      </c>
      <c r="D260" s="185" t="s">
        <v>14</v>
      </c>
      <c r="E260" s="316">
        <f>'per SKPD'!E2634</f>
        <v>8191500</v>
      </c>
      <c r="F260" s="316">
        <f>'per SKPD'!F2634</f>
        <v>0</v>
      </c>
      <c r="G260" s="316">
        <f>'per SKPD'!G2634</f>
        <v>9500000</v>
      </c>
      <c r="H260" s="316">
        <f>'per SKPD'!H2634</f>
        <v>0</v>
      </c>
      <c r="I260" s="316">
        <f>'per SKPD'!I2634</f>
        <v>0</v>
      </c>
      <c r="J260" s="316">
        <f>'per SKPD'!J2634</f>
        <v>0</v>
      </c>
      <c r="K260" s="316">
        <f>'per SKPD'!K2634</f>
        <v>0</v>
      </c>
      <c r="L260" s="316">
        <f>'per SKPD'!L2634</f>
        <v>0</v>
      </c>
      <c r="M260" s="316">
        <f>'per SKPD'!M2634</f>
        <v>0</v>
      </c>
      <c r="N260" s="316">
        <f>'per SKPD'!N2634</f>
        <v>0</v>
      </c>
      <c r="O260" s="316">
        <f t="shared" si="174"/>
        <v>9500000</v>
      </c>
      <c r="P260" s="316">
        <f>'per SKPD'!O2634</f>
        <v>0</v>
      </c>
      <c r="Q260" s="316">
        <f>'per SKPD'!P2634</f>
        <v>0</v>
      </c>
      <c r="R260" s="316">
        <f>'per SKPD'!Q2634</f>
        <v>0</v>
      </c>
      <c r="S260" s="408">
        <f>'per SKPD'!R2634</f>
        <v>675000</v>
      </c>
      <c r="T260" s="408">
        <f>'per SKPD'!S2634</f>
        <v>0</v>
      </c>
      <c r="U260" s="316">
        <f>'per SKPD'!T2634</f>
        <v>0</v>
      </c>
      <c r="V260" s="316">
        <f>'per SKPD'!U2634</f>
        <v>0</v>
      </c>
      <c r="W260" s="316">
        <f>'per SKPD'!V2634</f>
        <v>0</v>
      </c>
      <c r="X260" s="316">
        <f t="shared" si="175"/>
        <v>675000</v>
      </c>
      <c r="Y260" s="318">
        <f t="shared" si="176"/>
        <v>17016500</v>
      </c>
      <c r="Z260" s="318"/>
      <c r="AD260" s="379">
        <v>17016500</v>
      </c>
      <c r="AE260" s="394">
        <f t="shared" si="140"/>
        <v>0</v>
      </c>
    </row>
    <row r="261" spans="1:31">
      <c r="A261" s="230"/>
      <c r="B261" s="159">
        <v>6</v>
      </c>
      <c r="C261" s="159" t="s">
        <v>100</v>
      </c>
      <c r="D261" s="185" t="s">
        <v>10</v>
      </c>
      <c r="E261" s="316">
        <f>'per SKPD'!E2638</f>
        <v>0</v>
      </c>
      <c r="F261" s="316">
        <f>'per SKPD'!F2638</f>
        <v>0</v>
      </c>
      <c r="G261" s="316">
        <f>'per SKPD'!G2638</f>
        <v>0</v>
      </c>
      <c r="H261" s="316">
        <f>'per SKPD'!H2638</f>
        <v>0</v>
      </c>
      <c r="I261" s="316">
        <f>'per SKPD'!I2638</f>
        <v>0</v>
      </c>
      <c r="J261" s="316">
        <f>'per SKPD'!J2638</f>
        <v>0</v>
      </c>
      <c r="K261" s="316">
        <f>'per SKPD'!K2638</f>
        <v>0</v>
      </c>
      <c r="L261" s="316">
        <f>'per SKPD'!L2638</f>
        <v>0</v>
      </c>
      <c r="M261" s="316">
        <f>'per SKPD'!M2638</f>
        <v>0</v>
      </c>
      <c r="N261" s="316">
        <f>'per SKPD'!N2638</f>
        <v>0</v>
      </c>
      <c r="O261" s="316">
        <f t="shared" si="174"/>
        <v>0</v>
      </c>
      <c r="P261" s="316">
        <f>'per SKPD'!O2638</f>
        <v>0</v>
      </c>
      <c r="Q261" s="316">
        <f>'per SKPD'!P2638</f>
        <v>0</v>
      </c>
      <c r="R261" s="316">
        <f>'per SKPD'!Q2638</f>
        <v>0</v>
      </c>
      <c r="S261" s="316">
        <f>'per SKPD'!R2638</f>
        <v>0</v>
      </c>
      <c r="T261" s="316">
        <f>'per SKPD'!S2638</f>
        <v>0</v>
      </c>
      <c r="U261" s="316">
        <f>'per SKPD'!T2638</f>
        <v>0</v>
      </c>
      <c r="V261" s="316">
        <f>'per SKPD'!U2638</f>
        <v>0</v>
      </c>
      <c r="W261" s="316">
        <f>'per SKPD'!V2638</f>
        <v>0</v>
      </c>
      <c r="X261" s="316">
        <f t="shared" si="175"/>
        <v>0</v>
      </c>
      <c r="Y261" s="318">
        <f t="shared" si="176"/>
        <v>0</v>
      </c>
      <c r="Z261" s="318"/>
      <c r="AD261" s="379">
        <v>0</v>
      </c>
      <c r="AE261" s="394">
        <f t="shared" si="140"/>
        <v>0</v>
      </c>
    </row>
    <row r="262" spans="1:31" s="179" customFormat="1">
      <c r="A262" s="628"/>
      <c r="B262" s="186">
        <v>7</v>
      </c>
      <c r="C262" s="186"/>
      <c r="D262" s="187" t="s">
        <v>11</v>
      </c>
      <c r="E262" s="316">
        <f>'per SKPD'!E2639</f>
        <v>0</v>
      </c>
      <c r="F262" s="316">
        <f>'per SKPD'!F2639</f>
        <v>0</v>
      </c>
      <c r="G262" s="316">
        <f>'per SKPD'!G2639</f>
        <v>0</v>
      </c>
      <c r="H262" s="316">
        <f>'per SKPD'!H2639</f>
        <v>0</v>
      </c>
      <c r="I262" s="316">
        <f>'per SKPD'!I2639</f>
        <v>0</v>
      </c>
      <c r="J262" s="316">
        <f>'per SKPD'!J2639</f>
        <v>0</v>
      </c>
      <c r="K262" s="316">
        <f>'per SKPD'!K2639</f>
        <v>0</v>
      </c>
      <c r="L262" s="316">
        <f>'per SKPD'!L2639</f>
        <v>0</v>
      </c>
      <c r="M262" s="408">
        <f>'per SKPD'!M2639</f>
        <v>19373500</v>
      </c>
      <c r="N262" s="316">
        <f>'per SKPD'!N2639</f>
        <v>0</v>
      </c>
      <c r="O262" s="316">
        <f t="shared" si="174"/>
        <v>19373500</v>
      </c>
      <c r="P262" s="316">
        <f>'per SKPD'!O2639</f>
        <v>0</v>
      </c>
      <c r="Q262" s="316">
        <f>'per SKPD'!P2639</f>
        <v>0</v>
      </c>
      <c r="R262" s="316">
        <f>'per SKPD'!Q2639</f>
        <v>0</v>
      </c>
      <c r="S262" s="316">
        <f>'per SKPD'!R2639</f>
        <v>0</v>
      </c>
      <c r="T262" s="408">
        <f>'per SKPD'!S2639</f>
        <v>19373500</v>
      </c>
      <c r="U262" s="316">
        <f>'per SKPD'!T2639</f>
        <v>0</v>
      </c>
      <c r="V262" s="316">
        <f>'per SKPD'!U2639</f>
        <v>0</v>
      </c>
      <c r="W262" s="316">
        <f>'per SKPD'!V2639</f>
        <v>0</v>
      </c>
      <c r="X262" s="316">
        <f t="shared" si="175"/>
        <v>19373500</v>
      </c>
      <c r="Y262" s="318">
        <f t="shared" si="176"/>
        <v>0</v>
      </c>
      <c r="Z262" s="395"/>
      <c r="AA262" s="396"/>
      <c r="AB262" s="397"/>
      <c r="AC262" s="397"/>
      <c r="AD262" s="397">
        <v>0</v>
      </c>
      <c r="AE262" s="394">
        <f t="shared" si="140"/>
        <v>0</v>
      </c>
    </row>
    <row r="263" spans="1:31">
      <c r="A263" s="627"/>
      <c r="B263" s="183"/>
      <c r="C263" s="183"/>
      <c r="D263" s="188"/>
      <c r="E263" s="318"/>
      <c r="F263" s="318"/>
      <c r="G263" s="398"/>
      <c r="H263" s="398"/>
      <c r="I263" s="398"/>
      <c r="J263" s="398"/>
      <c r="K263" s="398"/>
      <c r="L263" s="398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  <c r="AE263" s="394">
        <f t="shared" si="140"/>
        <v>0</v>
      </c>
    </row>
    <row r="264" spans="1:31" s="178" customFormat="1">
      <c r="A264" s="633">
        <v>29</v>
      </c>
      <c r="B264" s="694" t="s">
        <v>48</v>
      </c>
      <c r="C264" s="695"/>
      <c r="D264" s="696"/>
      <c r="E264" s="391">
        <f t="shared" ref="E264:U264" si="177">SUM(E265:E271)</f>
        <v>2529439950</v>
      </c>
      <c r="F264" s="391">
        <f t="shared" ref="F264" si="178">SUM(F265:F271)</f>
        <v>39215000</v>
      </c>
      <c r="G264" s="391">
        <f t="shared" si="177"/>
        <v>39215000</v>
      </c>
      <c r="H264" s="391">
        <f t="shared" si="177"/>
        <v>0</v>
      </c>
      <c r="I264" s="391">
        <f t="shared" si="177"/>
        <v>0</v>
      </c>
      <c r="J264" s="391">
        <f t="shared" si="177"/>
        <v>0</v>
      </c>
      <c r="K264" s="391">
        <f t="shared" si="177"/>
        <v>0</v>
      </c>
      <c r="L264" s="391">
        <f t="shared" si="177"/>
        <v>0</v>
      </c>
      <c r="M264" s="391">
        <f t="shared" si="177"/>
        <v>600000</v>
      </c>
      <c r="N264" s="391">
        <f t="shared" si="177"/>
        <v>0</v>
      </c>
      <c r="O264" s="391">
        <f>SUM(G264:N264)</f>
        <v>39815000</v>
      </c>
      <c r="P264" s="391">
        <f t="shared" si="177"/>
        <v>0</v>
      </c>
      <c r="Q264" s="391">
        <f t="shared" si="177"/>
        <v>0</v>
      </c>
      <c r="R264" s="391">
        <f t="shared" si="177"/>
        <v>0</v>
      </c>
      <c r="S264" s="391">
        <f t="shared" si="177"/>
        <v>600000</v>
      </c>
      <c r="T264" s="391">
        <f t="shared" si="177"/>
        <v>48600000</v>
      </c>
      <c r="U264" s="391">
        <f t="shared" si="177"/>
        <v>0</v>
      </c>
      <c r="V264" s="391">
        <f t="shared" ref="V264:W264" si="179">SUM(V265:V271)</f>
        <v>0</v>
      </c>
      <c r="W264" s="391">
        <f t="shared" si="179"/>
        <v>0</v>
      </c>
      <c r="X264" s="391">
        <f>SUM(X265:X271)</f>
        <v>49200000</v>
      </c>
      <c r="Y264" s="391">
        <f>SUM(Y265:Y271)</f>
        <v>2520054950</v>
      </c>
      <c r="Z264" s="392"/>
      <c r="AA264" s="393">
        <f>E264+G264+H264+I264+J264+K264+L264+M264+N264-P264-Q264-R264-S264-T264-U264-V264-W264</f>
        <v>2520054950</v>
      </c>
      <c r="AB264" s="394"/>
      <c r="AC264" s="394"/>
      <c r="AD264" s="394">
        <v>2520054950</v>
      </c>
      <c r="AE264" s="394">
        <f t="shared" si="140"/>
        <v>0</v>
      </c>
    </row>
    <row r="265" spans="1:31">
      <c r="A265" s="230"/>
      <c r="B265" s="159">
        <v>1</v>
      </c>
      <c r="C265" s="159" t="s">
        <v>95</v>
      </c>
      <c r="D265" s="185" t="s">
        <v>9</v>
      </c>
      <c r="E265" s="316">
        <f>'per SKPD'!E2670</f>
        <v>1746400000</v>
      </c>
      <c r="F265" s="316">
        <f>'per SKPD'!F2670</f>
        <v>0</v>
      </c>
      <c r="G265" s="316">
        <f>'per SKPD'!G2670</f>
        <v>0</v>
      </c>
      <c r="H265" s="316">
        <f>'per SKPD'!H2670</f>
        <v>0</v>
      </c>
      <c r="I265" s="316">
        <f>'per SKPD'!I2670</f>
        <v>0</v>
      </c>
      <c r="J265" s="316">
        <f>'per SKPD'!J2670</f>
        <v>0</v>
      </c>
      <c r="K265" s="316">
        <f>'per SKPD'!K2670</f>
        <v>0</v>
      </c>
      <c r="L265" s="316">
        <f>'per SKPD'!L2670</f>
        <v>0</v>
      </c>
      <c r="M265" s="316">
        <f>'per SKPD'!M2670</f>
        <v>0</v>
      </c>
      <c r="N265" s="316">
        <f>'per SKPD'!N2670</f>
        <v>0</v>
      </c>
      <c r="O265" s="316">
        <f>SUM(G265:N265)</f>
        <v>0</v>
      </c>
      <c r="P265" s="316">
        <f>'per SKPD'!O2670</f>
        <v>0</v>
      </c>
      <c r="Q265" s="316">
        <f>'per SKPD'!P2670</f>
        <v>0</v>
      </c>
      <c r="R265" s="316">
        <f>'per SKPD'!Q2670</f>
        <v>0</v>
      </c>
      <c r="S265" s="316">
        <f>'per SKPD'!R2670</f>
        <v>0</v>
      </c>
      <c r="T265" s="316">
        <f>'per SKPD'!S2670</f>
        <v>48000000</v>
      </c>
      <c r="U265" s="316">
        <f>'per SKPD'!T2670</f>
        <v>0</v>
      </c>
      <c r="V265" s="316">
        <f>'per SKPD'!U2670</f>
        <v>0</v>
      </c>
      <c r="W265" s="316">
        <f>'per SKPD'!V2670</f>
        <v>0</v>
      </c>
      <c r="X265" s="316">
        <f>SUM(P265:W265)</f>
        <v>48000000</v>
      </c>
      <c r="Y265" s="318">
        <f>E265+G265+H265+I265+J265+K265+L265+M265+N265-P265-Q265-R265-S265-T265-U265-V265-W265</f>
        <v>1698400000</v>
      </c>
      <c r="Z265" s="318"/>
      <c r="AA265" s="306">
        <f>Y264-AA264</f>
        <v>0</v>
      </c>
      <c r="AB265" s="379" t="s">
        <v>24</v>
      </c>
      <c r="AD265" s="379">
        <v>1698400000</v>
      </c>
      <c r="AE265" s="394">
        <f t="shared" si="140"/>
        <v>0</v>
      </c>
    </row>
    <row r="266" spans="1:31">
      <c r="A266" s="230"/>
      <c r="B266" s="159">
        <v>2</v>
      </c>
      <c r="C266" s="159" t="s">
        <v>96</v>
      </c>
      <c r="D266" s="185" t="s">
        <v>12</v>
      </c>
      <c r="E266" s="316">
        <f>'per SKPD'!E2672</f>
        <v>426863450</v>
      </c>
      <c r="F266" s="316">
        <f>'per SKPD'!F2672</f>
        <v>37500000</v>
      </c>
      <c r="G266" s="316">
        <f>'per SKPD'!G2672</f>
        <v>37500000</v>
      </c>
      <c r="H266" s="316">
        <f>'per SKPD'!H2672</f>
        <v>0</v>
      </c>
      <c r="I266" s="316">
        <f>'per SKPD'!I2672</f>
        <v>0</v>
      </c>
      <c r="J266" s="316">
        <f>'per SKPD'!J2672</f>
        <v>0</v>
      </c>
      <c r="K266" s="316">
        <f>'per SKPD'!K2672</f>
        <v>0</v>
      </c>
      <c r="L266" s="316">
        <f>'per SKPD'!L2672</f>
        <v>0</v>
      </c>
      <c r="M266" s="316">
        <f>'per SKPD'!M2672</f>
        <v>0</v>
      </c>
      <c r="N266" s="316">
        <f>'per SKPD'!N2672</f>
        <v>0</v>
      </c>
      <c r="O266" s="316">
        <f t="shared" ref="O266:O271" si="180">SUM(G266:N266)</f>
        <v>37500000</v>
      </c>
      <c r="P266" s="316">
        <f>'per SKPD'!O2672</f>
        <v>0</v>
      </c>
      <c r="Q266" s="316">
        <f>'per SKPD'!P2672</f>
        <v>0</v>
      </c>
      <c r="R266" s="316">
        <f>'per SKPD'!Q2672</f>
        <v>0</v>
      </c>
      <c r="S266" s="316">
        <f>'per SKPD'!R2672</f>
        <v>600000</v>
      </c>
      <c r="T266" s="316">
        <f>'per SKPD'!S2672</f>
        <v>0</v>
      </c>
      <c r="U266" s="316">
        <f>'per SKPD'!T2672</f>
        <v>0</v>
      </c>
      <c r="V266" s="316">
        <f>'per SKPD'!U2672</f>
        <v>0</v>
      </c>
      <c r="W266" s="316">
        <f>'per SKPD'!V2672</f>
        <v>0</v>
      </c>
      <c r="X266" s="316">
        <f>SUM(P266:W266)</f>
        <v>600000</v>
      </c>
      <c r="Y266" s="318">
        <f>E266+G266+H266+I266+J266+K266+L266+M266+N266-P266-Q266-R266-S266-T266-U266-V266-W266</f>
        <v>463763450</v>
      </c>
      <c r="Z266" s="318"/>
      <c r="AD266" s="379">
        <v>463763450</v>
      </c>
      <c r="AE266" s="394">
        <f t="shared" si="140"/>
        <v>0</v>
      </c>
    </row>
    <row r="267" spans="1:31">
      <c r="A267" s="230"/>
      <c r="B267" s="159">
        <v>3</v>
      </c>
      <c r="C267" s="159" t="s">
        <v>97</v>
      </c>
      <c r="D267" s="185" t="s">
        <v>13</v>
      </c>
      <c r="E267" s="316">
        <f>'per SKPD'!E2685</f>
        <v>353360000</v>
      </c>
      <c r="F267" s="316">
        <f>'per SKPD'!F2685</f>
        <v>0</v>
      </c>
      <c r="G267" s="316">
        <f>'per SKPD'!G2685</f>
        <v>0</v>
      </c>
      <c r="H267" s="316">
        <f>'per SKPD'!H2685</f>
        <v>0</v>
      </c>
      <c r="I267" s="316">
        <f>'per SKPD'!I2685</f>
        <v>0</v>
      </c>
      <c r="J267" s="316">
        <f>'per SKPD'!J2685</f>
        <v>0</v>
      </c>
      <c r="K267" s="316">
        <f>'per SKPD'!K2685</f>
        <v>0</v>
      </c>
      <c r="L267" s="316">
        <f>'per SKPD'!L2685</f>
        <v>0</v>
      </c>
      <c r="M267" s="316">
        <f>'per SKPD'!M2685</f>
        <v>0</v>
      </c>
      <c r="N267" s="316">
        <f>'per SKPD'!N2685</f>
        <v>0</v>
      </c>
      <c r="O267" s="316">
        <f t="shared" si="180"/>
        <v>0</v>
      </c>
      <c r="P267" s="316">
        <f>'per SKPD'!O2685</f>
        <v>0</v>
      </c>
      <c r="Q267" s="316">
        <f>'per SKPD'!P2685</f>
        <v>0</v>
      </c>
      <c r="R267" s="316">
        <f>'per SKPD'!Q2685</f>
        <v>0</v>
      </c>
      <c r="S267" s="316">
        <f>'per SKPD'!R2685</f>
        <v>0</v>
      </c>
      <c r="T267" s="316">
        <f>'per SKPD'!S2685</f>
        <v>0</v>
      </c>
      <c r="U267" s="316">
        <f>'per SKPD'!T2685</f>
        <v>0</v>
      </c>
      <c r="V267" s="316">
        <f>'per SKPD'!U2685</f>
        <v>0</v>
      </c>
      <c r="W267" s="316">
        <f>'per SKPD'!V2685</f>
        <v>0</v>
      </c>
      <c r="X267" s="316">
        <f t="shared" ref="X267:X271" si="181">SUM(P267:W267)</f>
        <v>0</v>
      </c>
      <c r="Y267" s="318">
        <f t="shared" ref="Y267:Y271" si="182">E267+G267+H267+I267+J267+K267+L267+M267+N267-P267-Q267-R267-S267-T267-U267-V267-W267</f>
        <v>353360000</v>
      </c>
      <c r="Z267" s="318"/>
      <c r="AD267" s="379">
        <v>353360000</v>
      </c>
      <c r="AE267" s="394">
        <f t="shared" si="140"/>
        <v>0</v>
      </c>
    </row>
    <row r="268" spans="1:31">
      <c r="A268" s="230"/>
      <c r="B268" s="159">
        <v>4</v>
      </c>
      <c r="C268" s="159" t="s">
        <v>98</v>
      </c>
      <c r="D268" s="185" t="s">
        <v>8</v>
      </c>
      <c r="E268" s="316">
        <f>'per SKPD'!E2686</f>
        <v>0</v>
      </c>
      <c r="F268" s="316">
        <f>'per SKPD'!F2686</f>
        <v>1715000</v>
      </c>
      <c r="G268" s="316">
        <f>'per SKPD'!G2686</f>
        <v>1715000</v>
      </c>
      <c r="H268" s="316">
        <f>'per SKPD'!H2686</f>
        <v>0</v>
      </c>
      <c r="I268" s="316">
        <f>'per SKPD'!I2686</f>
        <v>0</v>
      </c>
      <c r="J268" s="316">
        <f>'per SKPD'!J2686</f>
        <v>0</v>
      </c>
      <c r="K268" s="316">
        <f>'per SKPD'!K2686</f>
        <v>0</v>
      </c>
      <c r="L268" s="316">
        <f>'per SKPD'!L2686</f>
        <v>0</v>
      </c>
      <c r="M268" s="316">
        <f>'per SKPD'!M2686</f>
        <v>0</v>
      </c>
      <c r="N268" s="316">
        <f>'per SKPD'!N2686</f>
        <v>0</v>
      </c>
      <c r="O268" s="316">
        <f t="shared" si="180"/>
        <v>1715000</v>
      </c>
      <c r="P268" s="316">
        <f>'per SKPD'!O2686</f>
        <v>0</v>
      </c>
      <c r="Q268" s="316">
        <f>'per SKPD'!P2686</f>
        <v>0</v>
      </c>
      <c r="R268" s="316">
        <f>'per SKPD'!Q2686</f>
        <v>0</v>
      </c>
      <c r="S268" s="316">
        <f>'per SKPD'!R2686</f>
        <v>0</v>
      </c>
      <c r="T268" s="316">
        <f>'per SKPD'!S2686</f>
        <v>0</v>
      </c>
      <c r="U268" s="316">
        <f>'per SKPD'!T2686</f>
        <v>0</v>
      </c>
      <c r="V268" s="316">
        <f>'per SKPD'!U2686</f>
        <v>0</v>
      </c>
      <c r="W268" s="316">
        <f>'per SKPD'!V2686</f>
        <v>0</v>
      </c>
      <c r="X268" s="316">
        <f t="shared" si="181"/>
        <v>0</v>
      </c>
      <c r="Y268" s="318">
        <f t="shared" si="182"/>
        <v>1715000</v>
      </c>
      <c r="Z268" s="318"/>
      <c r="AD268" s="379">
        <v>1715000</v>
      </c>
      <c r="AE268" s="394">
        <f t="shared" si="140"/>
        <v>0</v>
      </c>
    </row>
    <row r="269" spans="1:31">
      <c r="A269" s="230"/>
      <c r="B269" s="159">
        <v>5</v>
      </c>
      <c r="C269" s="159" t="s">
        <v>99</v>
      </c>
      <c r="D269" s="185" t="s">
        <v>14</v>
      </c>
      <c r="E269" s="316">
        <f>'per SKPD'!E2688</f>
        <v>2816500</v>
      </c>
      <c r="F269" s="316">
        <f>'per SKPD'!F2688</f>
        <v>0</v>
      </c>
      <c r="G269" s="316">
        <f>'per SKPD'!G2688</f>
        <v>0</v>
      </c>
      <c r="H269" s="316">
        <f>'per SKPD'!H2688</f>
        <v>0</v>
      </c>
      <c r="I269" s="316">
        <f>'per SKPD'!I2688</f>
        <v>0</v>
      </c>
      <c r="J269" s="316">
        <f>'per SKPD'!J2688</f>
        <v>0</v>
      </c>
      <c r="K269" s="316">
        <f>'per SKPD'!K2688</f>
        <v>0</v>
      </c>
      <c r="L269" s="316">
        <f>'per SKPD'!L2688</f>
        <v>0</v>
      </c>
      <c r="M269" s="316">
        <f>'per SKPD'!M2688</f>
        <v>0</v>
      </c>
      <c r="N269" s="316">
        <f>'per SKPD'!N2688</f>
        <v>0</v>
      </c>
      <c r="O269" s="316">
        <f t="shared" si="180"/>
        <v>0</v>
      </c>
      <c r="P269" s="316">
        <f>'per SKPD'!O2688</f>
        <v>0</v>
      </c>
      <c r="Q269" s="316">
        <f>'per SKPD'!P2688</f>
        <v>0</v>
      </c>
      <c r="R269" s="316">
        <f>'per SKPD'!Q2688</f>
        <v>0</v>
      </c>
      <c r="S269" s="316">
        <f>'per SKPD'!R2688</f>
        <v>0</v>
      </c>
      <c r="T269" s="316">
        <f>'per SKPD'!S2688</f>
        <v>0</v>
      </c>
      <c r="U269" s="316">
        <f>'per SKPD'!T2688</f>
        <v>0</v>
      </c>
      <c r="V269" s="316">
        <f>'per SKPD'!U2688</f>
        <v>0</v>
      </c>
      <c r="W269" s="316">
        <f>'per SKPD'!V2688</f>
        <v>0</v>
      </c>
      <c r="X269" s="316">
        <f t="shared" si="181"/>
        <v>0</v>
      </c>
      <c r="Y269" s="318">
        <f t="shared" si="182"/>
        <v>2816500</v>
      </c>
      <c r="Z269" s="318"/>
      <c r="AD269" s="379">
        <v>2816500</v>
      </c>
      <c r="AE269" s="394">
        <f t="shared" ref="AE269:AE332" si="183">Y269-AD269</f>
        <v>0</v>
      </c>
    </row>
    <row r="270" spans="1:31">
      <c r="A270" s="230"/>
      <c r="B270" s="159">
        <v>6</v>
      </c>
      <c r="C270" s="159" t="s">
        <v>100</v>
      </c>
      <c r="D270" s="185" t="s">
        <v>10</v>
      </c>
      <c r="E270" s="316">
        <f>'per SKPD'!E2689</f>
        <v>0</v>
      </c>
      <c r="F270" s="316">
        <f>'per SKPD'!F2689</f>
        <v>0</v>
      </c>
      <c r="G270" s="316">
        <f>'per SKPD'!G2689</f>
        <v>0</v>
      </c>
      <c r="H270" s="316">
        <f>'per SKPD'!H2689</f>
        <v>0</v>
      </c>
      <c r="I270" s="316">
        <f>'per SKPD'!I2689</f>
        <v>0</v>
      </c>
      <c r="J270" s="316">
        <f>'per SKPD'!J2689</f>
        <v>0</v>
      </c>
      <c r="K270" s="316">
        <f>'per SKPD'!K2689</f>
        <v>0</v>
      </c>
      <c r="L270" s="316">
        <f>'per SKPD'!L2689</f>
        <v>0</v>
      </c>
      <c r="M270" s="316">
        <f>'per SKPD'!M2689</f>
        <v>0</v>
      </c>
      <c r="N270" s="316">
        <f>'per SKPD'!N2689</f>
        <v>0</v>
      </c>
      <c r="O270" s="316">
        <f t="shared" si="180"/>
        <v>0</v>
      </c>
      <c r="P270" s="316">
        <f>'per SKPD'!O2689</f>
        <v>0</v>
      </c>
      <c r="Q270" s="316">
        <f>'per SKPD'!P2689</f>
        <v>0</v>
      </c>
      <c r="R270" s="316">
        <f>'per SKPD'!Q2689</f>
        <v>0</v>
      </c>
      <c r="S270" s="316">
        <f>'per SKPD'!R2689</f>
        <v>0</v>
      </c>
      <c r="T270" s="316">
        <f>'per SKPD'!S2689</f>
        <v>0</v>
      </c>
      <c r="U270" s="316">
        <f>'per SKPD'!T2689</f>
        <v>0</v>
      </c>
      <c r="V270" s="316">
        <f>'per SKPD'!U2689</f>
        <v>0</v>
      </c>
      <c r="W270" s="316">
        <f>'per SKPD'!V2689</f>
        <v>0</v>
      </c>
      <c r="X270" s="316">
        <f t="shared" si="181"/>
        <v>0</v>
      </c>
      <c r="Y270" s="318">
        <f t="shared" si="182"/>
        <v>0</v>
      </c>
      <c r="Z270" s="318"/>
      <c r="AD270" s="379">
        <v>0</v>
      </c>
      <c r="AE270" s="394">
        <f t="shared" si="183"/>
        <v>0</v>
      </c>
    </row>
    <row r="271" spans="1:31" s="179" customFormat="1">
      <c r="A271" s="628"/>
      <c r="B271" s="186">
        <v>7</v>
      </c>
      <c r="C271" s="186"/>
      <c r="D271" s="187" t="s">
        <v>11</v>
      </c>
      <c r="E271" s="316">
        <f>'per SKPD'!E2690</f>
        <v>0</v>
      </c>
      <c r="F271" s="316">
        <f>'per SKPD'!F2690</f>
        <v>0</v>
      </c>
      <c r="G271" s="316">
        <f>'per SKPD'!G2690</f>
        <v>0</v>
      </c>
      <c r="H271" s="316">
        <f>'per SKPD'!H2690</f>
        <v>0</v>
      </c>
      <c r="I271" s="316">
        <f>'per SKPD'!I2690</f>
        <v>0</v>
      </c>
      <c r="J271" s="316">
        <f>'per SKPD'!J2690</f>
        <v>0</v>
      </c>
      <c r="K271" s="316">
        <f>'per SKPD'!K2690</f>
        <v>0</v>
      </c>
      <c r="L271" s="316">
        <f>'per SKPD'!L2690</f>
        <v>0</v>
      </c>
      <c r="M271" s="316">
        <f>'per SKPD'!M2690</f>
        <v>600000</v>
      </c>
      <c r="N271" s="316">
        <f>'per SKPD'!N2690</f>
        <v>0</v>
      </c>
      <c r="O271" s="316">
        <f t="shared" si="180"/>
        <v>600000</v>
      </c>
      <c r="P271" s="316">
        <f>'per SKPD'!O2690</f>
        <v>0</v>
      </c>
      <c r="Q271" s="316">
        <f>'per SKPD'!P2690</f>
        <v>0</v>
      </c>
      <c r="R271" s="316">
        <f>'per SKPD'!Q2690</f>
        <v>0</v>
      </c>
      <c r="S271" s="316">
        <f>'per SKPD'!R2690</f>
        <v>0</v>
      </c>
      <c r="T271" s="316">
        <f>'per SKPD'!S2690</f>
        <v>600000</v>
      </c>
      <c r="U271" s="316">
        <f>'per SKPD'!T2690</f>
        <v>0</v>
      </c>
      <c r="V271" s="316">
        <f>'per SKPD'!U2690</f>
        <v>0</v>
      </c>
      <c r="W271" s="316">
        <f>'per SKPD'!V2690</f>
        <v>0</v>
      </c>
      <c r="X271" s="316">
        <f t="shared" si="181"/>
        <v>600000</v>
      </c>
      <c r="Y271" s="318">
        <f t="shared" si="182"/>
        <v>0</v>
      </c>
      <c r="Z271" s="395"/>
      <c r="AA271" s="396"/>
      <c r="AB271" s="397"/>
      <c r="AC271" s="397"/>
      <c r="AD271" s="397">
        <v>0</v>
      </c>
      <c r="AE271" s="394">
        <f t="shared" si="183"/>
        <v>0</v>
      </c>
    </row>
    <row r="272" spans="1:31">
      <c r="A272" s="627"/>
      <c r="B272" s="183"/>
      <c r="C272" s="183"/>
      <c r="D272" s="188"/>
      <c r="E272" s="318"/>
      <c r="F272" s="318"/>
      <c r="G272" s="390"/>
      <c r="H272" s="390"/>
      <c r="I272" s="390"/>
      <c r="J272" s="390"/>
      <c r="K272" s="390"/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E272" s="394">
        <f t="shared" si="183"/>
        <v>0</v>
      </c>
    </row>
    <row r="273" spans="1:31" s="178" customFormat="1">
      <c r="A273" s="633">
        <v>30</v>
      </c>
      <c r="B273" s="694" t="s">
        <v>49</v>
      </c>
      <c r="C273" s="695"/>
      <c r="D273" s="696"/>
      <c r="E273" s="391">
        <f t="shared" ref="E273:U273" si="184">SUM(E274:E280)</f>
        <v>551034375</v>
      </c>
      <c r="F273" s="391">
        <f t="shared" ref="F273" si="185">SUM(F274:F280)</f>
        <v>29312600</v>
      </c>
      <c r="G273" s="391">
        <f t="shared" si="184"/>
        <v>29312600</v>
      </c>
      <c r="H273" s="391">
        <f t="shared" si="184"/>
        <v>80000</v>
      </c>
      <c r="I273" s="391">
        <f t="shared" si="184"/>
        <v>0</v>
      </c>
      <c r="J273" s="391">
        <f t="shared" si="184"/>
        <v>0</v>
      </c>
      <c r="K273" s="391">
        <f t="shared" si="184"/>
        <v>0</v>
      </c>
      <c r="L273" s="391">
        <f t="shared" si="184"/>
        <v>0</v>
      </c>
      <c r="M273" s="391">
        <f t="shared" si="184"/>
        <v>19000000</v>
      </c>
      <c r="N273" s="391">
        <f t="shared" si="184"/>
        <v>0</v>
      </c>
      <c r="O273" s="391">
        <f>SUM(G273:N273)</f>
        <v>48392600</v>
      </c>
      <c r="P273" s="391">
        <f t="shared" si="184"/>
        <v>0</v>
      </c>
      <c r="Q273" s="391">
        <f t="shared" si="184"/>
        <v>0</v>
      </c>
      <c r="R273" s="391">
        <f t="shared" si="184"/>
        <v>0</v>
      </c>
      <c r="S273" s="391">
        <f t="shared" si="184"/>
        <v>19000000</v>
      </c>
      <c r="T273" s="391">
        <f t="shared" si="184"/>
        <v>19000000</v>
      </c>
      <c r="U273" s="391">
        <f t="shared" si="184"/>
        <v>0</v>
      </c>
      <c r="V273" s="391">
        <f t="shared" ref="V273:W273" si="186">SUM(V274:V280)</f>
        <v>0</v>
      </c>
      <c r="W273" s="391">
        <f t="shared" si="186"/>
        <v>0</v>
      </c>
      <c r="X273" s="391">
        <f>SUM(X274:X280)</f>
        <v>38000000</v>
      </c>
      <c r="Y273" s="391">
        <f>SUM(Y274:Y280)</f>
        <v>561426975</v>
      </c>
      <c r="Z273" s="392"/>
      <c r="AA273" s="393">
        <f>E273+G273+H273+I273+J273+K273+L273+M273+N273-P273-Q273-R273-S273-T273-U273-V273-W273</f>
        <v>561426975</v>
      </c>
      <c r="AB273" s="394"/>
      <c r="AC273" s="394"/>
      <c r="AD273" s="394">
        <v>561426975</v>
      </c>
      <c r="AE273" s="394">
        <f t="shared" si="183"/>
        <v>0</v>
      </c>
    </row>
    <row r="274" spans="1:31">
      <c r="A274" s="230"/>
      <c r="B274" s="159">
        <v>1</v>
      </c>
      <c r="C274" s="159" t="s">
        <v>95</v>
      </c>
      <c r="D274" s="185" t="s">
        <v>9</v>
      </c>
      <c r="E274" s="316">
        <f>'per SKPD'!E2694</f>
        <v>0</v>
      </c>
      <c r="F274" s="316">
        <f>'per SKPD'!F2694</f>
        <v>0</v>
      </c>
      <c r="G274" s="316">
        <f>'per SKPD'!G2694</f>
        <v>0</v>
      </c>
      <c r="H274" s="316">
        <f>'per SKPD'!H2694</f>
        <v>0</v>
      </c>
      <c r="I274" s="316">
        <f>'per SKPD'!I2694</f>
        <v>0</v>
      </c>
      <c r="J274" s="316">
        <f>'per SKPD'!J2694</f>
        <v>0</v>
      </c>
      <c r="K274" s="316">
        <f>'per SKPD'!K2694</f>
        <v>0</v>
      </c>
      <c r="L274" s="316">
        <f>'per SKPD'!L2694</f>
        <v>0</v>
      </c>
      <c r="M274" s="316">
        <f>'per SKPD'!M2694</f>
        <v>0</v>
      </c>
      <c r="N274" s="316">
        <f>'per SKPD'!N2694</f>
        <v>0</v>
      </c>
      <c r="O274" s="316">
        <f>SUM(G274:N274)</f>
        <v>0</v>
      </c>
      <c r="P274" s="316">
        <f>'per SKPD'!O2694</f>
        <v>0</v>
      </c>
      <c r="Q274" s="316">
        <f>'per SKPD'!P2694</f>
        <v>0</v>
      </c>
      <c r="R274" s="316">
        <f>'per SKPD'!Q2694</f>
        <v>0</v>
      </c>
      <c r="S274" s="316">
        <f>'per SKPD'!R2694</f>
        <v>0</v>
      </c>
      <c r="T274" s="316">
        <f>'per SKPD'!S2694</f>
        <v>0</v>
      </c>
      <c r="U274" s="316">
        <f>'per SKPD'!T2694</f>
        <v>0</v>
      </c>
      <c r="V274" s="316">
        <f>'per SKPD'!U2694</f>
        <v>0</v>
      </c>
      <c r="W274" s="316">
        <f>'per SKPD'!V2694</f>
        <v>0</v>
      </c>
      <c r="X274" s="316">
        <f>SUM(P274:W274)</f>
        <v>0</v>
      </c>
      <c r="Y274" s="318">
        <f>E274+G274+H274+I274+J274+K274+L274+M274+N274-P274-Q274-R274-S274-T274-U274-V274-W274</f>
        <v>0</v>
      </c>
      <c r="Z274" s="318"/>
      <c r="AA274" s="306">
        <f>Y273-AA273</f>
        <v>0</v>
      </c>
      <c r="AB274" s="379" t="s">
        <v>24</v>
      </c>
      <c r="AD274" s="379">
        <v>0</v>
      </c>
      <c r="AE274" s="394">
        <f t="shared" si="183"/>
        <v>0</v>
      </c>
    </row>
    <row r="275" spans="1:31">
      <c r="A275" s="230"/>
      <c r="B275" s="159">
        <v>2</v>
      </c>
      <c r="C275" s="159" t="s">
        <v>96</v>
      </c>
      <c r="D275" s="185" t="s">
        <v>12</v>
      </c>
      <c r="E275" s="316">
        <f>'per SKPD'!E2695</f>
        <v>520832875</v>
      </c>
      <c r="F275" s="316">
        <f>'per SKPD'!F2695</f>
        <v>27600000</v>
      </c>
      <c r="G275" s="316">
        <f>'per SKPD'!G2695</f>
        <v>25400000</v>
      </c>
      <c r="H275" s="316">
        <f>'per SKPD'!H2695</f>
        <v>0</v>
      </c>
      <c r="I275" s="316">
        <f>'per SKPD'!I2695</f>
        <v>0</v>
      </c>
      <c r="J275" s="316">
        <f>'per SKPD'!J2695</f>
        <v>0</v>
      </c>
      <c r="K275" s="316">
        <f>'per SKPD'!K2695</f>
        <v>0</v>
      </c>
      <c r="L275" s="316">
        <f>'per SKPD'!L2695</f>
        <v>0</v>
      </c>
      <c r="M275" s="316">
        <f>'per SKPD'!M2695</f>
        <v>0</v>
      </c>
      <c r="N275" s="316">
        <f>'per SKPD'!N2695</f>
        <v>0</v>
      </c>
      <c r="O275" s="316">
        <f t="shared" ref="O275:O280" si="187">SUM(G275:N275)</f>
        <v>25400000</v>
      </c>
      <c r="P275" s="316">
        <f>'per SKPD'!O2695</f>
        <v>0</v>
      </c>
      <c r="Q275" s="316">
        <f>'per SKPD'!P2695</f>
        <v>0</v>
      </c>
      <c r="R275" s="316">
        <f>'per SKPD'!Q2695</f>
        <v>0</v>
      </c>
      <c r="S275" s="316">
        <f>'per SKPD'!R2695</f>
        <v>19000000</v>
      </c>
      <c r="T275" s="316">
        <f>'per SKPD'!S2695</f>
        <v>0</v>
      </c>
      <c r="U275" s="316">
        <f>'per SKPD'!T2695</f>
        <v>0</v>
      </c>
      <c r="V275" s="316">
        <f>'per SKPD'!U2695</f>
        <v>0</v>
      </c>
      <c r="W275" s="316">
        <f>'per SKPD'!V2695</f>
        <v>0</v>
      </c>
      <c r="X275" s="316">
        <f>SUM(P275:W275)</f>
        <v>19000000</v>
      </c>
      <c r="Y275" s="318">
        <f>E275+G275+H275+I275+J275+K275+L275+M275+N275-P275-Q275-R275-S275-T275-U275-V275-W275</f>
        <v>527232875</v>
      </c>
      <c r="Z275" s="318"/>
      <c r="AD275" s="379">
        <v>527232875</v>
      </c>
      <c r="AE275" s="394">
        <f t="shared" si="183"/>
        <v>0</v>
      </c>
    </row>
    <row r="276" spans="1:31">
      <c r="A276" s="230"/>
      <c r="B276" s="159">
        <v>3</v>
      </c>
      <c r="C276" s="159" t="s">
        <v>97</v>
      </c>
      <c r="D276" s="185" t="s">
        <v>13</v>
      </c>
      <c r="E276" s="316">
        <f>'per SKPD'!E2705</f>
        <v>27135000</v>
      </c>
      <c r="F276" s="316">
        <f>'per SKPD'!F2705</f>
        <v>0</v>
      </c>
      <c r="G276" s="316">
        <f>'per SKPD'!G2705</f>
        <v>2200000</v>
      </c>
      <c r="H276" s="316">
        <f>'per SKPD'!H2705</f>
        <v>80000</v>
      </c>
      <c r="I276" s="316">
        <f>'per SKPD'!I2705</f>
        <v>0</v>
      </c>
      <c r="J276" s="316">
        <f>'per SKPD'!J2705</f>
        <v>0</v>
      </c>
      <c r="K276" s="316">
        <f>'per SKPD'!K2705</f>
        <v>0</v>
      </c>
      <c r="L276" s="316">
        <f>'per SKPD'!L2705</f>
        <v>0</v>
      </c>
      <c r="M276" s="316">
        <f>'per SKPD'!M2705</f>
        <v>0</v>
      </c>
      <c r="N276" s="316">
        <f>'per SKPD'!N2705</f>
        <v>0</v>
      </c>
      <c r="O276" s="316">
        <f t="shared" si="187"/>
        <v>2280000</v>
      </c>
      <c r="P276" s="316">
        <f>'per SKPD'!O2705</f>
        <v>0</v>
      </c>
      <c r="Q276" s="316">
        <f>'per SKPD'!P2705</f>
        <v>0</v>
      </c>
      <c r="R276" s="316">
        <f>'per SKPD'!Q2705</f>
        <v>0</v>
      </c>
      <c r="S276" s="316">
        <f>'per SKPD'!R2705</f>
        <v>0</v>
      </c>
      <c r="T276" s="316">
        <f>'per SKPD'!S2705</f>
        <v>0</v>
      </c>
      <c r="U276" s="316">
        <f>'per SKPD'!T2705</f>
        <v>0</v>
      </c>
      <c r="V276" s="316">
        <f>'per SKPD'!U2705</f>
        <v>0</v>
      </c>
      <c r="W276" s="316">
        <f>'per SKPD'!V2705</f>
        <v>0</v>
      </c>
      <c r="X276" s="316">
        <f t="shared" ref="X276:X279" si="188">SUM(P276:W276)</f>
        <v>0</v>
      </c>
      <c r="Y276" s="318">
        <f t="shared" ref="Y276:Y279" si="189">E276+G276+H276+I276+J276+K276+L276+M276+N276-P276-Q276-R276-S276-T276-U276-V276-W276</f>
        <v>29415000</v>
      </c>
      <c r="Z276" s="318"/>
      <c r="AD276" s="379">
        <v>29415000</v>
      </c>
      <c r="AE276" s="394">
        <f t="shared" si="183"/>
        <v>0</v>
      </c>
    </row>
    <row r="277" spans="1:31">
      <c r="A277" s="230"/>
      <c r="B277" s="159">
        <v>4</v>
      </c>
      <c r="C277" s="159" t="s">
        <v>98</v>
      </c>
      <c r="D277" s="185" t="s">
        <v>8</v>
      </c>
      <c r="E277" s="316">
        <f>'per SKPD'!E2707</f>
        <v>0</v>
      </c>
      <c r="F277" s="316">
        <f>'per SKPD'!F2707</f>
        <v>1712600</v>
      </c>
      <c r="G277" s="316">
        <f>'per SKPD'!G2707</f>
        <v>1712600</v>
      </c>
      <c r="H277" s="316">
        <f>'per SKPD'!H2707</f>
        <v>0</v>
      </c>
      <c r="I277" s="316">
        <f>'per SKPD'!I2707</f>
        <v>0</v>
      </c>
      <c r="J277" s="316">
        <f>'per SKPD'!J2707</f>
        <v>0</v>
      </c>
      <c r="K277" s="316">
        <f>'per SKPD'!K2707</f>
        <v>0</v>
      </c>
      <c r="L277" s="316">
        <f>'per SKPD'!L2707</f>
        <v>0</v>
      </c>
      <c r="M277" s="316">
        <f>'per SKPD'!M2707</f>
        <v>0</v>
      </c>
      <c r="N277" s="316">
        <f>'per SKPD'!N2707</f>
        <v>0</v>
      </c>
      <c r="O277" s="316">
        <f t="shared" si="187"/>
        <v>1712600</v>
      </c>
      <c r="P277" s="316">
        <f>'per SKPD'!O2707</f>
        <v>0</v>
      </c>
      <c r="Q277" s="316">
        <f>'per SKPD'!P2707</f>
        <v>0</v>
      </c>
      <c r="R277" s="316">
        <f>'per SKPD'!Q2707</f>
        <v>0</v>
      </c>
      <c r="S277" s="316">
        <f>'per SKPD'!R2707</f>
        <v>0</v>
      </c>
      <c r="T277" s="316">
        <f>'per SKPD'!S2707</f>
        <v>0</v>
      </c>
      <c r="U277" s="316">
        <f>'per SKPD'!T2707</f>
        <v>0</v>
      </c>
      <c r="V277" s="316">
        <f>'per SKPD'!U2707</f>
        <v>0</v>
      </c>
      <c r="W277" s="316">
        <f>'per SKPD'!V2707</f>
        <v>0</v>
      </c>
      <c r="X277" s="316">
        <f t="shared" si="188"/>
        <v>0</v>
      </c>
      <c r="Y277" s="318">
        <f t="shared" si="189"/>
        <v>1712600</v>
      </c>
      <c r="Z277" s="318"/>
      <c r="AD277" s="379">
        <v>1712600</v>
      </c>
      <c r="AE277" s="394">
        <f t="shared" si="183"/>
        <v>0</v>
      </c>
    </row>
    <row r="278" spans="1:31">
      <c r="A278" s="230"/>
      <c r="B278" s="159">
        <v>5</v>
      </c>
      <c r="C278" s="159" t="s">
        <v>99</v>
      </c>
      <c r="D278" s="185" t="s">
        <v>14</v>
      </c>
      <c r="E278" s="316">
        <f>'per SKPD'!E2709</f>
        <v>3066500</v>
      </c>
      <c r="F278" s="316">
        <f>'per SKPD'!F2709</f>
        <v>0</v>
      </c>
      <c r="G278" s="316">
        <f>'per SKPD'!G2709</f>
        <v>0</v>
      </c>
      <c r="H278" s="316">
        <f>'per SKPD'!H2709</f>
        <v>0</v>
      </c>
      <c r="I278" s="316">
        <f>'per SKPD'!I2709</f>
        <v>0</v>
      </c>
      <c r="J278" s="316">
        <f>'per SKPD'!J2709</f>
        <v>0</v>
      </c>
      <c r="K278" s="316">
        <f>'per SKPD'!K2709</f>
        <v>0</v>
      </c>
      <c r="L278" s="316">
        <f>'per SKPD'!L2709</f>
        <v>0</v>
      </c>
      <c r="M278" s="316">
        <f>'per SKPD'!M2709</f>
        <v>0</v>
      </c>
      <c r="N278" s="316">
        <f>'per SKPD'!N2709</f>
        <v>0</v>
      </c>
      <c r="O278" s="316">
        <f t="shared" si="187"/>
        <v>0</v>
      </c>
      <c r="P278" s="316">
        <f>'per SKPD'!O2709</f>
        <v>0</v>
      </c>
      <c r="Q278" s="316">
        <f>'per SKPD'!P2709</f>
        <v>0</v>
      </c>
      <c r="R278" s="316">
        <f>'per SKPD'!Q2709</f>
        <v>0</v>
      </c>
      <c r="S278" s="316">
        <f>'per SKPD'!R2709</f>
        <v>0</v>
      </c>
      <c r="T278" s="316">
        <f>'per SKPD'!S2709</f>
        <v>0</v>
      </c>
      <c r="U278" s="316">
        <f>'per SKPD'!T2709</f>
        <v>0</v>
      </c>
      <c r="V278" s="316">
        <f>'per SKPD'!U2709</f>
        <v>0</v>
      </c>
      <c r="W278" s="316">
        <f>'per SKPD'!V2709</f>
        <v>0</v>
      </c>
      <c r="X278" s="316">
        <f t="shared" si="188"/>
        <v>0</v>
      </c>
      <c r="Y278" s="318">
        <f t="shared" si="189"/>
        <v>3066500</v>
      </c>
      <c r="Z278" s="318"/>
      <c r="AD278" s="379">
        <v>3066500</v>
      </c>
      <c r="AE278" s="394">
        <f t="shared" si="183"/>
        <v>0</v>
      </c>
    </row>
    <row r="279" spans="1:31">
      <c r="A279" s="230"/>
      <c r="B279" s="159">
        <v>6</v>
      </c>
      <c r="C279" s="159" t="s">
        <v>100</v>
      </c>
      <c r="D279" s="185" t="s">
        <v>10</v>
      </c>
      <c r="E279" s="316">
        <f>'per SKPD'!E2710</f>
        <v>0</v>
      </c>
      <c r="F279" s="316">
        <f>'per SKPD'!F2710</f>
        <v>0</v>
      </c>
      <c r="G279" s="316">
        <f>'per SKPD'!G2710</f>
        <v>0</v>
      </c>
      <c r="H279" s="316">
        <f>'per SKPD'!H2710</f>
        <v>0</v>
      </c>
      <c r="I279" s="316">
        <f>'per SKPD'!I2710</f>
        <v>0</v>
      </c>
      <c r="J279" s="316">
        <f>'per SKPD'!J2710</f>
        <v>0</v>
      </c>
      <c r="K279" s="316">
        <f>'per SKPD'!K2710</f>
        <v>0</v>
      </c>
      <c r="L279" s="316">
        <f>'per SKPD'!L2710</f>
        <v>0</v>
      </c>
      <c r="M279" s="316">
        <f>'per SKPD'!M2710</f>
        <v>0</v>
      </c>
      <c r="N279" s="316">
        <f>'per SKPD'!N2710</f>
        <v>0</v>
      </c>
      <c r="O279" s="316">
        <f t="shared" si="187"/>
        <v>0</v>
      </c>
      <c r="P279" s="316">
        <f>'per SKPD'!O2710</f>
        <v>0</v>
      </c>
      <c r="Q279" s="316">
        <f>'per SKPD'!P2710</f>
        <v>0</v>
      </c>
      <c r="R279" s="316">
        <f>'per SKPD'!Q2710</f>
        <v>0</v>
      </c>
      <c r="S279" s="316">
        <f>'per SKPD'!R2710</f>
        <v>0</v>
      </c>
      <c r="T279" s="316">
        <f>'per SKPD'!S2710</f>
        <v>0</v>
      </c>
      <c r="U279" s="316">
        <f>'per SKPD'!T2710</f>
        <v>0</v>
      </c>
      <c r="V279" s="316">
        <f>'per SKPD'!U2710</f>
        <v>0</v>
      </c>
      <c r="W279" s="316">
        <f>'per SKPD'!V2710</f>
        <v>0</v>
      </c>
      <c r="X279" s="316">
        <f t="shared" si="188"/>
        <v>0</v>
      </c>
      <c r="Y279" s="318">
        <f t="shared" si="189"/>
        <v>0</v>
      </c>
      <c r="Z279" s="318"/>
      <c r="AD279" s="379">
        <v>0</v>
      </c>
      <c r="AE279" s="394">
        <f t="shared" si="183"/>
        <v>0</v>
      </c>
    </row>
    <row r="280" spans="1:31" s="179" customFormat="1">
      <c r="A280" s="628"/>
      <c r="B280" s="186">
        <v>7</v>
      </c>
      <c r="C280" s="186"/>
      <c r="D280" s="187" t="s">
        <v>11</v>
      </c>
      <c r="E280" s="316">
        <f>'per SKPD'!E2711</f>
        <v>0</v>
      </c>
      <c r="F280" s="316">
        <f>'per SKPD'!F2711</f>
        <v>0</v>
      </c>
      <c r="G280" s="316">
        <f>'per SKPD'!G2711</f>
        <v>0</v>
      </c>
      <c r="H280" s="316">
        <f>'per SKPD'!H2711</f>
        <v>0</v>
      </c>
      <c r="I280" s="316">
        <f>'per SKPD'!I2711</f>
        <v>0</v>
      </c>
      <c r="J280" s="316">
        <f>'per SKPD'!J2711</f>
        <v>0</v>
      </c>
      <c r="K280" s="316">
        <f>'per SKPD'!K2711</f>
        <v>0</v>
      </c>
      <c r="L280" s="316">
        <f>'per SKPD'!L2711</f>
        <v>0</v>
      </c>
      <c r="M280" s="408">
        <f>'per SKPD'!M2711</f>
        <v>19000000</v>
      </c>
      <c r="N280" s="316">
        <f>'per SKPD'!N2711</f>
        <v>0</v>
      </c>
      <c r="O280" s="316">
        <f t="shared" si="187"/>
        <v>19000000</v>
      </c>
      <c r="P280" s="316">
        <f>'per SKPD'!O2711</f>
        <v>0</v>
      </c>
      <c r="Q280" s="316">
        <f>'per SKPD'!P2711</f>
        <v>0</v>
      </c>
      <c r="R280" s="316">
        <f>'per SKPD'!Q2711</f>
        <v>0</v>
      </c>
      <c r="S280" s="316">
        <f>'per SKPD'!R2711</f>
        <v>0</v>
      </c>
      <c r="T280" s="408">
        <f>'per SKPD'!S2711</f>
        <v>19000000</v>
      </c>
      <c r="U280" s="316">
        <f>'per SKPD'!T2711</f>
        <v>0</v>
      </c>
      <c r="V280" s="316">
        <f>'per SKPD'!U2711</f>
        <v>0</v>
      </c>
      <c r="W280" s="316">
        <f>'per SKPD'!V2711</f>
        <v>0</v>
      </c>
      <c r="X280" s="316">
        <f>SUM(P280:W280)</f>
        <v>19000000</v>
      </c>
      <c r="Y280" s="318">
        <f>E280+G280+H280+I280+J280+K280+L280+M280+N280-P280-Q280-R280-S280-T280-U280-V280-W280</f>
        <v>0</v>
      </c>
      <c r="Z280" s="395"/>
      <c r="AA280" s="396"/>
      <c r="AB280" s="397"/>
      <c r="AC280" s="397"/>
      <c r="AD280" s="397">
        <v>0</v>
      </c>
      <c r="AE280" s="394">
        <f t="shared" si="183"/>
        <v>0</v>
      </c>
    </row>
    <row r="281" spans="1:31">
      <c r="A281" s="627"/>
      <c r="B281" s="183"/>
      <c r="C281" s="183"/>
      <c r="D281" s="184"/>
      <c r="E281" s="318"/>
      <c r="F281" s="318"/>
      <c r="G281" s="390"/>
      <c r="H281" s="390"/>
      <c r="I281" s="390"/>
      <c r="J281" s="390"/>
      <c r="K281" s="390"/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  <c r="AE281" s="394">
        <f t="shared" si="183"/>
        <v>0</v>
      </c>
    </row>
    <row r="282" spans="1:31" s="178" customFormat="1">
      <c r="A282" s="633">
        <v>31</v>
      </c>
      <c r="B282" s="694" t="s">
        <v>50</v>
      </c>
      <c r="C282" s="695"/>
      <c r="D282" s="696"/>
      <c r="E282" s="391">
        <f t="shared" ref="E282:U282" si="190">SUM(E283:E289)</f>
        <v>1311659950</v>
      </c>
      <c r="F282" s="391">
        <f t="shared" ref="F282" si="191">SUM(F283:F289)</f>
        <v>27612600</v>
      </c>
      <c r="G282" s="391">
        <f t="shared" si="190"/>
        <v>27612600</v>
      </c>
      <c r="H282" s="391">
        <f t="shared" si="190"/>
        <v>0</v>
      </c>
      <c r="I282" s="391">
        <f t="shared" si="190"/>
        <v>6000000</v>
      </c>
      <c r="J282" s="391">
        <f t="shared" si="190"/>
        <v>0</v>
      </c>
      <c r="K282" s="391">
        <f t="shared" si="190"/>
        <v>1450000</v>
      </c>
      <c r="L282" s="391">
        <f t="shared" si="190"/>
        <v>0</v>
      </c>
      <c r="M282" s="391">
        <f t="shared" si="190"/>
        <v>0</v>
      </c>
      <c r="N282" s="391">
        <f t="shared" si="190"/>
        <v>0</v>
      </c>
      <c r="O282" s="391">
        <f>SUM(G282:N282)</f>
        <v>35062600</v>
      </c>
      <c r="P282" s="391">
        <f t="shared" si="190"/>
        <v>0</v>
      </c>
      <c r="Q282" s="391">
        <f t="shared" si="190"/>
        <v>0</v>
      </c>
      <c r="R282" s="391">
        <f t="shared" si="190"/>
        <v>0</v>
      </c>
      <c r="S282" s="391">
        <f t="shared" si="190"/>
        <v>0</v>
      </c>
      <c r="T282" s="391">
        <f t="shared" si="190"/>
        <v>20620000</v>
      </c>
      <c r="U282" s="391">
        <f t="shared" si="190"/>
        <v>0</v>
      </c>
      <c r="V282" s="391">
        <f t="shared" ref="V282:W282" si="192">SUM(V283:V289)</f>
        <v>0</v>
      </c>
      <c r="W282" s="391">
        <f t="shared" si="192"/>
        <v>0</v>
      </c>
      <c r="X282" s="391">
        <f>SUM(X283:X289)</f>
        <v>20620000</v>
      </c>
      <c r="Y282" s="391">
        <f>SUM(Y283:Y289)</f>
        <v>1326102550</v>
      </c>
      <c r="Z282" s="392"/>
      <c r="AA282" s="393">
        <f>E282+G282+H282+I282+J282+K282+L282+M282+N282-P282-Q282-R282-S282-T282-U282-V282-W282</f>
        <v>1326102550</v>
      </c>
      <c r="AB282" s="394"/>
      <c r="AC282" s="394"/>
      <c r="AD282" s="394">
        <v>1326102550</v>
      </c>
      <c r="AE282" s="394">
        <f t="shared" si="183"/>
        <v>0</v>
      </c>
    </row>
    <row r="283" spans="1:31">
      <c r="A283" s="230"/>
      <c r="B283" s="159">
        <v>1</v>
      </c>
      <c r="C283" s="159" t="s">
        <v>95</v>
      </c>
      <c r="D283" s="185" t="s">
        <v>9</v>
      </c>
      <c r="E283" s="316">
        <f>'per SKPD'!E2716</f>
        <v>375000000</v>
      </c>
      <c r="F283" s="316">
        <f>'per SKPD'!F2716</f>
        <v>0</v>
      </c>
      <c r="G283" s="316">
        <f>'per SKPD'!G2716</f>
        <v>0</v>
      </c>
      <c r="H283" s="316">
        <f>'per SKPD'!H2716</f>
        <v>0</v>
      </c>
      <c r="I283" s="316">
        <f>'per SKPD'!I2716</f>
        <v>0</v>
      </c>
      <c r="J283" s="316">
        <f>'per SKPD'!J2716</f>
        <v>0</v>
      </c>
      <c r="K283" s="316">
        <f>'per SKPD'!K2716</f>
        <v>0</v>
      </c>
      <c r="L283" s="316">
        <f>'per SKPD'!L2716</f>
        <v>0</v>
      </c>
      <c r="M283" s="316">
        <f>'per SKPD'!M2716</f>
        <v>0</v>
      </c>
      <c r="N283" s="316">
        <f>'per SKPD'!N2716</f>
        <v>0</v>
      </c>
      <c r="O283" s="316">
        <f>SUM(G283:N283)</f>
        <v>0</v>
      </c>
      <c r="P283" s="316">
        <f>'per SKPD'!O2716</f>
        <v>0</v>
      </c>
      <c r="Q283" s="316">
        <f>'per SKPD'!P2716</f>
        <v>0</v>
      </c>
      <c r="R283" s="316">
        <f>'per SKPD'!Q2716</f>
        <v>0</v>
      </c>
      <c r="S283" s="316">
        <f>'per SKPD'!R2716</f>
        <v>0</v>
      </c>
      <c r="T283" s="316">
        <f>'per SKPD'!S2716</f>
        <v>0</v>
      </c>
      <c r="U283" s="316">
        <f>'per SKPD'!T2716</f>
        <v>0</v>
      </c>
      <c r="V283" s="316">
        <f>'per SKPD'!U2716</f>
        <v>0</v>
      </c>
      <c r="W283" s="316">
        <f>'per SKPD'!V2716</f>
        <v>0</v>
      </c>
      <c r="X283" s="316">
        <f>SUM(P283:W283)</f>
        <v>0</v>
      </c>
      <c r="Y283" s="318">
        <f>E283+G283+H283+I283+J283+K283+L283+M283+N283-P283-Q283-R283-S283-T283-U283-V283-W283</f>
        <v>375000000</v>
      </c>
      <c r="Z283" s="318"/>
      <c r="AA283" s="306">
        <f>Y282-AA282</f>
        <v>0</v>
      </c>
      <c r="AB283" s="379" t="s">
        <v>24</v>
      </c>
      <c r="AD283" s="379">
        <v>375000000</v>
      </c>
      <c r="AE283" s="394">
        <f t="shared" si="183"/>
        <v>0</v>
      </c>
    </row>
    <row r="284" spans="1:31">
      <c r="A284" s="230"/>
      <c r="B284" s="159">
        <v>2</v>
      </c>
      <c r="C284" s="159" t="s">
        <v>96</v>
      </c>
      <c r="D284" s="185" t="s">
        <v>12</v>
      </c>
      <c r="E284" s="316">
        <f>'per SKPD'!E2717</f>
        <v>303003450</v>
      </c>
      <c r="F284" s="316">
        <f>'per SKPD'!F2717</f>
        <v>25900000</v>
      </c>
      <c r="G284" s="316">
        <f>'per SKPD'!G2717</f>
        <v>25900000</v>
      </c>
      <c r="H284" s="316">
        <f>'per SKPD'!H2717</f>
        <v>0</v>
      </c>
      <c r="I284" s="316">
        <f>'per SKPD'!I2717</f>
        <v>0</v>
      </c>
      <c r="J284" s="316">
        <f>'per SKPD'!J2717</f>
        <v>0</v>
      </c>
      <c r="K284" s="316">
        <f>'per SKPD'!K2717</f>
        <v>1450000</v>
      </c>
      <c r="L284" s="316">
        <f>'per SKPD'!L2717</f>
        <v>0</v>
      </c>
      <c r="M284" s="316">
        <f>'per SKPD'!M2717</f>
        <v>0</v>
      </c>
      <c r="N284" s="316">
        <f>'per SKPD'!N2717</f>
        <v>0</v>
      </c>
      <c r="O284" s="316">
        <f t="shared" ref="O284:O289" si="193">SUM(G284:N284)</f>
        <v>27350000</v>
      </c>
      <c r="P284" s="316">
        <f>'per SKPD'!O2717</f>
        <v>0</v>
      </c>
      <c r="Q284" s="316">
        <f>'per SKPD'!P2717</f>
        <v>0</v>
      </c>
      <c r="R284" s="316">
        <f>'per SKPD'!Q2717</f>
        <v>0</v>
      </c>
      <c r="S284" s="316">
        <f>'per SKPD'!R2717</f>
        <v>0</v>
      </c>
      <c r="T284" s="316">
        <f>'per SKPD'!S2717</f>
        <v>0</v>
      </c>
      <c r="U284" s="316">
        <f>'per SKPD'!T2717</f>
        <v>0</v>
      </c>
      <c r="V284" s="316">
        <f>'per SKPD'!U2717</f>
        <v>0</v>
      </c>
      <c r="W284" s="316">
        <f>'per SKPD'!V2717</f>
        <v>0</v>
      </c>
      <c r="X284" s="316">
        <f>SUM(P284:W284)</f>
        <v>0</v>
      </c>
      <c r="Y284" s="318">
        <f>E284+G284+H284+I284+J284+K284+L284+M284+N284-P284-Q284-R284-S284-T284-U284-V284-W284</f>
        <v>330353450</v>
      </c>
      <c r="Z284" s="318"/>
      <c r="AD284" s="379">
        <v>330353450</v>
      </c>
      <c r="AE284" s="394">
        <f t="shared" si="183"/>
        <v>0</v>
      </c>
    </row>
    <row r="285" spans="1:31">
      <c r="A285" s="230"/>
      <c r="B285" s="159">
        <v>3</v>
      </c>
      <c r="C285" s="159" t="s">
        <v>97</v>
      </c>
      <c r="D285" s="185" t="s">
        <v>13</v>
      </c>
      <c r="E285" s="316">
        <f>'per SKPD'!E2729</f>
        <v>608220000</v>
      </c>
      <c r="F285" s="316">
        <f>'per SKPD'!F2729</f>
        <v>0</v>
      </c>
      <c r="G285" s="316">
        <f>'per SKPD'!G2729</f>
        <v>0</v>
      </c>
      <c r="H285" s="316">
        <f>'per SKPD'!H2729</f>
        <v>0</v>
      </c>
      <c r="I285" s="316">
        <f>'per SKPD'!I2729</f>
        <v>6000000</v>
      </c>
      <c r="J285" s="316">
        <f>'per SKPD'!J2729</f>
        <v>0</v>
      </c>
      <c r="K285" s="316">
        <f>'per SKPD'!K2729</f>
        <v>0</v>
      </c>
      <c r="L285" s="316">
        <f>'per SKPD'!L2729</f>
        <v>0</v>
      </c>
      <c r="M285" s="316">
        <f>'per SKPD'!M2729</f>
        <v>0</v>
      </c>
      <c r="N285" s="316">
        <f>'per SKPD'!N2729</f>
        <v>0</v>
      </c>
      <c r="O285" s="316">
        <f t="shared" si="193"/>
        <v>6000000</v>
      </c>
      <c r="P285" s="316">
        <f>'per SKPD'!O2729</f>
        <v>0</v>
      </c>
      <c r="Q285" s="316">
        <f>'per SKPD'!P2729</f>
        <v>0</v>
      </c>
      <c r="R285" s="316">
        <f>'per SKPD'!Q2729</f>
        <v>0</v>
      </c>
      <c r="S285" s="316">
        <f>'per SKPD'!R2729</f>
        <v>0</v>
      </c>
      <c r="T285" s="316">
        <f>'per SKPD'!S2729</f>
        <v>0</v>
      </c>
      <c r="U285" s="316">
        <f>'per SKPD'!T2729</f>
        <v>0</v>
      </c>
      <c r="V285" s="316">
        <f>'per SKPD'!U2729</f>
        <v>0</v>
      </c>
      <c r="W285" s="316">
        <f>'per SKPD'!V2729</f>
        <v>0</v>
      </c>
      <c r="X285" s="316">
        <f t="shared" ref="X285:X289" si="194">SUM(P285:W285)</f>
        <v>0</v>
      </c>
      <c r="Y285" s="318">
        <f t="shared" ref="Y285:Y289" si="195">E285+G285+H285+I285+J285+K285+L285+M285+N285-P285-Q285-R285-S285-T285-U285-V285-W285</f>
        <v>614220000</v>
      </c>
      <c r="Z285" s="318"/>
      <c r="AD285" s="379">
        <v>614220000</v>
      </c>
      <c r="AE285" s="394">
        <f t="shared" si="183"/>
        <v>0</v>
      </c>
    </row>
    <row r="286" spans="1:31">
      <c r="A286" s="230"/>
      <c r="B286" s="159">
        <v>4</v>
      </c>
      <c r="C286" s="159" t="s">
        <v>98</v>
      </c>
      <c r="D286" s="185" t="s">
        <v>8</v>
      </c>
      <c r="E286" s="316">
        <f>'per SKPD'!E2731</f>
        <v>0</v>
      </c>
      <c r="F286" s="316">
        <f>'per SKPD'!F2731</f>
        <v>1712600</v>
      </c>
      <c r="G286" s="316">
        <f>'per SKPD'!G2731</f>
        <v>1712600</v>
      </c>
      <c r="H286" s="316">
        <f>'per SKPD'!H2731</f>
        <v>0</v>
      </c>
      <c r="I286" s="316">
        <f>'per SKPD'!I2731</f>
        <v>0</v>
      </c>
      <c r="J286" s="316">
        <f>'per SKPD'!J2731</f>
        <v>0</v>
      </c>
      <c r="K286" s="316">
        <f>'per SKPD'!K2731</f>
        <v>0</v>
      </c>
      <c r="L286" s="316">
        <f>'per SKPD'!L2731</f>
        <v>0</v>
      </c>
      <c r="M286" s="316">
        <f>'per SKPD'!M2731</f>
        <v>0</v>
      </c>
      <c r="N286" s="316">
        <f>'per SKPD'!N2731</f>
        <v>0</v>
      </c>
      <c r="O286" s="316">
        <f t="shared" si="193"/>
        <v>1712600</v>
      </c>
      <c r="P286" s="316">
        <f>'per SKPD'!O2731</f>
        <v>0</v>
      </c>
      <c r="Q286" s="316">
        <f>'per SKPD'!P2731</f>
        <v>0</v>
      </c>
      <c r="R286" s="316">
        <f>'per SKPD'!Q2731</f>
        <v>0</v>
      </c>
      <c r="S286" s="316">
        <f>'per SKPD'!R2731</f>
        <v>0</v>
      </c>
      <c r="T286" s="316">
        <f>'per SKPD'!S2731</f>
        <v>0</v>
      </c>
      <c r="U286" s="316">
        <f>'per SKPD'!T2731</f>
        <v>0</v>
      </c>
      <c r="V286" s="316">
        <f>'per SKPD'!U2731</f>
        <v>0</v>
      </c>
      <c r="W286" s="316">
        <f>'per SKPD'!V2731</f>
        <v>0</v>
      </c>
      <c r="X286" s="316">
        <f t="shared" si="194"/>
        <v>0</v>
      </c>
      <c r="Y286" s="318">
        <f t="shared" si="195"/>
        <v>1712600</v>
      </c>
      <c r="Z286" s="318"/>
      <c r="AD286" s="379">
        <v>1712600</v>
      </c>
      <c r="AE286" s="394">
        <f t="shared" si="183"/>
        <v>0</v>
      </c>
    </row>
    <row r="287" spans="1:31">
      <c r="A287" s="230"/>
      <c r="B287" s="159">
        <v>5</v>
      </c>
      <c r="C287" s="159" t="s">
        <v>99</v>
      </c>
      <c r="D287" s="185" t="s">
        <v>14</v>
      </c>
      <c r="E287" s="316">
        <f>'per SKPD'!E2733</f>
        <v>4816500</v>
      </c>
      <c r="F287" s="316">
        <f>'per SKPD'!F2733</f>
        <v>0</v>
      </c>
      <c r="G287" s="316">
        <f>'per SKPD'!G2733</f>
        <v>0</v>
      </c>
      <c r="H287" s="316">
        <f>'per SKPD'!H2733</f>
        <v>0</v>
      </c>
      <c r="I287" s="316">
        <f>'per SKPD'!I2733</f>
        <v>0</v>
      </c>
      <c r="J287" s="316">
        <f>'per SKPD'!J2733</f>
        <v>0</v>
      </c>
      <c r="K287" s="316">
        <f>'per SKPD'!K2733</f>
        <v>0</v>
      </c>
      <c r="L287" s="316">
        <f>'per SKPD'!L2733</f>
        <v>0</v>
      </c>
      <c r="M287" s="316">
        <f>'per SKPD'!M2733</f>
        <v>0</v>
      </c>
      <c r="N287" s="316">
        <f>'per SKPD'!N2733</f>
        <v>0</v>
      </c>
      <c r="O287" s="316">
        <f t="shared" si="193"/>
        <v>0</v>
      </c>
      <c r="P287" s="316">
        <f>'per SKPD'!O2733</f>
        <v>0</v>
      </c>
      <c r="Q287" s="316">
        <f>'per SKPD'!P2733</f>
        <v>0</v>
      </c>
      <c r="R287" s="316">
        <f>'per SKPD'!Q2733</f>
        <v>0</v>
      </c>
      <c r="S287" s="316">
        <f>'per SKPD'!R2733</f>
        <v>0</v>
      </c>
      <c r="T287" s="316">
        <f>'per SKPD'!S2733</f>
        <v>0</v>
      </c>
      <c r="U287" s="316">
        <f>'per SKPD'!T2733</f>
        <v>0</v>
      </c>
      <c r="V287" s="316">
        <f>'per SKPD'!U2733</f>
        <v>0</v>
      </c>
      <c r="W287" s="316">
        <f>'per SKPD'!V2733</f>
        <v>0</v>
      </c>
      <c r="X287" s="316">
        <f t="shared" si="194"/>
        <v>0</v>
      </c>
      <c r="Y287" s="318">
        <f t="shared" si="195"/>
        <v>4816500</v>
      </c>
      <c r="Z287" s="318"/>
      <c r="AD287" s="379">
        <v>4816500</v>
      </c>
      <c r="AE287" s="394">
        <f t="shared" si="183"/>
        <v>0</v>
      </c>
    </row>
    <row r="288" spans="1:31">
      <c r="A288" s="230"/>
      <c r="B288" s="159">
        <v>6</v>
      </c>
      <c r="C288" s="159" t="s">
        <v>100</v>
      </c>
      <c r="D288" s="185" t="s">
        <v>10</v>
      </c>
      <c r="E288" s="316">
        <f>'per SKPD'!E2734</f>
        <v>0</v>
      </c>
      <c r="F288" s="316">
        <f>'per SKPD'!F2734</f>
        <v>0</v>
      </c>
      <c r="G288" s="316">
        <f>'per SKPD'!G2734</f>
        <v>0</v>
      </c>
      <c r="H288" s="316">
        <f>'per SKPD'!H2734</f>
        <v>0</v>
      </c>
      <c r="I288" s="316">
        <f>'per SKPD'!I2734</f>
        <v>0</v>
      </c>
      <c r="J288" s="316">
        <f>'per SKPD'!J2734</f>
        <v>0</v>
      </c>
      <c r="K288" s="316">
        <f>'per SKPD'!K2734</f>
        <v>0</v>
      </c>
      <c r="L288" s="316">
        <f>'per SKPD'!L2734</f>
        <v>0</v>
      </c>
      <c r="M288" s="316">
        <f>'per SKPD'!M2734</f>
        <v>0</v>
      </c>
      <c r="N288" s="316">
        <f>'per SKPD'!N2734</f>
        <v>0</v>
      </c>
      <c r="O288" s="316">
        <f t="shared" si="193"/>
        <v>0</v>
      </c>
      <c r="P288" s="316">
        <f>'per SKPD'!O2734</f>
        <v>0</v>
      </c>
      <c r="Q288" s="316">
        <f>'per SKPD'!P2734</f>
        <v>0</v>
      </c>
      <c r="R288" s="316">
        <f>'per SKPD'!Q2734</f>
        <v>0</v>
      </c>
      <c r="S288" s="316">
        <f>'per SKPD'!R2734</f>
        <v>0</v>
      </c>
      <c r="T288" s="316">
        <f>'per SKPD'!S2734</f>
        <v>0</v>
      </c>
      <c r="U288" s="316">
        <f>'per SKPD'!T2734</f>
        <v>0</v>
      </c>
      <c r="V288" s="316">
        <f>'per SKPD'!U2734</f>
        <v>0</v>
      </c>
      <c r="W288" s="316">
        <f>'per SKPD'!V2734</f>
        <v>0</v>
      </c>
      <c r="X288" s="316">
        <f t="shared" si="194"/>
        <v>0</v>
      </c>
      <c r="Y288" s="318">
        <f t="shared" si="195"/>
        <v>0</v>
      </c>
      <c r="Z288" s="318"/>
      <c r="AD288" s="379">
        <v>0</v>
      </c>
      <c r="AE288" s="394">
        <f t="shared" si="183"/>
        <v>0</v>
      </c>
    </row>
    <row r="289" spans="1:31" s="179" customFormat="1">
      <c r="A289" s="628"/>
      <c r="B289" s="186">
        <v>7</v>
      </c>
      <c r="C289" s="186"/>
      <c r="D289" s="187" t="s">
        <v>11</v>
      </c>
      <c r="E289" s="316">
        <f>'per SKPD'!E2735</f>
        <v>20620000</v>
      </c>
      <c r="F289" s="316">
        <f>'per SKPD'!F2735</f>
        <v>0</v>
      </c>
      <c r="G289" s="316">
        <f>'per SKPD'!G2735</f>
        <v>0</v>
      </c>
      <c r="H289" s="316">
        <f>'per SKPD'!H2735</f>
        <v>0</v>
      </c>
      <c r="I289" s="316">
        <f>'per SKPD'!I2735</f>
        <v>0</v>
      </c>
      <c r="J289" s="316">
        <f>'per SKPD'!J2735</f>
        <v>0</v>
      </c>
      <c r="K289" s="316">
        <f>'per SKPD'!K2735</f>
        <v>0</v>
      </c>
      <c r="L289" s="316">
        <f>'per SKPD'!L2735</f>
        <v>0</v>
      </c>
      <c r="M289" s="316">
        <f>'per SKPD'!M2735</f>
        <v>0</v>
      </c>
      <c r="N289" s="316">
        <f>'per SKPD'!N2735</f>
        <v>0</v>
      </c>
      <c r="O289" s="316">
        <f t="shared" si="193"/>
        <v>0</v>
      </c>
      <c r="P289" s="316">
        <f>'per SKPD'!O2735</f>
        <v>0</v>
      </c>
      <c r="Q289" s="316">
        <f>'per SKPD'!P2735</f>
        <v>0</v>
      </c>
      <c r="R289" s="316">
        <f>'per SKPD'!Q2735</f>
        <v>0</v>
      </c>
      <c r="S289" s="316">
        <f>'per SKPD'!R2735</f>
        <v>0</v>
      </c>
      <c r="T289" s="316">
        <f>'per SKPD'!S2735</f>
        <v>20620000</v>
      </c>
      <c r="U289" s="316">
        <f>'per SKPD'!T2735</f>
        <v>0</v>
      </c>
      <c r="V289" s="316">
        <f>'per SKPD'!U2735</f>
        <v>0</v>
      </c>
      <c r="W289" s="316">
        <f>'per SKPD'!V2735</f>
        <v>0</v>
      </c>
      <c r="X289" s="316">
        <f t="shared" si="194"/>
        <v>20620000</v>
      </c>
      <c r="Y289" s="318">
        <f t="shared" si="195"/>
        <v>0</v>
      </c>
      <c r="Z289" s="395"/>
      <c r="AA289" s="396"/>
      <c r="AB289" s="397"/>
      <c r="AC289" s="397"/>
      <c r="AD289" s="397">
        <v>0</v>
      </c>
      <c r="AE289" s="394">
        <f t="shared" si="183"/>
        <v>0</v>
      </c>
    </row>
    <row r="290" spans="1:31">
      <c r="A290" s="627"/>
      <c r="B290" s="183"/>
      <c r="C290" s="183"/>
      <c r="D290" s="188"/>
      <c r="E290" s="318"/>
      <c r="F290" s="318"/>
      <c r="G290" s="390"/>
      <c r="H290" s="390"/>
      <c r="I290" s="390"/>
      <c r="J290" s="390"/>
      <c r="K290" s="390"/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E290" s="394">
        <f t="shared" si="183"/>
        <v>0</v>
      </c>
    </row>
    <row r="291" spans="1:31" s="178" customFormat="1">
      <c r="A291" s="633">
        <v>32</v>
      </c>
      <c r="B291" s="694" t="s">
        <v>51</v>
      </c>
      <c r="C291" s="695"/>
      <c r="D291" s="696"/>
      <c r="E291" s="391">
        <f t="shared" ref="E291:U291" si="196">SUM(E292:E298)</f>
        <v>970764413</v>
      </c>
      <c r="F291" s="391">
        <f t="shared" ref="F291" si="197">SUM(F292:F298)</f>
        <v>35579700</v>
      </c>
      <c r="G291" s="391">
        <f t="shared" si="196"/>
        <v>35579700</v>
      </c>
      <c r="H291" s="391">
        <f t="shared" si="196"/>
        <v>0</v>
      </c>
      <c r="I291" s="391">
        <f t="shared" si="196"/>
        <v>0</v>
      </c>
      <c r="J291" s="391">
        <f t="shared" si="196"/>
        <v>0</v>
      </c>
      <c r="K291" s="391">
        <f t="shared" si="196"/>
        <v>8750000</v>
      </c>
      <c r="L291" s="391">
        <f t="shared" si="196"/>
        <v>0</v>
      </c>
      <c r="M291" s="391">
        <f t="shared" si="196"/>
        <v>10355000</v>
      </c>
      <c r="N291" s="391">
        <f t="shared" si="196"/>
        <v>0</v>
      </c>
      <c r="O291" s="391">
        <f>SUM(G291:N291)</f>
        <v>54684700</v>
      </c>
      <c r="P291" s="391">
        <f t="shared" si="196"/>
        <v>0</v>
      </c>
      <c r="Q291" s="391">
        <f t="shared" si="196"/>
        <v>0</v>
      </c>
      <c r="R291" s="391">
        <f t="shared" si="196"/>
        <v>0</v>
      </c>
      <c r="S291" s="391">
        <f t="shared" si="196"/>
        <v>10355000</v>
      </c>
      <c r="T291" s="391">
        <f t="shared" si="196"/>
        <v>47970050</v>
      </c>
      <c r="U291" s="391">
        <f t="shared" si="196"/>
        <v>0</v>
      </c>
      <c r="V291" s="391">
        <f t="shared" ref="V291:W291" si="198">SUM(V292:V298)</f>
        <v>0</v>
      </c>
      <c r="W291" s="391">
        <f t="shared" si="198"/>
        <v>0</v>
      </c>
      <c r="X291" s="391">
        <f>SUM(X292:X298)</f>
        <v>58325050</v>
      </c>
      <c r="Y291" s="391">
        <f>SUM(Y292:Y298)</f>
        <v>967124063</v>
      </c>
      <c r="Z291" s="392" t="s">
        <v>118</v>
      </c>
      <c r="AA291" s="393">
        <f>E291+G291+H291+I291+J291+K291+L291+M291+N291-P291-Q291-R291-S291-T291-U291-V291-W291</f>
        <v>967124063</v>
      </c>
      <c r="AB291" s="394"/>
      <c r="AC291" s="394"/>
      <c r="AD291" s="394">
        <v>967124063</v>
      </c>
      <c r="AE291" s="394">
        <f t="shared" si="183"/>
        <v>0</v>
      </c>
    </row>
    <row r="292" spans="1:31">
      <c r="A292" s="230"/>
      <c r="B292" s="159">
        <v>1</v>
      </c>
      <c r="C292" s="159" t="s">
        <v>95</v>
      </c>
      <c r="D292" s="185" t="s">
        <v>9</v>
      </c>
      <c r="E292" s="316">
        <f>'per SKPD'!E2756</f>
        <v>274200000</v>
      </c>
      <c r="F292" s="316">
        <f>'per SKPD'!F2756</f>
        <v>0</v>
      </c>
      <c r="G292" s="316">
        <f>'per SKPD'!G2756</f>
        <v>0</v>
      </c>
      <c r="H292" s="316">
        <f>'per SKPD'!H2756</f>
        <v>0</v>
      </c>
      <c r="I292" s="316">
        <f>'per SKPD'!I2756</f>
        <v>0</v>
      </c>
      <c r="J292" s="316">
        <f>'per SKPD'!J2756</f>
        <v>0</v>
      </c>
      <c r="K292" s="316">
        <f>'per SKPD'!K2756</f>
        <v>0</v>
      </c>
      <c r="L292" s="316">
        <f>'per SKPD'!L2756</f>
        <v>0</v>
      </c>
      <c r="M292" s="316">
        <f>'per SKPD'!M2756</f>
        <v>0</v>
      </c>
      <c r="N292" s="316">
        <f>'per SKPD'!N2756</f>
        <v>0</v>
      </c>
      <c r="O292" s="316">
        <f>SUM(G292:N292)</f>
        <v>0</v>
      </c>
      <c r="P292" s="316">
        <f>'per SKPD'!O2756</f>
        <v>0</v>
      </c>
      <c r="Q292" s="316">
        <f>'per SKPD'!P2756</f>
        <v>0</v>
      </c>
      <c r="R292" s="316">
        <f>'per SKPD'!Q2756</f>
        <v>0</v>
      </c>
      <c r="S292" s="316">
        <f>'per SKPD'!R2756</f>
        <v>0</v>
      </c>
      <c r="T292" s="316">
        <f>'per SKPD'!S2756</f>
        <v>37615050</v>
      </c>
      <c r="U292" s="316">
        <f>'per SKPD'!T2756</f>
        <v>0</v>
      </c>
      <c r="V292" s="316">
        <f>'per SKPD'!U2756</f>
        <v>0</v>
      </c>
      <c r="W292" s="316">
        <f>'per SKPD'!V2756</f>
        <v>0</v>
      </c>
      <c r="X292" s="316">
        <f>SUM(P292:W292)</f>
        <v>37615050</v>
      </c>
      <c r="Y292" s="318">
        <f>E292+G292+H292+I292+J292+K292+L292+M292+N292-P292-Q292-R292-S292-T292-U292-V292-W292</f>
        <v>236584950</v>
      </c>
      <c r="Z292" s="318"/>
      <c r="AA292" s="306">
        <f>Y291-AA291</f>
        <v>0</v>
      </c>
      <c r="AB292" s="379" t="s">
        <v>24</v>
      </c>
      <c r="AD292" s="379">
        <v>236584950</v>
      </c>
      <c r="AE292" s="394">
        <f t="shared" si="183"/>
        <v>0</v>
      </c>
    </row>
    <row r="293" spans="1:31">
      <c r="A293" s="230"/>
      <c r="B293" s="159">
        <v>2</v>
      </c>
      <c r="C293" s="159" t="s">
        <v>96</v>
      </c>
      <c r="D293" s="185" t="s">
        <v>12</v>
      </c>
      <c r="E293" s="316">
        <f>'per SKPD'!E2758</f>
        <v>286616450</v>
      </c>
      <c r="F293" s="316">
        <f>'per SKPD'!F2758</f>
        <v>33867700</v>
      </c>
      <c r="G293" s="316">
        <f>'per SKPD'!G2758</f>
        <v>33867700</v>
      </c>
      <c r="H293" s="316">
        <f>'per SKPD'!H2758</f>
        <v>0</v>
      </c>
      <c r="I293" s="316">
        <f>'per SKPD'!I2758</f>
        <v>0</v>
      </c>
      <c r="J293" s="316">
        <f>'per SKPD'!J2758</f>
        <v>0</v>
      </c>
      <c r="K293" s="316">
        <f>'per SKPD'!K2758</f>
        <v>0</v>
      </c>
      <c r="L293" s="316">
        <f>'per SKPD'!L2758</f>
        <v>0</v>
      </c>
      <c r="M293" s="316">
        <f>'per SKPD'!M2758</f>
        <v>0</v>
      </c>
      <c r="N293" s="316">
        <f>'per SKPD'!N2758</f>
        <v>0</v>
      </c>
      <c r="O293" s="316">
        <f t="shared" ref="O293:O298" si="199">SUM(G293:N293)</f>
        <v>33867700</v>
      </c>
      <c r="P293" s="316">
        <f>'per SKPD'!O2758</f>
        <v>0</v>
      </c>
      <c r="Q293" s="316">
        <f>'per SKPD'!P2758</f>
        <v>0</v>
      </c>
      <c r="R293" s="316">
        <f>'per SKPD'!Q2758</f>
        <v>0</v>
      </c>
      <c r="S293" s="316">
        <f>'per SKPD'!R2758</f>
        <v>10355000</v>
      </c>
      <c r="T293" s="316">
        <f>'per SKPD'!S2758</f>
        <v>0</v>
      </c>
      <c r="U293" s="316">
        <f>'per SKPD'!T2758</f>
        <v>0</v>
      </c>
      <c r="V293" s="316">
        <f>'per SKPD'!U2758</f>
        <v>0</v>
      </c>
      <c r="W293" s="316">
        <f>'per SKPD'!V2758</f>
        <v>0</v>
      </c>
      <c r="X293" s="316">
        <f>SUM(P293:W293)</f>
        <v>10355000</v>
      </c>
      <c r="Y293" s="318">
        <f>E293+G293+H293+I293+J293+K293+L293+M293+N293-P293-Q293-R293-S293-T293-U293-V293-W293</f>
        <v>310129150</v>
      </c>
      <c r="Z293" s="318"/>
      <c r="AD293" s="379">
        <v>310129150</v>
      </c>
      <c r="AE293" s="394">
        <f t="shared" si="183"/>
        <v>0</v>
      </c>
    </row>
    <row r="294" spans="1:31">
      <c r="A294" s="230"/>
      <c r="B294" s="159">
        <v>3</v>
      </c>
      <c r="C294" s="159" t="s">
        <v>97</v>
      </c>
      <c r="D294" s="185" t="s">
        <v>13</v>
      </c>
      <c r="E294" s="316">
        <f>'per SKPD'!E2784</f>
        <v>405791463</v>
      </c>
      <c r="F294" s="316">
        <f>'per SKPD'!F2784</f>
        <v>0</v>
      </c>
      <c r="G294" s="316">
        <f>'per SKPD'!G2784</f>
        <v>0</v>
      </c>
      <c r="H294" s="316">
        <f>'per SKPD'!H2784</f>
        <v>0</v>
      </c>
      <c r="I294" s="316">
        <f>'per SKPD'!I2784</f>
        <v>0</v>
      </c>
      <c r="J294" s="316">
        <f>'per SKPD'!J2784</f>
        <v>0</v>
      </c>
      <c r="K294" s="316">
        <f>'per SKPD'!K2784</f>
        <v>8750000</v>
      </c>
      <c r="L294" s="316">
        <f>'per SKPD'!L2784</f>
        <v>0</v>
      </c>
      <c r="M294" s="316">
        <f>'per SKPD'!M2784</f>
        <v>0</v>
      </c>
      <c r="N294" s="316">
        <f>'per SKPD'!N2784</f>
        <v>0</v>
      </c>
      <c r="O294" s="316">
        <f t="shared" si="199"/>
        <v>8750000</v>
      </c>
      <c r="P294" s="316">
        <f>'per SKPD'!O2784</f>
        <v>0</v>
      </c>
      <c r="Q294" s="316">
        <f>'per SKPD'!P2784</f>
        <v>0</v>
      </c>
      <c r="R294" s="316">
        <f>'per SKPD'!Q2784</f>
        <v>0</v>
      </c>
      <c r="S294" s="316">
        <f>'per SKPD'!R2784</f>
        <v>0</v>
      </c>
      <c r="T294" s="316">
        <f>'per SKPD'!S2784</f>
        <v>0</v>
      </c>
      <c r="U294" s="316">
        <f>'per SKPD'!T2784</f>
        <v>0</v>
      </c>
      <c r="V294" s="316">
        <f>'per SKPD'!U2784</f>
        <v>0</v>
      </c>
      <c r="W294" s="316">
        <f>'per SKPD'!V2784</f>
        <v>0</v>
      </c>
      <c r="X294" s="316">
        <f t="shared" ref="X294:X298" si="200">SUM(P294:W294)</f>
        <v>0</v>
      </c>
      <c r="Y294" s="318">
        <f t="shared" ref="Y294:Y298" si="201">E294+G294+H294+I294+J294+K294+L294+M294+N294-P294-Q294-R294-S294-T294-U294-V294-W294</f>
        <v>414541463</v>
      </c>
      <c r="Z294" s="318"/>
      <c r="AD294" s="379">
        <v>414541463</v>
      </c>
      <c r="AE294" s="394">
        <f t="shared" si="183"/>
        <v>0</v>
      </c>
    </row>
    <row r="295" spans="1:31">
      <c r="A295" s="230"/>
      <c r="B295" s="159">
        <v>4</v>
      </c>
      <c r="C295" s="159" t="s">
        <v>98</v>
      </c>
      <c r="D295" s="185" t="s">
        <v>8</v>
      </c>
      <c r="E295" s="316">
        <f>'per SKPD'!E2786</f>
        <v>0</v>
      </c>
      <c r="F295" s="316">
        <f>'per SKPD'!F2786</f>
        <v>1712000</v>
      </c>
      <c r="G295" s="316">
        <f>'per SKPD'!G2786</f>
        <v>1712000</v>
      </c>
      <c r="H295" s="316">
        <f>'per SKPD'!H2786</f>
        <v>0</v>
      </c>
      <c r="I295" s="316">
        <f>'per SKPD'!I2786</f>
        <v>0</v>
      </c>
      <c r="J295" s="316">
        <f>'per SKPD'!J2786</f>
        <v>0</v>
      </c>
      <c r="K295" s="316">
        <f>'per SKPD'!K2786</f>
        <v>0</v>
      </c>
      <c r="L295" s="316">
        <f>'per SKPD'!L2786</f>
        <v>0</v>
      </c>
      <c r="M295" s="316">
        <f>'per SKPD'!M2786</f>
        <v>0</v>
      </c>
      <c r="N295" s="316">
        <f>'per SKPD'!N2786</f>
        <v>0</v>
      </c>
      <c r="O295" s="316">
        <f t="shared" si="199"/>
        <v>1712000</v>
      </c>
      <c r="P295" s="316">
        <f>'per SKPD'!O2786</f>
        <v>0</v>
      </c>
      <c r="Q295" s="316">
        <f>'per SKPD'!P2786</f>
        <v>0</v>
      </c>
      <c r="R295" s="316">
        <f>'per SKPD'!Q2786</f>
        <v>0</v>
      </c>
      <c r="S295" s="316">
        <f>'per SKPD'!R2786</f>
        <v>0</v>
      </c>
      <c r="T295" s="316">
        <f>'per SKPD'!S2786</f>
        <v>0</v>
      </c>
      <c r="U295" s="316">
        <f>'per SKPD'!T2786</f>
        <v>0</v>
      </c>
      <c r="V295" s="316">
        <f>'per SKPD'!U2786</f>
        <v>0</v>
      </c>
      <c r="W295" s="316">
        <f>'per SKPD'!V2786</f>
        <v>0</v>
      </c>
      <c r="X295" s="316">
        <f t="shared" si="200"/>
        <v>0</v>
      </c>
      <c r="Y295" s="318">
        <f t="shared" si="201"/>
        <v>1712000</v>
      </c>
      <c r="Z295" s="318"/>
      <c r="AD295" s="379">
        <v>1712000</v>
      </c>
      <c r="AE295" s="394">
        <f t="shared" si="183"/>
        <v>0</v>
      </c>
    </row>
    <row r="296" spans="1:31">
      <c r="A296" s="230"/>
      <c r="B296" s="159">
        <v>5</v>
      </c>
      <c r="C296" s="159" t="s">
        <v>99</v>
      </c>
      <c r="D296" s="185" t="s">
        <v>14</v>
      </c>
      <c r="E296" s="316">
        <f>'per SKPD'!E2788</f>
        <v>4156500</v>
      </c>
      <c r="F296" s="316">
        <f>'per SKPD'!F2788</f>
        <v>0</v>
      </c>
      <c r="G296" s="316">
        <f>'per SKPD'!G2788</f>
        <v>0</v>
      </c>
      <c r="H296" s="316">
        <f>'per SKPD'!H2788</f>
        <v>0</v>
      </c>
      <c r="I296" s="316">
        <f>'per SKPD'!I2788</f>
        <v>0</v>
      </c>
      <c r="J296" s="316">
        <f>'per SKPD'!J2788</f>
        <v>0</v>
      </c>
      <c r="K296" s="316">
        <f>'per SKPD'!K2788</f>
        <v>0</v>
      </c>
      <c r="L296" s="316">
        <f>'per SKPD'!L2788</f>
        <v>0</v>
      </c>
      <c r="M296" s="316">
        <f>'per SKPD'!M2788</f>
        <v>0</v>
      </c>
      <c r="N296" s="316">
        <f>'per SKPD'!N2788</f>
        <v>0</v>
      </c>
      <c r="O296" s="316">
        <f t="shared" si="199"/>
        <v>0</v>
      </c>
      <c r="P296" s="316">
        <f>'per SKPD'!O2788</f>
        <v>0</v>
      </c>
      <c r="Q296" s="316">
        <f>'per SKPD'!P2788</f>
        <v>0</v>
      </c>
      <c r="R296" s="316">
        <f>'per SKPD'!Q2788</f>
        <v>0</v>
      </c>
      <c r="S296" s="316">
        <f>'per SKPD'!R2788</f>
        <v>0</v>
      </c>
      <c r="T296" s="316">
        <f>'per SKPD'!S2788</f>
        <v>0</v>
      </c>
      <c r="U296" s="316">
        <f>'per SKPD'!T2788</f>
        <v>0</v>
      </c>
      <c r="V296" s="316">
        <f>'per SKPD'!U2788</f>
        <v>0</v>
      </c>
      <c r="W296" s="316">
        <f>'per SKPD'!V2788</f>
        <v>0</v>
      </c>
      <c r="X296" s="316">
        <f t="shared" si="200"/>
        <v>0</v>
      </c>
      <c r="Y296" s="318">
        <f t="shared" si="201"/>
        <v>4156500</v>
      </c>
      <c r="Z296" s="318"/>
      <c r="AD296" s="379">
        <v>4156500</v>
      </c>
      <c r="AE296" s="394">
        <f t="shared" si="183"/>
        <v>0</v>
      </c>
    </row>
    <row r="297" spans="1:31">
      <c r="A297" s="230"/>
      <c r="B297" s="159">
        <v>6</v>
      </c>
      <c r="C297" s="159" t="s">
        <v>100</v>
      </c>
      <c r="D297" s="185" t="s">
        <v>10</v>
      </c>
      <c r="E297" s="316">
        <f>'per SKPD'!E2789</f>
        <v>0</v>
      </c>
      <c r="F297" s="316">
        <f>'per SKPD'!F2789</f>
        <v>0</v>
      </c>
      <c r="G297" s="316">
        <f>'per SKPD'!G2789</f>
        <v>0</v>
      </c>
      <c r="H297" s="316">
        <f>'per SKPD'!H2789</f>
        <v>0</v>
      </c>
      <c r="I297" s="316">
        <f>'per SKPD'!I2789</f>
        <v>0</v>
      </c>
      <c r="J297" s="316">
        <f>'per SKPD'!J2789</f>
        <v>0</v>
      </c>
      <c r="K297" s="316">
        <f>'per SKPD'!K2789</f>
        <v>0</v>
      </c>
      <c r="L297" s="316">
        <f>'per SKPD'!L2789</f>
        <v>0</v>
      </c>
      <c r="M297" s="316">
        <f>'per SKPD'!M2789</f>
        <v>0</v>
      </c>
      <c r="N297" s="316">
        <f>'per SKPD'!N2789</f>
        <v>0</v>
      </c>
      <c r="O297" s="316">
        <f t="shared" si="199"/>
        <v>0</v>
      </c>
      <c r="P297" s="316">
        <f>'per SKPD'!O2789</f>
        <v>0</v>
      </c>
      <c r="Q297" s="316">
        <f>'per SKPD'!P2789</f>
        <v>0</v>
      </c>
      <c r="R297" s="316">
        <f>'per SKPD'!Q2789</f>
        <v>0</v>
      </c>
      <c r="S297" s="316">
        <f>'per SKPD'!R2789</f>
        <v>0</v>
      </c>
      <c r="T297" s="316">
        <f>'per SKPD'!S2789</f>
        <v>0</v>
      </c>
      <c r="U297" s="316">
        <f>'per SKPD'!T2789</f>
        <v>0</v>
      </c>
      <c r="V297" s="316">
        <f>'per SKPD'!U2789</f>
        <v>0</v>
      </c>
      <c r="W297" s="316">
        <f>'per SKPD'!V2789</f>
        <v>0</v>
      </c>
      <c r="X297" s="316">
        <f t="shared" si="200"/>
        <v>0</v>
      </c>
      <c r="Y297" s="318">
        <f t="shared" si="201"/>
        <v>0</v>
      </c>
      <c r="Z297" s="318"/>
      <c r="AD297" s="379">
        <v>0</v>
      </c>
      <c r="AE297" s="394">
        <f t="shared" si="183"/>
        <v>0</v>
      </c>
    </row>
    <row r="298" spans="1:31" s="179" customFormat="1">
      <c r="A298" s="628"/>
      <c r="B298" s="186">
        <v>7</v>
      </c>
      <c r="C298" s="186"/>
      <c r="D298" s="187" t="s">
        <v>11</v>
      </c>
      <c r="E298" s="316">
        <f>'per SKPD'!E2790</f>
        <v>0</v>
      </c>
      <c r="F298" s="316">
        <f>'per SKPD'!F2790</f>
        <v>0</v>
      </c>
      <c r="G298" s="316">
        <f>'per SKPD'!G2790</f>
        <v>0</v>
      </c>
      <c r="H298" s="316">
        <f>'per SKPD'!H2790</f>
        <v>0</v>
      </c>
      <c r="I298" s="316">
        <f>'per SKPD'!I2790</f>
        <v>0</v>
      </c>
      <c r="J298" s="316">
        <f>'per SKPD'!J2790</f>
        <v>0</v>
      </c>
      <c r="K298" s="316">
        <f>'per SKPD'!K2790</f>
        <v>0</v>
      </c>
      <c r="L298" s="316">
        <f>'per SKPD'!L2790</f>
        <v>0</v>
      </c>
      <c r="M298" s="316">
        <f>'per SKPD'!M2790</f>
        <v>10355000</v>
      </c>
      <c r="N298" s="316">
        <f>'per SKPD'!N2790</f>
        <v>0</v>
      </c>
      <c r="O298" s="316">
        <f t="shared" si="199"/>
        <v>10355000</v>
      </c>
      <c r="P298" s="316">
        <f>'per SKPD'!O2790</f>
        <v>0</v>
      </c>
      <c r="Q298" s="316">
        <f>'per SKPD'!P2790</f>
        <v>0</v>
      </c>
      <c r="R298" s="316">
        <f>'per SKPD'!Q2790</f>
        <v>0</v>
      </c>
      <c r="S298" s="316">
        <f>'per SKPD'!R2790</f>
        <v>0</v>
      </c>
      <c r="T298" s="316">
        <f>'per SKPD'!S2790</f>
        <v>10355000</v>
      </c>
      <c r="U298" s="316">
        <f>'per SKPD'!T2790</f>
        <v>0</v>
      </c>
      <c r="V298" s="316">
        <f>'per SKPD'!U2790</f>
        <v>0</v>
      </c>
      <c r="W298" s="316">
        <f>'per SKPD'!V2790</f>
        <v>0</v>
      </c>
      <c r="X298" s="316">
        <f t="shared" si="200"/>
        <v>10355000</v>
      </c>
      <c r="Y298" s="318">
        <f t="shared" si="201"/>
        <v>0</v>
      </c>
      <c r="Z298" s="395"/>
      <c r="AA298" s="396"/>
      <c r="AB298" s="397"/>
      <c r="AC298" s="397"/>
      <c r="AD298" s="397">
        <v>0</v>
      </c>
      <c r="AE298" s="394">
        <f t="shared" si="183"/>
        <v>0</v>
      </c>
    </row>
    <row r="299" spans="1:31">
      <c r="A299" s="627"/>
      <c r="B299" s="183"/>
      <c r="C299" s="183"/>
      <c r="D299" s="188"/>
      <c r="E299" s="318"/>
      <c r="F299" s="318"/>
      <c r="G299" s="390"/>
      <c r="H299" s="390"/>
      <c r="I299" s="390"/>
      <c r="J299" s="390"/>
      <c r="K299" s="390"/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  <c r="AE299" s="394">
        <f t="shared" si="183"/>
        <v>0</v>
      </c>
    </row>
    <row r="300" spans="1:31" s="178" customFormat="1">
      <c r="A300" s="633">
        <v>33</v>
      </c>
      <c r="B300" s="694" t="s">
        <v>52</v>
      </c>
      <c r="C300" s="695"/>
      <c r="D300" s="696"/>
      <c r="E300" s="391">
        <f t="shared" ref="E300:U300" si="202">SUM(E301:E307)</f>
        <v>1070850060</v>
      </c>
      <c r="F300" s="391">
        <f t="shared" ref="F300" si="203">SUM(F301:F307)</f>
        <v>33611000</v>
      </c>
      <c r="G300" s="391">
        <f t="shared" si="202"/>
        <v>33611000</v>
      </c>
      <c r="H300" s="391">
        <f t="shared" si="202"/>
        <v>0</v>
      </c>
      <c r="I300" s="391">
        <f t="shared" si="202"/>
        <v>0</v>
      </c>
      <c r="J300" s="391">
        <f t="shared" si="202"/>
        <v>0</v>
      </c>
      <c r="K300" s="391">
        <f t="shared" si="202"/>
        <v>60000000</v>
      </c>
      <c r="L300" s="391">
        <f t="shared" si="202"/>
        <v>0</v>
      </c>
      <c r="M300" s="391">
        <f t="shared" si="202"/>
        <v>77673500</v>
      </c>
      <c r="N300" s="391">
        <f t="shared" si="202"/>
        <v>0</v>
      </c>
      <c r="O300" s="391">
        <f>SUM(G300:N300)</f>
        <v>171284500</v>
      </c>
      <c r="P300" s="391">
        <f t="shared" si="202"/>
        <v>0</v>
      </c>
      <c r="Q300" s="391">
        <f t="shared" si="202"/>
        <v>0</v>
      </c>
      <c r="R300" s="391">
        <f t="shared" si="202"/>
        <v>40000000</v>
      </c>
      <c r="S300" s="391">
        <f t="shared" si="202"/>
        <v>77673500</v>
      </c>
      <c r="T300" s="391">
        <f t="shared" si="202"/>
        <v>77673500</v>
      </c>
      <c r="U300" s="391">
        <f t="shared" si="202"/>
        <v>0</v>
      </c>
      <c r="V300" s="391">
        <f t="shared" ref="V300:W300" si="204">SUM(V301:V307)</f>
        <v>0</v>
      </c>
      <c r="W300" s="391">
        <f t="shared" si="204"/>
        <v>0</v>
      </c>
      <c r="X300" s="391">
        <f>SUM(X301:X307)</f>
        <v>195347000</v>
      </c>
      <c r="Y300" s="391">
        <f>SUM(Y301:Y307)</f>
        <v>1046787560</v>
      </c>
      <c r="Z300" s="392" t="s">
        <v>118</v>
      </c>
      <c r="AA300" s="393">
        <f>E300+G300+H300+I300+J300+K300+L300+M300+N300-P300-Q300-R300-S300-T300-U300-V300-W300</f>
        <v>1046787560</v>
      </c>
      <c r="AB300" s="394"/>
      <c r="AC300" s="394"/>
      <c r="AD300" s="394">
        <v>1046787560</v>
      </c>
      <c r="AE300" s="394">
        <f t="shared" si="183"/>
        <v>0</v>
      </c>
    </row>
    <row r="301" spans="1:31">
      <c r="A301" s="230"/>
      <c r="B301" s="159">
        <v>1</v>
      </c>
      <c r="C301" s="159" t="s">
        <v>95</v>
      </c>
      <c r="D301" s="185" t="s">
        <v>9</v>
      </c>
      <c r="E301" s="316">
        <f>'per SKPD'!E2806</f>
        <v>308000000</v>
      </c>
      <c r="F301" s="316">
        <f>'per SKPD'!F2806</f>
        <v>0</v>
      </c>
      <c r="G301" s="316">
        <f>'per SKPD'!G2806</f>
        <v>0</v>
      </c>
      <c r="H301" s="316">
        <f>'per SKPD'!H2806</f>
        <v>0</v>
      </c>
      <c r="I301" s="316">
        <f>'per SKPD'!I2806</f>
        <v>0</v>
      </c>
      <c r="J301" s="316">
        <f>'per SKPD'!J2806</f>
        <v>0</v>
      </c>
      <c r="K301" s="316">
        <f>'per SKPD'!K2806</f>
        <v>0</v>
      </c>
      <c r="L301" s="316">
        <f>'per SKPD'!L2806</f>
        <v>0</v>
      </c>
      <c r="M301" s="316">
        <f>'per SKPD'!M2806</f>
        <v>0</v>
      </c>
      <c r="N301" s="316">
        <f>'per SKPD'!N2806</f>
        <v>0</v>
      </c>
      <c r="O301" s="316">
        <f>SUM(G301:N301)</f>
        <v>0</v>
      </c>
      <c r="P301" s="316">
        <f>'per SKPD'!O2806</f>
        <v>0</v>
      </c>
      <c r="Q301" s="316">
        <f>'per SKPD'!P2806</f>
        <v>0</v>
      </c>
      <c r="R301" s="316">
        <f>'per SKPD'!Q2806</f>
        <v>0</v>
      </c>
      <c r="S301" s="316">
        <f>'per SKPD'!R2806</f>
        <v>0</v>
      </c>
      <c r="T301" s="316">
        <f>'per SKPD'!S2806</f>
        <v>0</v>
      </c>
      <c r="U301" s="316">
        <f>'per SKPD'!T2806</f>
        <v>0</v>
      </c>
      <c r="V301" s="316">
        <f>'per SKPD'!U2806</f>
        <v>0</v>
      </c>
      <c r="W301" s="316">
        <f>'per SKPD'!V2806</f>
        <v>0</v>
      </c>
      <c r="X301" s="316">
        <f>SUM(P301:W301)</f>
        <v>0</v>
      </c>
      <c r="Y301" s="318">
        <f>E301+G301+H301+I301+J301+K301+L301+M301+N301-P301-Q301-R301-S301-T301-U301-V301-W301</f>
        <v>308000000</v>
      </c>
      <c r="Z301" s="318"/>
      <c r="AA301" s="306">
        <f>Y300-AA300</f>
        <v>0</v>
      </c>
      <c r="AB301" s="379" t="s">
        <v>24</v>
      </c>
      <c r="AD301" s="379">
        <v>308000000</v>
      </c>
      <c r="AE301" s="394">
        <f t="shared" si="183"/>
        <v>0</v>
      </c>
    </row>
    <row r="302" spans="1:31">
      <c r="A302" s="230"/>
      <c r="B302" s="159">
        <v>2</v>
      </c>
      <c r="C302" s="159" t="s">
        <v>96</v>
      </c>
      <c r="D302" s="185" t="s">
        <v>12</v>
      </c>
      <c r="E302" s="316">
        <f>'per SKPD'!E2807</f>
        <v>345743575</v>
      </c>
      <c r="F302" s="316">
        <f>'per SKPD'!F2807</f>
        <v>31900000</v>
      </c>
      <c r="G302" s="316">
        <f>'per SKPD'!G2807</f>
        <v>31900000</v>
      </c>
      <c r="H302" s="316">
        <f>'per SKPD'!H2807</f>
        <v>0</v>
      </c>
      <c r="I302" s="316">
        <f>'per SKPD'!I2807</f>
        <v>0</v>
      </c>
      <c r="J302" s="316">
        <f>'per SKPD'!J2807</f>
        <v>0</v>
      </c>
      <c r="K302" s="316">
        <f>'per SKPD'!K2807</f>
        <v>60000000</v>
      </c>
      <c r="L302" s="316">
        <f>'per SKPD'!L2807</f>
        <v>0</v>
      </c>
      <c r="M302" s="316">
        <f>'per SKPD'!M2807</f>
        <v>0</v>
      </c>
      <c r="N302" s="316">
        <f>'per SKPD'!N2807</f>
        <v>0</v>
      </c>
      <c r="O302" s="316">
        <f t="shared" ref="O302:O307" si="205">SUM(G302:N302)</f>
        <v>91900000</v>
      </c>
      <c r="P302" s="316">
        <f>'per SKPD'!O2807</f>
        <v>0</v>
      </c>
      <c r="Q302" s="316">
        <f>'per SKPD'!P2807</f>
        <v>0</v>
      </c>
      <c r="R302" s="316">
        <f>'per SKPD'!Q2807</f>
        <v>40000000</v>
      </c>
      <c r="S302" s="316">
        <f>'per SKPD'!R2807</f>
        <v>77673500</v>
      </c>
      <c r="T302" s="316">
        <f>'per SKPD'!S2807</f>
        <v>0</v>
      </c>
      <c r="U302" s="316">
        <f>'per SKPD'!T2807</f>
        <v>0</v>
      </c>
      <c r="V302" s="316">
        <f>'per SKPD'!U2807</f>
        <v>0</v>
      </c>
      <c r="W302" s="316">
        <f>'per SKPD'!V2807</f>
        <v>0</v>
      </c>
      <c r="X302" s="316">
        <f>SUM(P302:W302)</f>
        <v>117673500</v>
      </c>
      <c r="Y302" s="318">
        <f>E302+G302+H302+I302+J302+K302+L302+M302+N302-P302-Q302-R302-S302-T302-U302-V302-W302</f>
        <v>319970075</v>
      </c>
      <c r="Z302" s="318"/>
      <c r="AD302" s="379">
        <v>319970075</v>
      </c>
      <c r="AE302" s="394">
        <f t="shared" si="183"/>
        <v>0</v>
      </c>
    </row>
    <row r="303" spans="1:31">
      <c r="A303" s="230"/>
      <c r="B303" s="159">
        <v>3</v>
      </c>
      <c r="C303" s="159" t="s">
        <v>97</v>
      </c>
      <c r="D303" s="185" t="s">
        <v>13</v>
      </c>
      <c r="E303" s="316">
        <f>'per SKPD'!E2856</f>
        <v>415452985</v>
      </c>
      <c r="F303" s="316">
        <f>'per SKPD'!F2856</f>
        <v>0</v>
      </c>
      <c r="G303" s="316">
        <f>'per SKPD'!G2856</f>
        <v>0</v>
      </c>
      <c r="H303" s="316">
        <f>'per SKPD'!H2856</f>
        <v>0</v>
      </c>
      <c r="I303" s="316">
        <f>'per SKPD'!I2856</f>
        <v>0</v>
      </c>
      <c r="J303" s="316">
        <f>'per SKPD'!J2856</f>
        <v>0</v>
      </c>
      <c r="K303" s="316">
        <f>'per SKPD'!K2856</f>
        <v>0</v>
      </c>
      <c r="L303" s="316">
        <f>'per SKPD'!L2856</f>
        <v>0</v>
      </c>
      <c r="M303" s="316">
        <f>'per SKPD'!M2856</f>
        <v>0</v>
      </c>
      <c r="N303" s="316">
        <f>'per SKPD'!N2856</f>
        <v>0</v>
      </c>
      <c r="O303" s="316">
        <f t="shared" si="205"/>
        <v>0</v>
      </c>
      <c r="P303" s="316">
        <f>'per SKPD'!O2856</f>
        <v>0</v>
      </c>
      <c r="Q303" s="316">
        <f>'per SKPD'!P2856</f>
        <v>0</v>
      </c>
      <c r="R303" s="316">
        <f>'per SKPD'!Q2856</f>
        <v>0</v>
      </c>
      <c r="S303" s="316">
        <f>'per SKPD'!R2856</f>
        <v>0</v>
      </c>
      <c r="T303" s="316">
        <f>'per SKPD'!S2856</f>
        <v>0</v>
      </c>
      <c r="U303" s="316">
        <f>'per SKPD'!T2856</f>
        <v>0</v>
      </c>
      <c r="V303" s="316">
        <f>'per SKPD'!U2856</f>
        <v>0</v>
      </c>
      <c r="W303" s="316">
        <f>'per SKPD'!V2856</f>
        <v>0</v>
      </c>
      <c r="X303" s="316">
        <f t="shared" ref="X303:X307" si="206">SUM(P303:W303)</f>
        <v>0</v>
      </c>
      <c r="Y303" s="318">
        <f t="shared" ref="Y303:Y307" si="207">E303+G303+H303+I303+J303+K303+L303+M303+N303-P303-Q303-R303-S303-T303-U303-V303-W303</f>
        <v>415452985</v>
      </c>
      <c r="Z303" s="318"/>
      <c r="AD303" s="379">
        <v>415452985</v>
      </c>
      <c r="AE303" s="394">
        <f t="shared" si="183"/>
        <v>0</v>
      </c>
    </row>
    <row r="304" spans="1:31">
      <c r="A304" s="230"/>
      <c r="B304" s="159">
        <v>4</v>
      </c>
      <c r="C304" s="159" t="s">
        <v>98</v>
      </c>
      <c r="D304" s="185" t="s">
        <v>8</v>
      </c>
      <c r="E304" s="316">
        <f>'per SKPD'!E2857</f>
        <v>177000</v>
      </c>
      <c r="F304" s="316">
        <f>'per SKPD'!F2857</f>
        <v>1711000</v>
      </c>
      <c r="G304" s="316">
        <f>'per SKPD'!G2857</f>
        <v>1711000</v>
      </c>
      <c r="H304" s="316">
        <f>'per SKPD'!H2857</f>
        <v>0</v>
      </c>
      <c r="I304" s="316">
        <f>'per SKPD'!I2857</f>
        <v>0</v>
      </c>
      <c r="J304" s="316">
        <f>'per SKPD'!J2857</f>
        <v>0</v>
      </c>
      <c r="K304" s="316">
        <f>'per SKPD'!K2857</f>
        <v>0</v>
      </c>
      <c r="L304" s="316">
        <f>'per SKPD'!L2857</f>
        <v>0</v>
      </c>
      <c r="M304" s="316">
        <f>'per SKPD'!M2857</f>
        <v>0</v>
      </c>
      <c r="N304" s="316">
        <f>'per SKPD'!N2857</f>
        <v>0</v>
      </c>
      <c r="O304" s="316">
        <f t="shared" si="205"/>
        <v>1711000</v>
      </c>
      <c r="P304" s="316">
        <f>'per SKPD'!O2857</f>
        <v>0</v>
      </c>
      <c r="Q304" s="316">
        <f>'per SKPD'!P2857</f>
        <v>0</v>
      </c>
      <c r="R304" s="316">
        <f>'per SKPD'!Q2857</f>
        <v>0</v>
      </c>
      <c r="S304" s="316">
        <f>'per SKPD'!R2857</f>
        <v>0</v>
      </c>
      <c r="T304" s="316">
        <f>'per SKPD'!S2857</f>
        <v>0</v>
      </c>
      <c r="U304" s="316">
        <f>'per SKPD'!T2857</f>
        <v>0</v>
      </c>
      <c r="V304" s="316">
        <f>'per SKPD'!U2857</f>
        <v>0</v>
      </c>
      <c r="W304" s="316">
        <f>'per SKPD'!V2857</f>
        <v>0</v>
      </c>
      <c r="X304" s="316">
        <f t="shared" si="206"/>
        <v>0</v>
      </c>
      <c r="Y304" s="318">
        <f t="shared" si="207"/>
        <v>1888000</v>
      </c>
      <c r="Z304" s="318"/>
      <c r="AD304" s="379">
        <v>1888000</v>
      </c>
      <c r="AE304" s="394">
        <f t="shared" si="183"/>
        <v>0</v>
      </c>
    </row>
    <row r="305" spans="1:31">
      <c r="A305" s="230"/>
      <c r="B305" s="159">
        <v>5</v>
      </c>
      <c r="C305" s="159" t="s">
        <v>99</v>
      </c>
      <c r="D305" s="185" t="s">
        <v>14</v>
      </c>
      <c r="E305" s="316">
        <f>'per SKPD'!E2859</f>
        <v>1476500</v>
      </c>
      <c r="F305" s="316">
        <f>'per SKPD'!F2859</f>
        <v>0</v>
      </c>
      <c r="G305" s="316">
        <f>'per SKPD'!G2859</f>
        <v>0</v>
      </c>
      <c r="H305" s="316">
        <f>'per SKPD'!H2859</f>
        <v>0</v>
      </c>
      <c r="I305" s="316">
        <f>'per SKPD'!I2859</f>
        <v>0</v>
      </c>
      <c r="J305" s="316">
        <f>'per SKPD'!J2859</f>
        <v>0</v>
      </c>
      <c r="K305" s="316">
        <f>'per SKPD'!K2859</f>
        <v>0</v>
      </c>
      <c r="L305" s="316">
        <f>'per SKPD'!L2859</f>
        <v>0</v>
      </c>
      <c r="M305" s="316">
        <f>'per SKPD'!M2859</f>
        <v>0</v>
      </c>
      <c r="N305" s="316">
        <f>'per SKPD'!N2859</f>
        <v>0</v>
      </c>
      <c r="O305" s="316">
        <f t="shared" si="205"/>
        <v>0</v>
      </c>
      <c r="P305" s="316">
        <f>'per SKPD'!O2859</f>
        <v>0</v>
      </c>
      <c r="Q305" s="316">
        <f>'per SKPD'!P2859</f>
        <v>0</v>
      </c>
      <c r="R305" s="316">
        <f>'per SKPD'!Q2859</f>
        <v>0</v>
      </c>
      <c r="S305" s="316">
        <f>'per SKPD'!R2859</f>
        <v>0</v>
      </c>
      <c r="T305" s="316">
        <f>'per SKPD'!S2859</f>
        <v>0</v>
      </c>
      <c r="U305" s="316">
        <f>'per SKPD'!T2859</f>
        <v>0</v>
      </c>
      <c r="V305" s="316">
        <f>'per SKPD'!U2859</f>
        <v>0</v>
      </c>
      <c r="W305" s="316">
        <f>'per SKPD'!V2859</f>
        <v>0</v>
      </c>
      <c r="X305" s="316">
        <f t="shared" si="206"/>
        <v>0</v>
      </c>
      <c r="Y305" s="318">
        <f t="shared" si="207"/>
        <v>1476500</v>
      </c>
      <c r="Z305" s="318"/>
      <c r="AD305" s="379">
        <v>1476500</v>
      </c>
      <c r="AE305" s="394">
        <f t="shared" si="183"/>
        <v>0</v>
      </c>
    </row>
    <row r="306" spans="1:31">
      <c r="A306" s="230"/>
      <c r="B306" s="159">
        <v>6</v>
      </c>
      <c r="C306" s="159" t="s">
        <v>100</v>
      </c>
      <c r="D306" s="185" t="s">
        <v>10</v>
      </c>
      <c r="E306" s="316">
        <f>'per SKPD'!E2860</f>
        <v>0</v>
      </c>
      <c r="F306" s="316">
        <f>'per SKPD'!F2860</f>
        <v>0</v>
      </c>
      <c r="G306" s="316">
        <f>'per SKPD'!G2860</f>
        <v>0</v>
      </c>
      <c r="H306" s="316">
        <f>'per SKPD'!H2860</f>
        <v>0</v>
      </c>
      <c r="I306" s="316">
        <f>'per SKPD'!I2860</f>
        <v>0</v>
      </c>
      <c r="J306" s="316">
        <f>'per SKPD'!J2860</f>
        <v>0</v>
      </c>
      <c r="K306" s="316">
        <f>'per SKPD'!K2860</f>
        <v>0</v>
      </c>
      <c r="L306" s="316">
        <f>'per SKPD'!L2860</f>
        <v>0</v>
      </c>
      <c r="M306" s="316">
        <f>'per SKPD'!M2860</f>
        <v>0</v>
      </c>
      <c r="N306" s="316">
        <f>'per SKPD'!N2860</f>
        <v>0</v>
      </c>
      <c r="O306" s="316">
        <f t="shared" si="205"/>
        <v>0</v>
      </c>
      <c r="P306" s="316">
        <f>'per SKPD'!O2860</f>
        <v>0</v>
      </c>
      <c r="Q306" s="316">
        <f>'per SKPD'!P2860</f>
        <v>0</v>
      </c>
      <c r="R306" s="316">
        <f>'per SKPD'!Q2860</f>
        <v>0</v>
      </c>
      <c r="S306" s="316">
        <f>'per SKPD'!R2860</f>
        <v>0</v>
      </c>
      <c r="T306" s="316">
        <f>'per SKPD'!S2860</f>
        <v>0</v>
      </c>
      <c r="U306" s="316">
        <f>'per SKPD'!T2860</f>
        <v>0</v>
      </c>
      <c r="V306" s="316">
        <f>'per SKPD'!U2860</f>
        <v>0</v>
      </c>
      <c r="W306" s="316">
        <f>'per SKPD'!V2860</f>
        <v>0</v>
      </c>
      <c r="X306" s="316">
        <f t="shared" si="206"/>
        <v>0</v>
      </c>
      <c r="Y306" s="318">
        <f t="shared" si="207"/>
        <v>0</v>
      </c>
      <c r="Z306" s="318"/>
      <c r="AD306" s="379">
        <v>0</v>
      </c>
      <c r="AE306" s="394">
        <f t="shared" si="183"/>
        <v>0</v>
      </c>
    </row>
    <row r="307" spans="1:31" s="179" customFormat="1">
      <c r="A307" s="628"/>
      <c r="B307" s="186">
        <v>7</v>
      </c>
      <c r="C307" s="186"/>
      <c r="D307" s="187" t="s">
        <v>11</v>
      </c>
      <c r="E307" s="316">
        <f>'per SKPD'!E2861</f>
        <v>0</v>
      </c>
      <c r="F307" s="316">
        <f>'per SKPD'!F2861</f>
        <v>0</v>
      </c>
      <c r="G307" s="316">
        <f>'per SKPD'!G2861</f>
        <v>0</v>
      </c>
      <c r="H307" s="316">
        <f>'per SKPD'!H2861</f>
        <v>0</v>
      </c>
      <c r="I307" s="316">
        <f>'per SKPD'!I2861</f>
        <v>0</v>
      </c>
      <c r="J307" s="316">
        <f>'per SKPD'!J2861</f>
        <v>0</v>
      </c>
      <c r="K307" s="316">
        <f>'per SKPD'!K2861</f>
        <v>0</v>
      </c>
      <c r="L307" s="316">
        <f>'per SKPD'!L2861</f>
        <v>0</v>
      </c>
      <c r="M307" s="316">
        <f>'per SKPD'!M2861</f>
        <v>77673500</v>
      </c>
      <c r="N307" s="316">
        <f>'per SKPD'!N2861</f>
        <v>0</v>
      </c>
      <c r="O307" s="316">
        <f t="shared" si="205"/>
        <v>77673500</v>
      </c>
      <c r="P307" s="316">
        <f>'per SKPD'!O2861</f>
        <v>0</v>
      </c>
      <c r="Q307" s="316">
        <f>'per SKPD'!P2861</f>
        <v>0</v>
      </c>
      <c r="R307" s="316">
        <f>'per SKPD'!Q2861</f>
        <v>0</v>
      </c>
      <c r="S307" s="316">
        <f>'per SKPD'!R2861</f>
        <v>0</v>
      </c>
      <c r="T307" s="316">
        <f>'per SKPD'!S2861</f>
        <v>77673500</v>
      </c>
      <c r="U307" s="316">
        <f>'per SKPD'!T2861</f>
        <v>0</v>
      </c>
      <c r="V307" s="316">
        <f>'per SKPD'!U2861</f>
        <v>0</v>
      </c>
      <c r="W307" s="316">
        <f>'per SKPD'!V2861</f>
        <v>0</v>
      </c>
      <c r="X307" s="316">
        <f t="shared" si="206"/>
        <v>77673500</v>
      </c>
      <c r="Y307" s="318">
        <f t="shared" si="207"/>
        <v>0</v>
      </c>
      <c r="Z307" s="395"/>
      <c r="AA307" s="396"/>
      <c r="AB307" s="397"/>
      <c r="AC307" s="397"/>
      <c r="AD307" s="397">
        <v>0</v>
      </c>
      <c r="AE307" s="394">
        <f t="shared" si="183"/>
        <v>0</v>
      </c>
    </row>
    <row r="308" spans="1:31">
      <c r="A308" s="627"/>
      <c r="B308" s="183"/>
      <c r="C308" s="183"/>
      <c r="D308" s="188"/>
      <c r="E308" s="318"/>
      <c r="F308" s="318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  <c r="AE308" s="394">
        <f t="shared" si="183"/>
        <v>0</v>
      </c>
    </row>
    <row r="309" spans="1:31" s="178" customFormat="1">
      <c r="A309" s="633">
        <v>34</v>
      </c>
      <c r="B309" s="694" t="s">
        <v>53</v>
      </c>
      <c r="C309" s="695"/>
      <c r="D309" s="696"/>
      <c r="E309" s="391">
        <f t="shared" ref="E309:U309" si="208">SUM(E310:E316)</f>
        <v>1446036207</v>
      </c>
      <c r="F309" s="391">
        <f t="shared" ref="F309" si="209">SUM(F310:F316)</f>
        <v>28612600</v>
      </c>
      <c r="G309" s="391">
        <f t="shared" si="208"/>
        <v>28612600</v>
      </c>
      <c r="H309" s="391">
        <f t="shared" si="208"/>
        <v>0</v>
      </c>
      <c r="I309" s="391">
        <f t="shared" si="208"/>
        <v>0</v>
      </c>
      <c r="J309" s="391">
        <f t="shared" si="208"/>
        <v>0</v>
      </c>
      <c r="K309" s="391">
        <f t="shared" si="208"/>
        <v>0</v>
      </c>
      <c r="L309" s="391">
        <f t="shared" si="208"/>
        <v>0</v>
      </c>
      <c r="M309" s="391">
        <f t="shared" si="208"/>
        <v>225070746</v>
      </c>
      <c r="N309" s="391">
        <f t="shared" si="208"/>
        <v>0</v>
      </c>
      <c r="O309" s="391">
        <f>SUM(G309:N309)</f>
        <v>253683346</v>
      </c>
      <c r="P309" s="391">
        <f t="shared" si="208"/>
        <v>0</v>
      </c>
      <c r="Q309" s="391">
        <f t="shared" si="208"/>
        <v>0</v>
      </c>
      <c r="R309" s="391">
        <f t="shared" si="208"/>
        <v>0</v>
      </c>
      <c r="S309" s="391">
        <f t="shared" si="208"/>
        <v>225070746</v>
      </c>
      <c r="T309" s="391">
        <f t="shared" si="208"/>
        <v>21782297</v>
      </c>
      <c r="U309" s="391">
        <f t="shared" si="208"/>
        <v>0</v>
      </c>
      <c r="V309" s="391">
        <f t="shared" ref="V309:W309" si="210">SUM(V310:V316)</f>
        <v>0</v>
      </c>
      <c r="W309" s="391">
        <f t="shared" si="210"/>
        <v>0</v>
      </c>
      <c r="X309" s="391">
        <f>SUM(X310:X316)</f>
        <v>246853043</v>
      </c>
      <c r="Y309" s="391">
        <f>SUM(Y310:Y316)</f>
        <v>1452866510</v>
      </c>
      <c r="Z309" s="392"/>
      <c r="AA309" s="393">
        <f>E309+G309+H309+I309+J309+K309+L309+M309+N309-P309-Q309-R309-S309-T309-U309-V309-W309</f>
        <v>1452866510</v>
      </c>
      <c r="AB309" s="394"/>
      <c r="AC309" s="394"/>
      <c r="AD309" s="394">
        <v>1452866510</v>
      </c>
      <c r="AE309" s="394">
        <f t="shared" si="183"/>
        <v>0</v>
      </c>
    </row>
    <row r="310" spans="1:31">
      <c r="A310" s="230"/>
      <c r="B310" s="159">
        <v>1</v>
      </c>
      <c r="C310" s="159" t="s">
        <v>95</v>
      </c>
      <c r="D310" s="185" t="s">
        <v>9</v>
      </c>
      <c r="E310" s="316">
        <f>'per SKPD'!E2902</f>
        <v>235000000</v>
      </c>
      <c r="F310" s="316">
        <f>'per SKPD'!F2902</f>
        <v>0</v>
      </c>
      <c r="G310" s="316">
        <f>'per SKPD'!G2902</f>
        <v>0</v>
      </c>
      <c r="H310" s="316">
        <f>'per SKPD'!H2902</f>
        <v>0</v>
      </c>
      <c r="I310" s="316">
        <f>'per SKPD'!I2902</f>
        <v>0</v>
      </c>
      <c r="J310" s="316">
        <f>'per SKPD'!J2902</f>
        <v>0</v>
      </c>
      <c r="K310" s="316">
        <f>'per SKPD'!K2902</f>
        <v>0</v>
      </c>
      <c r="L310" s="316">
        <f>'per SKPD'!L2902</f>
        <v>0</v>
      </c>
      <c r="M310" s="316">
        <f>'per SKPD'!M2902</f>
        <v>0</v>
      </c>
      <c r="N310" s="316">
        <f>'per SKPD'!N2902</f>
        <v>0</v>
      </c>
      <c r="O310" s="316">
        <f>SUM(G310:N310)</f>
        <v>0</v>
      </c>
      <c r="P310" s="316">
        <f>'per SKPD'!O2902</f>
        <v>0</v>
      </c>
      <c r="Q310" s="316">
        <f>'per SKPD'!P2902</f>
        <v>0</v>
      </c>
      <c r="R310" s="316">
        <f>'per SKPD'!Q2902</f>
        <v>0</v>
      </c>
      <c r="S310" s="316">
        <f>'per SKPD'!R2902</f>
        <v>0</v>
      </c>
      <c r="T310" s="316">
        <f>'per SKPD'!S2902</f>
        <v>0</v>
      </c>
      <c r="U310" s="316">
        <f>'per SKPD'!T2902</f>
        <v>0</v>
      </c>
      <c r="V310" s="316">
        <f>'per SKPD'!U2902</f>
        <v>0</v>
      </c>
      <c r="W310" s="316">
        <f>'per SKPD'!V2902</f>
        <v>0</v>
      </c>
      <c r="X310" s="316">
        <f>SUM(P310:W310)</f>
        <v>0</v>
      </c>
      <c r="Y310" s="318">
        <f>E310+G310+H310+I310+J310+K310+L310+M310+N310-P310-Q310-R310-S310-T310-U310-V310-W310</f>
        <v>235000000</v>
      </c>
      <c r="Z310" s="318"/>
      <c r="AA310" s="306">
        <f>Y309-AA309</f>
        <v>0</v>
      </c>
      <c r="AB310" s="379" t="s">
        <v>24</v>
      </c>
      <c r="AD310" s="379">
        <v>235000000</v>
      </c>
      <c r="AE310" s="394">
        <f t="shared" si="183"/>
        <v>0</v>
      </c>
    </row>
    <row r="311" spans="1:31">
      <c r="A311" s="230"/>
      <c r="B311" s="159">
        <v>2</v>
      </c>
      <c r="C311" s="159" t="s">
        <v>96</v>
      </c>
      <c r="D311" s="185" t="s">
        <v>12</v>
      </c>
      <c r="E311" s="316">
        <f>'per SKPD'!E2903</f>
        <v>373848747</v>
      </c>
      <c r="F311" s="316">
        <f>'per SKPD'!F2903</f>
        <v>26900000</v>
      </c>
      <c r="G311" s="316">
        <f>'per SKPD'!G2903</f>
        <v>26900000</v>
      </c>
      <c r="H311" s="316">
        <f>'per SKPD'!H2903</f>
        <v>0</v>
      </c>
      <c r="I311" s="316">
        <f>'per SKPD'!I2903</f>
        <v>0</v>
      </c>
      <c r="J311" s="316">
        <f>'per SKPD'!J2903</f>
        <v>0</v>
      </c>
      <c r="K311" s="316">
        <f>'per SKPD'!K2903</f>
        <v>0</v>
      </c>
      <c r="L311" s="316">
        <f>'per SKPD'!L2903</f>
        <v>0</v>
      </c>
      <c r="M311" s="316">
        <f>'per SKPD'!M2903</f>
        <v>0</v>
      </c>
      <c r="N311" s="316">
        <f>'per SKPD'!N2903</f>
        <v>0</v>
      </c>
      <c r="O311" s="316">
        <f t="shared" ref="O311:O316" si="211">SUM(G311:N311)</f>
        <v>26900000</v>
      </c>
      <c r="P311" s="316">
        <f>'per SKPD'!O2903</f>
        <v>0</v>
      </c>
      <c r="Q311" s="316">
        <f>'per SKPD'!P2903</f>
        <v>0</v>
      </c>
      <c r="R311" s="316">
        <f>'per SKPD'!Q2903</f>
        <v>0</v>
      </c>
      <c r="S311" s="316">
        <f>'per SKPD'!R2903</f>
        <v>21782297</v>
      </c>
      <c r="T311" s="316">
        <f>'per SKPD'!S2903</f>
        <v>0</v>
      </c>
      <c r="U311" s="316">
        <f>'per SKPD'!T2903</f>
        <v>0</v>
      </c>
      <c r="V311" s="316">
        <f>'per SKPD'!U2903</f>
        <v>0</v>
      </c>
      <c r="W311" s="316">
        <f>'per SKPD'!V2903</f>
        <v>0</v>
      </c>
      <c r="X311" s="316">
        <f>SUM(P311:W311)</f>
        <v>21782297</v>
      </c>
      <c r="Y311" s="318">
        <f>E311+G311+H311+I311+J311+K311+L311+M311+N311-P311-Q311-R311-S311-T311-U311-V311-W311</f>
        <v>378966450</v>
      </c>
      <c r="Z311" s="318"/>
      <c r="AD311" s="379">
        <v>378966450</v>
      </c>
      <c r="AE311" s="394">
        <f t="shared" si="183"/>
        <v>0</v>
      </c>
    </row>
    <row r="312" spans="1:31">
      <c r="A312" s="230"/>
      <c r="B312" s="159">
        <v>3</v>
      </c>
      <c r="C312" s="159" t="s">
        <v>97</v>
      </c>
      <c r="D312" s="185" t="s">
        <v>13</v>
      </c>
      <c r="E312" s="316">
        <f>'per SKPD'!E2916</f>
        <v>828120960</v>
      </c>
      <c r="F312" s="316">
        <f>'per SKPD'!F2916</f>
        <v>0</v>
      </c>
      <c r="G312" s="316">
        <f>'per SKPD'!G2916</f>
        <v>0</v>
      </c>
      <c r="H312" s="316">
        <f>'per SKPD'!H2916</f>
        <v>0</v>
      </c>
      <c r="I312" s="316">
        <f>'per SKPD'!I2916</f>
        <v>0</v>
      </c>
      <c r="J312" s="316">
        <f>'per SKPD'!J2916</f>
        <v>0</v>
      </c>
      <c r="K312" s="316">
        <f>'per SKPD'!K2916</f>
        <v>0</v>
      </c>
      <c r="L312" s="316">
        <f>'per SKPD'!L2916</f>
        <v>0</v>
      </c>
      <c r="M312" s="316">
        <f>'per SKPD'!M2916</f>
        <v>0</v>
      </c>
      <c r="N312" s="316">
        <f>'per SKPD'!N2916</f>
        <v>0</v>
      </c>
      <c r="O312" s="316">
        <f t="shared" si="211"/>
        <v>0</v>
      </c>
      <c r="P312" s="316">
        <f>'per SKPD'!O2916</f>
        <v>0</v>
      </c>
      <c r="Q312" s="316">
        <f>'per SKPD'!P2916</f>
        <v>0</v>
      </c>
      <c r="R312" s="316">
        <f>'per SKPD'!Q2916</f>
        <v>0</v>
      </c>
      <c r="S312" s="316">
        <f>'per SKPD'!R2916</f>
        <v>203288449</v>
      </c>
      <c r="T312" s="316">
        <f>'per SKPD'!S2916</f>
        <v>0</v>
      </c>
      <c r="U312" s="316">
        <f>'per SKPD'!T2916</f>
        <v>0</v>
      </c>
      <c r="V312" s="316">
        <f>'per SKPD'!U2916</f>
        <v>0</v>
      </c>
      <c r="W312" s="316">
        <f>'per SKPD'!V2916</f>
        <v>0</v>
      </c>
      <c r="X312" s="316">
        <f t="shared" ref="X312:X316" si="212">SUM(P312:W312)</f>
        <v>203288449</v>
      </c>
      <c r="Y312" s="318">
        <f t="shared" ref="Y312:Y316" si="213">E312+G312+H312+I312+J312+K312+L312+M312+N312-P312-Q312-R312-S312-T312-U312-V312-W312</f>
        <v>624832511</v>
      </c>
      <c r="Z312" s="318"/>
      <c r="AD312" s="379">
        <v>624832511</v>
      </c>
      <c r="AE312" s="394">
        <f t="shared" si="183"/>
        <v>0</v>
      </c>
    </row>
    <row r="313" spans="1:31">
      <c r="A313" s="230"/>
      <c r="B313" s="159">
        <v>4</v>
      </c>
      <c r="C313" s="159" t="s">
        <v>98</v>
      </c>
      <c r="D313" s="185" t="s">
        <v>8</v>
      </c>
      <c r="E313" s="316">
        <f>'per SKPD'!E2921</f>
        <v>0</v>
      </c>
      <c r="F313" s="316">
        <f>'per SKPD'!F2921</f>
        <v>1712600</v>
      </c>
      <c r="G313" s="316">
        <f>'per SKPD'!G2921</f>
        <v>1712600</v>
      </c>
      <c r="H313" s="316">
        <f>'per SKPD'!H2921</f>
        <v>0</v>
      </c>
      <c r="I313" s="316">
        <f>'per SKPD'!I2921</f>
        <v>0</v>
      </c>
      <c r="J313" s="316">
        <f>'per SKPD'!J2921</f>
        <v>0</v>
      </c>
      <c r="K313" s="316">
        <f>'per SKPD'!K2921</f>
        <v>0</v>
      </c>
      <c r="L313" s="316">
        <f>'per SKPD'!L2921</f>
        <v>0</v>
      </c>
      <c r="M313" s="316">
        <f>'per SKPD'!M2921</f>
        <v>0</v>
      </c>
      <c r="N313" s="316">
        <f>'per SKPD'!N2921</f>
        <v>0</v>
      </c>
      <c r="O313" s="316">
        <f t="shared" si="211"/>
        <v>1712600</v>
      </c>
      <c r="P313" s="316">
        <f>'per SKPD'!O2921</f>
        <v>0</v>
      </c>
      <c r="Q313" s="316">
        <f>'per SKPD'!P2921</f>
        <v>0</v>
      </c>
      <c r="R313" s="316">
        <f>'per SKPD'!Q2921</f>
        <v>0</v>
      </c>
      <c r="S313" s="316">
        <f>'per SKPD'!R2921</f>
        <v>0</v>
      </c>
      <c r="T313" s="316">
        <f>'per SKPD'!S2921</f>
        <v>0</v>
      </c>
      <c r="U313" s="316">
        <f>'per SKPD'!T2921</f>
        <v>0</v>
      </c>
      <c r="V313" s="316">
        <f>'per SKPD'!U2921</f>
        <v>0</v>
      </c>
      <c r="W313" s="316">
        <f>'per SKPD'!V2921</f>
        <v>0</v>
      </c>
      <c r="X313" s="316">
        <f t="shared" si="212"/>
        <v>0</v>
      </c>
      <c r="Y313" s="318">
        <f t="shared" si="213"/>
        <v>1712600</v>
      </c>
      <c r="Z313" s="318"/>
      <c r="AD313" s="379">
        <v>1712600</v>
      </c>
      <c r="AE313" s="394">
        <f t="shared" si="183"/>
        <v>0</v>
      </c>
    </row>
    <row r="314" spans="1:31">
      <c r="A314" s="230"/>
      <c r="B314" s="159">
        <v>5</v>
      </c>
      <c r="C314" s="159" t="s">
        <v>99</v>
      </c>
      <c r="D314" s="185" t="s">
        <v>14</v>
      </c>
      <c r="E314" s="316">
        <f>'per SKPD'!E2924</f>
        <v>9066500</v>
      </c>
      <c r="F314" s="316">
        <f>'per SKPD'!F2924</f>
        <v>0</v>
      </c>
      <c r="G314" s="316">
        <f>'per SKPD'!G2924</f>
        <v>0</v>
      </c>
      <c r="H314" s="316">
        <f>'per SKPD'!H2924</f>
        <v>0</v>
      </c>
      <c r="I314" s="316">
        <f>'per SKPD'!I2924</f>
        <v>0</v>
      </c>
      <c r="J314" s="316">
        <f>'per SKPD'!J2924</f>
        <v>0</v>
      </c>
      <c r="K314" s="316">
        <f>'per SKPD'!K2924</f>
        <v>0</v>
      </c>
      <c r="L314" s="316">
        <f>'per SKPD'!L2924</f>
        <v>0</v>
      </c>
      <c r="M314" s="316">
        <f>'per SKPD'!M2924</f>
        <v>0</v>
      </c>
      <c r="N314" s="316">
        <f>'per SKPD'!N2924</f>
        <v>0</v>
      </c>
      <c r="O314" s="316">
        <f t="shared" si="211"/>
        <v>0</v>
      </c>
      <c r="P314" s="316">
        <f>'per SKPD'!O2924</f>
        <v>0</v>
      </c>
      <c r="Q314" s="316">
        <f>'per SKPD'!P2924</f>
        <v>0</v>
      </c>
      <c r="R314" s="316">
        <f>'per SKPD'!Q2924</f>
        <v>0</v>
      </c>
      <c r="S314" s="316">
        <f>'per SKPD'!R2924</f>
        <v>0</v>
      </c>
      <c r="T314" s="316">
        <f>'per SKPD'!S2924</f>
        <v>0</v>
      </c>
      <c r="U314" s="316">
        <f>'per SKPD'!T2924</f>
        <v>0</v>
      </c>
      <c r="V314" s="316">
        <f>'per SKPD'!U2924</f>
        <v>0</v>
      </c>
      <c r="W314" s="316">
        <f>'per SKPD'!V2924</f>
        <v>0</v>
      </c>
      <c r="X314" s="316">
        <f t="shared" si="212"/>
        <v>0</v>
      </c>
      <c r="Y314" s="318">
        <f t="shared" si="213"/>
        <v>9066500</v>
      </c>
      <c r="Z314" s="318"/>
      <c r="AD314" s="379">
        <v>9066500</v>
      </c>
      <c r="AE314" s="394">
        <f t="shared" si="183"/>
        <v>0</v>
      </c>
    </row>
    <row r="315" spans="1:31">
      <c r="A315" s="230"/>
      <c r="B315" s="159">
        <v>6</v>
      </c>
      <c r="C315" s="159" t="s">
        <v>100</v>
      </c>
      <c r="D315" s="185" t="s">
        <v>10</v>
      </c>
      <c r="E315" s="316">
        <f>'per SKPD'!E2925</f>
        <v>0</v>
      </c>
      <c r="F315" s="316">
        <f>'per SKPD'!F2925</f>
        <v>0</v>
      </c>
      <c r="G315" s="316">
        <f>'per SKPD'!G2925</f>
        <v>0</v>
      </c>
      <c r="H315" s="316">
        <f>'per SKPD'!H2925</f>
        <v>0</v>
      </c>
      <c r="I315" s="316">
        <f>'per SKPD'!I2925</f>
        <v>0</v>
      </c>
      <c r="J315" s="316">
        <f>'per SKPD'!J2925</f>
        <v>0</v>
      </c>
      <c r="K315" s="316">
        <f>'per SKPD'!K2925</f>
        <v>0</v>
      </c>
      <c r="L315" s="316">
        <f>'per SKPD'!L2925</f>
        <v>0</v>
      </c>
      <c r="M315" s="316">
        <f>'per SKPD'!M2925</f>
        <v>0</v>
      </c>
      <c r="N315" s="316">
        <f>'per SKPD'!N2925</f>
        <v>0</v>
      </c>
      <c r="O315" s="316">
        <f t="shared" si="211"/>
        <v>0</v>
      </c>
      <c r="P315" s="316">
        <f>'per SKPD'!O2925</f>
        <v>0</v>
      </c>
      <c r="Q315" s="316">
        <f>'per SKPD'!P2925</f>
        <v>0</v>
      </c>
      <c r="R315" s="316">
        <f>'per SKPD'!Q2925</f>
        <v>0</v>
      </c>
      <c r="S315" s="316">
        <f>'per SKPD'!R2925</f>
        <v>0</v>
      </c>
      <c r="T315" s="316">
        <f>'per SKPD'!S2925</f>
        <v>0</v>
      </c>
      <c r="U315" s="316">
        <f>'per SKPD'!T2925</f>
        <v>0</v>
      </c>
      <c r="V315" s="316">
        <f>'per SKPD'!U2925</f>
        <v>0</v>
      </c>
      <c r="W315" s="316">
        <f>'per SKPD'!V2925</f>
        <v>0</v>
      </c>
      <c r="X315" s="316">
        <f t="shared" si="212"/>
        <v>0</v>
      </c>
      <c r="Y315" s="318">
        <f t="shared" si="213"/>
        <v>0</v>
      </c>
      <c r="Z315" s="318"/>
      <c r="AD315" s="379">
        <v>0</v>
      </c>
      <c r="AE315" s="394">
        <f t="shared" si="183"/>
        <v>0</v>
      </c>
    </row>
    <row r="316" spans="1:31" s="179" customFormat="1">
      <c r="A316" s="628"/>
      <c r="B316" s="186">
        <v>7</v>
      </c>
      <c r="C316" s="186"/>
      <c r="D316" s="187" t="s">
        <v>11</v>
      </c>
      <c r="E316" s="316">
        <f>'per SKPD'!E2926</f>
        <v>0</v>
      </c>
      <c r="F316" s="316">
        <f>'per SKPD'!F2926</f>
        <v>0</v>
      </c>
      <c r="G316" s="316">
        <f>'per SKPD'!G2926</f>
        <v>0</v>
      </c>
      <c r="H316" s="316">
        <f>'per SKPD'!H2926</f>
        <v>0</v>
      </c>
      <c r="I316" s="316">
        <f>'per SKPD'!I2926</f>
        <v>0</v>
      </c>
      <c r="J316" s="316">
        <f>'per SKPD'!J2926</f>
        <v>0</v>
      </c>
      <c r="K316" s="316">
        <f>'per SKPD'!K2926</f>
        <v>0</v>
      </c>
      <c r="L316" s="316">
        <f>'per SKPD'!L2926</f>
        <v>0</v>
      </c>
      <c r="M316" s="316">
        <f>'per SKPD'!M2926</f>
        <v>225070746</v>
      </c>
      <c r="N316" s="316">
        <f>'per SKPD'!N2926</f>
        <v>0</v>
      </c>
      <c r="O316" s="316">
        <f t="shared" si="211"/>
        <v>225070746</v>
      </c>
      <c r="P316" s="316">
        <f>'per SKPD'!O2926</f>
        <v>0</v>
      </c>
      <c r="Q316" s="316">
        <f>'per SKPD'!P2926</f>
        <v>0</v>
      </c>
      <c r="R316" s="316">
        <f>'per SKPD'!Q2926</f>
        <v>0</v>
      </c>
      <c r="S316" s="316">
        <f>'per SKPD'!R2926</f>
        <v>0</v>
      </c>
      <c r="T316" s="316">
        <f>'per SKPD'!S2926</f>
        <v>21782297</v>
      </c>
      <c r="U316" s="316">
        <f>'per SKPD'!T2926</f>
        <v>0</v>
      </c>
      <c r="V316" s="316">
        <f>'per SKPD'!U2926</f>
        <v>0</v>
      </c>
      <c r="W316" s="316">
        <f>'per SKPD'!V2926</f>
        <v>0</v>
      </c>
      <c r="X316" s="316">
        <f t="shared" si="212"/>
        <v>21782297</v>
      </c>
      <c r="Y316" s="318">
        <f t="shared" si="213"/>
        <v>203288449</v>
      </c>
      <c r="Z316" s="395"/>
      <c r="AA316" s="396"/>
      <c r="AB316" s="397"/>
      <c r="AC316" s="397"/>
      <c r="AD316" s="397">
        <v>203288449</v>
      </c>
      <c r="AE316" s="394">
        <f t="shared" si="183"/>
        <v>0</v>
      </c>
    </row>
    <row r="317" spans="1:31">
      <c r="A317" s="627"/>
      <c r="B317" s="183"/>
      <c r="C317" s="183"/>
      <c r="D317" s="184"/>
      <c r="E317" s="318"/>
      <c r="F317" s="318"/>
      <c r="G317" s="390"/>
      <c r="H317" s="390"/>
      <c r="I317" s="390"/>
      <c r="J317" s="390"/>
      <c r="K317" s="390"/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  <c r="AE317" s="394">
        <f t="shared" si="183"/>
        <v>0</v>
      </c>
    </row>
    <row r="318" spans="1:31" s="178" customFormat="1">
      <c r="A318" s="633">
        <v>35</v>
      </c>
      <c r="B318" s="694" t="s">
        <v>54</v>
      </c>
      <c r="C318" s="695"/>
      <c r="D318" s="696"/>
      <c r="E318" s="391">
        <f t="shared" ref="E318:U318" si="214">SUM(E319:E325)</f>
        <v>1065035700</v>
      </c>
      <c r="F318" s="391">
        <f t="shared" ref="F318" si="215">SUM(F319:F325)</f>
        <v>28212600</v>
      </c>
      <c r="G318" s="391">
        <f t="shared" si="214"/>
        <v>28212600</v>
      </c>
      <c r="H318" s="391">
        <f t="shared" si="214"/>
        <v>0</v>
      </c>
      <c r="I318" s="391">
        <f t="shared" si="214"/>
        <v>0</v>
      </c>
      <c r="J318" s="391">
        <f t="shared" si="214"/>
        <v>0</v>
      </c>
      <c r="K318" s="391">
        <f t="shared" si="214"/>
        <v>0</v>
      </c>
      <c r="L318" s="391">
        <f t="shared" si="214"/>
        <v>0</v>
      </c>
      <c r="M318" s="391">
        <f t="shared" si="214"/>
        <v>0</v>
      </c>
      <c r="N318" s="391">
        <f t="shared" si="214"/>
        <v>0</v>
      </c>
      <c r="O318" s="391">
        <f>SUM(G318:N318)</f>
        <v>28212600</v>
      </c>
      <c r="P318" s="391">
        <f t="shared" si="214"/>
        <v>0</v>
      </c>
      <c r="Q318" s="391">
        <f t="shared" si="214"/>
        <v>0</v>
      </c>
      <c r="R318" s="391">
        <f t="shared" si="214"/>
        <v>0</v>
      </c>
      <c r="S318" s="391">
        <f t="shared" si="214"/>
        <v>0</v>
      </c>
      <c r="T318" s="391">
        <f t="shared" si="214"/>
        <v>1195000</v>
      </c>
      <c r="U318" s="391">
        <f t="shared" si="214"/>
        <v>0</v>
      </c>
      <c r="V318" s="391">
        <f t="shared" ref="V318:W318" si="216">SUM(V319:V325)</f>
        <v>0</v>
      </c>
      <c r="W318" s="391">
        <f t="shared" si="216"/>
        <v>0</v>
      </c>
      <c r="X318" s="391">
        <f>SUM(X319:X325)</f>
        <v>1195000</v>
      </c>
      <c r="Y318" s="391">
        <f>SUM(Y319:Y325)</f>
        <v>1092053300</v>
      </c>
      <c r="Z318" s="392"/>
      <c r="AA318" s="393">
        <f>E318+G318+H318+I318+J318+K318+L318+M318+N318-P318-Q318-R318-S318-T318-U318-V318-W318</f>
        <v>1092053300</v>
      </c>
      <c r="AB318" s="394"/>
      <c r="AC318" s="394"/>
      <c r="AD318" s="394">
        <v>1092053300</v>
      </c>
      <c r="AE318" s="394">
        <f t="shared" si="183"/>
        <v>0</v>
      </c>
    </row>
    <row r="319" spans="1:31">
      <c r="A319" s="230"/>
      <c r="B319" s="159">
        <v>1</v>
      </c>
      <c r="C319" s="159" t="s">
        <v>95</v>
      </c>
      <c r="D319" s="185" t="s">
        <v>9</v>
      </c>
      <c r="E319" s="316">
        <f>'per SKPD'!E2938</f>
        <v>262500000</v>
      </c>
      <c r="F319" s="316">
        <f>'per SKPD'!F2938</f>
        <v>0</v>
      </c>
      <c r="G319" s="316">
        <f>'per SKPD'!G2938</f>
        <v>0</v>
      </c>
      <c r="H319" s="316">
        <f>'per SKPD'!H2938</f>
        <v>0</v>
      </c>
      <c r="I319" s="316">
        <f>'per SKPD'!I2938</f>
        <v>0</v>
      </c>
      <c r="J319" s="316">
        <f>'per SKPD'!J2938</f>
        <v>0</v>
      </c>
      <c r="K319" s="316">
        <f>'per SKPD'!K2938</f>
        <v>0</v>
      </c>
      <c r="L319" s="316">
        <f>'per SKPD'!L2938</f>
        <v>0</v>
      </c>
      <c r="M319" s="316">
        <f>'per SKPD'!M2938</f>
        <v>0</v>
      </c>
      <c r="N319" s="316">
        <f>'per SKPD'!N2938</f>
        <v>0</v>
      </c>
      <c r="O319" s="316">
        <f>SUM(G319:N319)</f>
        <v>0</v>
      </c>
      <c r="P319" s="316">
        <f>'per SKPD'!O2938</f>
        <v>0</v>
      </c>
      <c r="Q319" s="316">
        <f>'per SKPD'!P2938</f>
        <v>0</v>
      </c>
      <c r="R319" s="316">
        <f>'per SKPD'!Q2938</f>
        <v>0</v>
      </c>
      <c r="S319" s="316">
        <f>'per SKPD'!R2938</f>
        <v>0</v>
      </c>
      <c r="T319" s="316">
        <f>'per SKPD'!S2938</f>
        <v>0</v>
      </c>
      <c r="U319" s="316">
        <f>'per SKPD'!T2938</f>
        <v>0</v>
      </c>
      <c r="V319" s="316">
        <f>'per SKPD'!U2938</f>
        <v>0</v>
      </c>
      <c r="W319" s="316">
        <f>'per SKPD'!V2938</f>
        <v>0</v>
      </c>
      <c r="X319" s="316">
        <f>SUM(P319:W319)</f>
        <v>0</v>
      </c>
      <c r="Y319" s="318">
        <f>E319+G319+H319+I319+J319+K319+L319+M319+N319-P319-Q319-R319-S319-T319-U319-V319-W319</f>
        <v>262500000</v>
      </c>
      <c r="Z319" s="318"/>
      <c r="AA319" s="306">
        <f>Y318-AA318</f>
        <v>0</v>
      </c>
      <c r="AB319" s="379" t="s">
        <v>24</v>
      </c>
      <c r="AD319" s="379">
        <v>262500000</v>
      </c>
      <c r="AE319" s="394">
        <f t="shared" si="183"/>
        <v>0</v>
      </c>
    </row>
    <row r="320" spans="1:31">
      <c r="A320" s="230"/>
      <c r="B320" s="159">
        <v>2</v>
      </c>
      <c r="C320" s="159" t="s">
        <v>96</v>
      </c>
      <c r="D320" s="185" t="s">
        <v>12</v>
      </c>
      <c r="E320" s="316">
        <f>'per SKPD'!E2939</f>
        <v>356506947</v>
      </c>
      <c r="F320" s="316">
        <f>'per SKPD'!F2939</f>
        <v>26400000</v>
      </c>
      <c r="G320" s="316">
        <f>'per SKPD'!G2939</f>
        <v>26400000</v>
      </c>
      <c r="H320" s="316">
        <f>'per SKPD'!H2939</f>
        <v>0</v>
      </c>
      <c r="I320" s="316">
        <f>'per SKPD'!I2939</f>
        <v>0</v>
      </c>
      <c r="J320" s="316">
        <f>'per SKPD'!J2939</f>
        <v>0</v>
      </c>
      <c r="K320" s="316">
        <f>'per SKPD'!K2939</f>
        <v>0</v>
      </c>
      <c r="L320" s="316">
        <f>'per SKPD'!L2939</f>
        <v>0</v>
      </c>
      <c r="M320" s="316">
        <f>'per SKPD'!M2939</f>
        <v>0</v>
      </c>
      <c r="N320" s="316">
        <f>'per SKPD'!N2939</f>
        <v>0</v>
      </c>
      <c r="O320" s="316">
        <f t="shared" ref="O320:O325" si="217">SUM(G320:N320)</f>
        <v>26400000</v>
      </c>
      <c r="P320" s="316">
        <f>'per SKPD'!O2939</f>
        <v>0</v>
      </c>
      <c r="Q320" s="316">
        <f>'per SKPD'!P2939</f>
        <v>0</v>
      </c>
      <c r="R320" s="316">
        <f>'per SKPD'!Q2939</f>
        <v>0</v>
      </c>
      <c r="S320" s="316">
        <f>'per SKPD'!R2939</f>
        <v>0</v>
      </c>
      <c r="T320" s="316">
        <f>'per SKPD'!S2939</f>
        <v>0</v>
      </c>
      <c r="U320" s="316">
        <f>'per SKPD'!T2939</f>
        <v>0</v>
      </c>
      <c r="V320" s="316">
        <f>'per SKPD'!U2939</f>
        <v>0</v>
      </c>
      <c r="W320" s="316">
        <f>'per SKPD'!V2939</f>
        <v>0</v>
      </c>
      <c r="X320" s="316">
        <f>SUM(P320:W320)</f>
        <v>0</v>
      </c>
      <c r="Y320" s="318">
        <f>E320+G320+H320+I320+J320+K320+L320+M320+N320-P320-Q320-R320-S320-T320-U320-V320-W320</f>
        <v>382906947</v>
      </c>
      <c r="Z320" s="318"/>
      <c r="AD320" s="379">
        <v>382906947</v>
      </c>
      <c r="AE320" s="394">
        <f t="shared" si="183"/>
        <v>0</v>
      </c>
    </row>
    <row r="321" spans="1:31">
      <c r="A321" s="230"/>
      <c r="B321" s="159">
        <v>3</v>
      </c>
      <c r="C321" s="159" t="s">
        <v>97</v>
      </c>
      <c r="D321" s="185" t="s">
        <v>13</v>
      </c>
      <c r="E321" s="316">
        <f>'per SKPD'!E2949</f>
        <v>444747253</v>
      </c>
      <c r="F321" s="316">
        <f>'per SKPD'!F2949</f>
        <v>0</v>
      </c>
      <c r="G321" s="316">
        <f>'per SKPD'!G2949</f>
        <v>0</v>
      </c>
      <c r="H321" s="316">
        <f>'per SKPD'!H2949</f>
        <v>0</v>
      </c>
      <c r="I321" s="316">
        <f>'per SKPD'!I2949</f>
        <v>0</v>
      </c>
      <c r="J321" s="316">
        <f>'per SKPD'!J2949</f>
        <v>0</v>
      </c>
      <c r="K321" s="316">
        <f>'per SKPD'!K2949</f>
        <v>0</v>
      </c>
      <c r="L321" s="316">
        <f>'per SKPD'!L2949</f>
        <v>0</v>
      </c>
      <c r="M321" s="316">
        <f>'per SKPD'!M2949</f>
        <v>0</v>
      </c>
      <c r="N321" s="316">
        <f>'per SKPD'!N2949</f>
        <v>0</v>
      </c>
      <c r="O321" s="316">
        <f t="shared" si="217"/>
        <v>0</v>
      </c>
      <c r="P321" s="316">
        <f>'per SKPD'!O2949</f>
        <v>0</v>
      </c>
      <c r="Q321" s="316">
        <f>'per SKPD'!P2949</f>
        <v>0</v>
      </c>
      <c r="R321" s="316">
        <f>'per SKPD'!Q2949</f>
        <v>0</v>
      </c>
      <c r="S321" s="316">
        <f>'per SKPD'!R2949</f>
        <v>0</v>
      </c>
      <c r="T321" s="316">
        <f>'per SKPD'!S2949</f>
        <v>0</v>
      </c>
      <c r="U321" s="316">
        <f>'per SKPD'!T2949</f>
        <v>0</v>
      </c>
      <c r="V321" s="316">
        <f>'per SKPD'!U2949</f>
        <v>0</v>
      </c>
      <c r="W321" s="316">
        <f>'per SKPD'!V2949</f>
        <v>0</v>
      </c>
      <c r="X321" s="316">
        <f t="shared" ref="X321:X325" si="218">SUM(P321:W321)</f>
        <v>0</v>
      </c>
      <c r="Y321" s="318">
        <f t="shared" ref="Y321:Y325" si="219">E321+G321+H321+I321+J321+K321+L321+M321+N321-P321-Q321-R321-S321-T321-U321-V321-W321</f>
        <v>444747253</v>
      </c>
      <c r="Z321" s="318"/>
      <c r="AD321" s="379">
        <v>444747253</v>
      </c>
      <c r="AE321" s="394">
        <f t="shared" si="183"/>
        <v>0</v>
      </c>
    </row>
    <row r="322" spans="1:31">
      <c r="A322" s="230"/>
      <c r="B322" s="159">
        <v>4</v>
      </c>
      <c r="C322" s="159" t="s">
        <v>98</v>
      </c>
      <c r="D322" s="185" t="s">
        <v>8</v>
      </c>
      <c r="E322" s="316">
        <f>'per SKPD'!E2950</f>
        <v>0</v>
      </c>
      <c r="F322" s="316">
        <f>'per SKPD'!F2950</f>
        <v>1812600</v>
      </c>
      <c r="G322" s="316">
        <f>'per SKPD'!G2950</f>
        <v>1812600</v>
      </c>
      <c r="H322" s="316">
        <f>'per SKPD'!H2950</f>
        <v>0</v>
      </c>
      <c r="I322" s="316">
        <f>'per SKPD'!I2950</f>
        <v>0</v>
      </c>
      <c r="J322" s="316">
        <f>'per SKPD'!J2950</f>
        <v>0</v>
      </c>
      <c r="K322" s="316">
        <f>'per SKPD'!K2950</f>
        <v>0</v>
      </c>
      <c r="L322" s="316">
        <f>'per SKPD'!L2950</f>
        <v>0</v>
      </c>
      <c r="M322" s="316">
        <f>'per SKPD'!M2950</f>
        <v>0</v>
      </c>
      <c r="N322" s="316">
        <f>'per SKPD'!N2950</f>
        <v>0</v>
      </c>
      <c r="O322" s="316">
        <f t="shared" si="217"/>
        <v>1812600</v>
      </c>
      <c r="P322" s="316">
        <f>'per SKPD'!O2950</f>
        <v>0</v>
      </c>
      <c r="Q322" s="316">
        <f>'per SKPD'!P2950</f>
        <v>0</v>
      </c>
      <c r="R322" s="316">
        <f>'per SKPD'!Q2950</f>
        <v>0</v>
      </c>
      <c r="S322" s="316">
        <f>'per SKPD'!R2950</f>
        <v>0</v>
      </c>
      <c r="T322" s="316">
        <f>'per SKPD'!S2950</f>
        <v>0</v>
      </c>
      <c r="U322" s="316">
        <f>'per SKPD'!T2950</f>
        <v>0</v>
      </c>
      <c r="V322" s="316">
        <f>'per SKPD'!U2950</f>
        <v>0</v>
      </c>
      <c r="W322" s="316">
        <f>'per SKPD'!V2950</f>
        <v>0</v>
      </c>
      <c r="X322" s="316">
        <f t="shared" si="218"/>
        <v>0</v>
      </c>
      <c r="Y322" s="318">
        <f t="shared" si="219"/>
        <v>1812600</v>
      </c>
      <c r="Z322" s="318"/>
      <c r="AD322" s="379">
        <v>1812600</v>
      </c>
      <c r="AE322" s="394">
        <f t="shared" si="183"/>
        <v>0</v>
      </c>
    </row>
    <row r="323" spans="1:31">
      <c r="A323" s="230"/>
      <c r="B323" s="159">
        <v>5</v>
      </c>
      <c r="C323" s="159" t="s">
        <v>99</v>
      </c>
      <c r="D323" s="185" t="s">
        <v>14</v>
      </c>
      <c r="E323" s="316">
        <f>'per SKPD'!E2952</f>
        <v>86500</v>
      </c>
      <c r="F323" s="316">
        <f>'per SKPD'!F2952</f>
        <v>0</v>
      </c>
      <c r="G323" s="316">
        <f>'per SKPD'!G2952</f>
        <v>0</v>
      </c>
      <c r="H323" s="316">
        <f>'per SKPD'!H2952</f>
        <v>0</v>
      </c>
      <c r="I323" s="316">
        <f>'per SKPD'!I2952</f>
        <v>0</v>
      </c>
      <c r="J323" s="316">
        <f>'per SKPD'!J2952</f>
        <v>0</v>
      </c>
      <c r="K323" s="316">
        <f>'per SKPD'!K2952</f>
        <v>0</v>
      </c>
      <c r="L323" s="316">
        <f>'per SKPD'!L2952</f>
        <v>0</v>
      </c>
      <c r="M323" s="316">
        <f>'per SKPD'!M2952</f>
        <v>0</v>
      </c>
      <c r="N323" s="316">
        <f>'per SKPD'!N2952</f>
        <v>0</v>
      </c>
      <c r="O323" s="316">
        <f t="shared" si="217"/>
        <v>0</v>
      </c>
      <c r="P323" s="316">
        <f>'per SKPD'!O2952</f>
        <v>0</v>
      </c>
      <c r="Q323" s="316">
        <f>'per SKPD'!P2952</f>
        <v>0</v>
      </c>
      <c r="R323" s="316">
        <f>'per SKPD'!Q2952</f>
        <v>0</v>
      </c>
      <c r="S323" s="316">
        <f>'per SKPD'!R2952</f>
        <v>0</v>
      </c>
      <c r="T323" s="316">
        <f>'per SKPD'!S2952</f>
        <v>0</v>
      </c>
      <c r="U323" s="316">
        <f>'per SKPD'!T2952</f>
        <v>0</v>
      </c>
      <c r="V323" s="316">
        <f>'per SKPD'!U2952</f>
        <v>0</v>
      </c>
      <c r="W323" s="316">
        <f>'per SKPD'!V2952</f>
        <v>0</v>
      </c>
      <c r="X323" s="316">
        <f t="shared" si="218"/>
        <v>0</v>
      </c>
      <c r="Y323" s="318">
        <f t="shared" si="219"/>
        <v>86500</v>
      </c>
      <c r="Z323" s="318"/>
      <c r="AD323" s="379">
        <v>86500</v>
      </c>
      <c r="AE323" s="394">
        <f t="shared" si="183"/>
        <v>0</v>
      </c>
    </row>
    <row r="324" spans="1:31">
      <c r="A324" s="230"/>
      <c r="B324" s="159">
        <v>6</v>
      </c>
      <c r="C324" s="159" t="s">
        <v>100</v>
      </c>
      <c r="D324" s="185" t="s">
        <v>10</v>
      </c>
      <c r="E324" s="316">
        <f>'per SKPD'!E2953</f>
        <v>0</v>
      </c>
      <c r="F324" s="316">
        <f>'per SKPD'!F2953</f>
        <v>0</v>
      </c>
      <c r="G324" s="316">
        <f>'per SKPD'!G2953</f>
        <v>0</v>
      </c>
      <c r="H324" s="316">
        <f>'per SKPD'!H2953</f>
        <v>0</v>
      </c>
      <c r="I324" s="316">
        <f>'per SKPD'!I2953</f>
        <v>0</v>
      </c>
      <c r="J324" s="316">
        <f>'per SKPD'!J2953</f>
        <v>0</v>
      </c>
      <c r="K324" s="316">
        <f>'per SKPD'!K2953</f>
        <v>0</v>
      </c>
      <c r="L324" s="316">
        <f>'per SKPD'!L2953</f>
        <v>0</v>
      </c>
      <c r="M324" s="316">
        <f>'per SKPD'!M2953</f>
        <v>0</v>
      </c>
      <c r="N324" s="316">
        <f>'per SKPD'!N2953</f>
        <v>0</v>
      </c>
      <c r="O324" s="316">
        <f t="shared" si="217"/>
        <v>0</v>
      </c>
      <c r="P324" s="316">
        <f>'per SKPD'!O2953</f>
        <v>0</v>
      </c>
      <c r="Q324" s="316">
        <f>'per SKPD'!P2953</f>
        <v>0</v>
      </c>
      <c r="R324" s="316">
        <f>'per SKPD'!Q2953</f>
        <v>0</v>
      </c>
      <c r="S324" s="316">
        <f>'per SKPD'!R2953</f>
        <v>0</v>
      </c>
      <c r="T324" s="316">
        <f>'per SKPD'!S2953</f>
        <v>0</v>
      </c>
      <c r="U324" s="316">
        <f>'per SKPD'!T2953</f>
        <v>0</v>
      </c>
      <c r="V324" s="316">
        <f>'per SKPD'!U2953</f>
        <v>0</v>
      </c>
      <c r="W324" s="316">
        <f>'per SKPD'!V2953</f>
        <v>0</v>
      </c>
      <c r="X324" s="316">
        <f t="shared" si="218"/>
        <v>0</v>
      </c>
      <c r="Y324" s="318">
        <f t="shared" si="219"/>
        <v>0</v>
      </c>
      <c r="Z324" s="318"/>
      <c r="AD324" s="379">
        <v>0</v>
      </c>
      <c r="AE324" s="394">
        <f t="shared" si="183"/>
        <v>0</v>
      </c>
    </row>
    <row r="325" spans="1:31" s="179" customFormat="1">
      <c r="A325" s="628"/>
      <c r="B325" s="186">
        <v>7</v>
      </c>
      <c r="C325" s="186"/>
      <c r="D325" s="187" t="s">
        <v>11</v>
      </c>
      <c r="E325" s="316">
        <f>'per SKPD'!E2954</f>
        <v>1195000</v>
      </c>
      <c r="F325" s="316">
        <f>'per SKPD'!F2954</f>
        <v>0</v>
      </c>
      <c r="G325" s="316">
        <f>'per SKPD'!G2954</f>
        <v>0</v>
      </c>
      <c r="H325" s="316">
        <f>'per SKPD'!H2954</f>
        <v>0</v>
      </c>
      <c r="I325" s="316">
        <f>'per SKPD'!I2954</f>
        <v>0</v>
      </c>
      <c r="J325" s="316">
        <f>'per SKPD'!J2954</f>
        <v>0</v>
      </c>
      <c r="K325" s="316">
        <f>'per SKPD'!K2954</f>
        <v>0</v>
      </c>
      <c r="L325" s="316">
        <f>'per SKPD'!L2954</f>
        <v>0</v>
      </c>
      <c r="M325" s="316">
        <f>'per SKPD'!M2954</f>
        <v>0</v>
      </c>
      <c r="N325" s="316">
        <f>'per SKPD'!N2954</f>
        <v>0</v>
      </c>
      <c r="O325" s="316">
        <f t="shared" si="217"/>
        <v>0</v>
      </c>
      <c r="P325" s="316">
        <f>'per SKPD'!O2954</f>
        <v>0</v>
      </c>
      <c r="Q325" s="316">
        <f>'per SKPD'!P2954</f>
        <v>0</v>
      </c>
      <c r="R325" s="316">
        <f>'per SKPD'!Q2954</f>
        <v>0</v>
      </c>
      <c r="S325" s="316">
        <f>'per SKPD'!R2954</f>
        <v>0</v>
      </c>
      <c r="T325" s="316">
        <f>'per SKPD'!S2954</f>
        <v>1195000</v>
      </c>
      <c r="U325" s="316">
        <f>'per SKPD'!T2954</f>
        <v>0</v>
      </c>
      <c r="V325" s="316">
        <f>'per SKPD'!U2954</f>
        <v>0</v>
      </c>
      <c r="W325" s="316">
        <f>'per SKPD'!V2954</f>
        <v>0</v>
      </c>
      <c r="X325" s="316">
        <f t="shared" si="218"/>
        <v>1195000</v>
      </c>
      <c r="Y325" s="318">
        <f t="shared" si="219"/>
        <v>0</v>
      </c>
      <c r="Z325" s="395"/>
      <c r="AA325" s="396"/>
      <c r="AB325" s="397"/>
      <c r="AC325" s="397"/>
      <c r="AD325" s="397">
        <v>0</v>
      </c>
      <c r="AE325" s="394">
        <f t="shared" si="183"/>
        <v>0</v>
      </c>
    </row>
    <row r="326" spans="1:31">
      <c r="A326" s="627"/>
      <c r="B326" s="183"/>
      <c r="C326" s="183"/>
      <c r="D326" s="188"/>
      <c r="E326" s="318"/>
      <c r="F326" s="318"/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  <c r="AE326" s="394">
        <f t="shared" si="183"/>
        <v>0</v>
      </c>
    </row>
    <row r="327" spans="1:31" s="178" customFormat="1">
      <c r="A327" s="633">
        <v>36</v>
      </c>
      <c r="B327" s="694" t="s">
        <v>55</v>
      </c>
      <c r="C327" s="695"/>
      <c r="D327" s="696"/>
      <c r="E327" s="391">
        <f t="shared" ref="E327:U327" si="220">SUM(E328:E334)</f>
        <v>1241485350</v>
      </c>
      <c r="F327" s="391">
        <f t="shared" ref="F327" si="221">SUM(F328:F334)</f>
        <v>28179600</v>
      </c>
      <c r="G327" s="391">
        <f t="shared" si="220"/>
        <v>28179600</v>
      </c>
      <c r="H327" s="391">
        <f t="shared" si="220"/>
        <v>0</v>
      </c>
      <c r="I327" s="391">
        <f t="shared" si="220"/>
        <v>50000000</v>
      </c>
      <c r="J327" s="391">
        <f t="shared" si="220"/>
        <v>0</v>
      </c>
      <c r="K327" s="391">
        <f t="shared" si="220"/>
        <v>0</v>
      </c>
      <c r="L327" s="391">
        <f t="shared" si="220"/>
        <v>0</v>
      </c>
      <c r="M327" s="391">
        <f t="shared" si="220"/>
        <v>6500000</v>
      </c>
      <c r="N327" s="391">
        <f t="shared" si="220"/>
        <v>0</v>
      </c>
      <c r="O327" s="391">
        <f>SUM(G327:N327)</f>
        <v>84679600</v>
      </c>
      <c r="P327" s="391">
        <f t="shared" si="220"/>
        <v>0</v>
      </c>
      <c r="Q327" s="391">
        <f t="shared" si="220"/>
        <v>0</v>
      </c>
      <c r="R327" s="391">
        <f t="shared" si="220"/>
        <v>0</v>
      </c>
      <c r="S327" s="391">
        <f t="shared" si="220"/>
        <v>6500000</v>
      </c>
      <c r="T327" s="391">
        <f t="shared" si="220"/>
        <v>6500000</v>
      </c>
      <c r="U327" s="391">
        <f t="shared" si="220"/>
        <v>0</v>
      </c>
      <c r="V327" s="391">
        <f t="shared" ref="V327:W327" si="222">SUM(V328:V334)</f>
        <v>0</v>
      </c>
      <c r="W327" s="391">
        <f t="shared" si="222"/>
        <v>0</v>
      </c>
      <c r="X327" s="391">
        <f>SUM(X328:X334)</f>
        <v>13000000</v>
      </c>
      <c r="Y327" s="391">
        <f>SUM(Y328:Y334)</f>
        <v>1313164950</v>
      </c>
      <c r="Z327" s="392"/>
      <c r="AA327" s="393">
        <f>E327+G327+H327+I327+J327+K327+L327+M327+N327-P327-Q327-R327-S327-T327-U327-V327-W327</f>
        <v>1313164950</v>
      </c>
      <c r="AB327" s="394"/>
      <c r="AC327" s="394"/>
      <c r="AD327" s="394">
        <v>1313164950</v>
      </c>
      <c r="AE327" s="394">
        <f t="shared" si="183"/>
        <v>0</v>
      </c>
    </row>
    <row r="328" spans="1:31">
      <c r="A328" s="230"/>
      <c r="B328" s="159">
        <v>1</v>
      </c>
      <c r="C328" s="159" t="s">
        <v>95</v>
      </c>
      <c r="D328" s="185" t="s">
        <v>9</v>
      </c>
      <c r="E328" s="316">
        <f>'per SKPD'!E2960</f>
        <v>140000000</v>
      </c>
      <c r="F328" s="316">
        <f>'per SKPD'!F2960</f>
        <v>0</v>
      </c>
      <c r="G328" s="316">
        <f>'per SKPD'!G2960</f>
        <v>0</v>
      </c>
      <c r="H328" s="316">
        <f>'per SKPD'!H2960</f>
        <v>0</v>
      </c>
      <c r="I328" s="316">
        <f>'per SKPD'!I2960</f>
        <v>0</v>
      </c>
      <c r="J328" s="316">
        <f>'per SKPD'!J2960</f>
        <v>0</v>
      </c>
      <c r="K328" s="316">
        <f>'per SKPD'!K2960</f>
        <v>0</v>
      </c>
      <c r="L328" s="316">
        <f>'per SKPD'!L2960</f>
        <v>0</v>
      </c>
      <c r="M328" s="316">
        <f>'per SKPD'!M2960</f>
        <v>0</v>
      </c>
      <c r="N328" s="316">
        <f>'per SKPD'!N2960</f>
        <v>0</v>
      </c>
      <c r="O328" s="316">
        <f>SUM(G328:N328)</f>
        <v>0</v>
      </c>
      <c r="P328" s="316">
        <f>'per SKPD'!O2960</f>
        <v>0</v>
      </c>
      <c r="Q328" s="316">
        <f>'per SKPD'!P2960</f>
        <v>0</v>
      </c>
      <c r="R328" s="316">
        <f>'per SKPD'!Q2960</f>
        <v>0</v>
      </c>
      <c r="S328" s="316">
        <f>'per SKPD'!R2960</f>
        <v>0</v>
      </c>
      <c r="T328" s="316">
        <f>'per SKPD'!S2960</f>
        <v>0</v>
      </c>
      <c r="U328" s="316">
        <f>'per SKPD'!T2960</f>
        <v>0</v>
      </c>
      <c r="V328" s="316">
        <f>'per SKPD'!U2960</f>
        <v>0</v>
      </c>
      <c r="W328" s="316">
        <f>'per SKPD'!V2960</f>
        <v>0</v>
      </c>
      <c r="X328" s="316">
        <f>SUM(P328:W328)</f>
        <v>0</v>
      </c>
      <c r="Y328" s="318">
        <f>E328+G328+H328+I328+J328+K328+L328+M328+N328-P328-Q328-R328-S328-T328-U328-V328-W328</f>
        <v>140000000</v>
      </c>
      <c r="Z328" s="318"/>
      <c r="AA328" s="306">
        <f>Y327-AA327</f>
        <v>0</v>
      </c>
      <c r="AB328" s="379" t="s">
        <v>24</v>
      </c>
      <c r="AD328" s="379">
        <v>140000000</v>
      </c>
      <c r="AE328" s="394">
        <f t="shared" si="183"/>
        <v>0</v>
      </c>
    </row>
    <row r="329" spans="1:31">
      <c r="A329" s="230"/>
      <c r="B329" s="159">
        <v>2</v>
      </c>
      <c r="C329" s="159" t="s">
        <v>96</v>
      </c>
      <c r="D329" s="185" t="s">
        <v>12</v>
      </c>
      <c r="E329" s="316">
        <f>'per SKPD'!E2961</f>
        <v>416010850</v>
      </c>
      <c r="F329" s="316">
        <f>'per SKPD'!F2961</f>
        <v>26467000</v>
      </c>
      <c r="G329" s="316">
        <f>'per SKPD'!G2961</f>
        <v>26467000</v>
      </c>
      <c r="H329" s="316">
        <f>'per SKPD'!H2961</f>
        <v>0</v>
      </c>
      <c r="I329" s="316">
        <f>'per SKPD'!I2961</f>
        <v>0</v>
      </c>
      <c r="J329" s="316">
        <f>'per SKPD'!J2961</f>
        <v>0</v>
      </c>
      <c r="K329" s="316">
        <f>'per SKPD'!K2961</f>
        <v>0</v>
      </c>
      <c r="L329" s="316">
        <f>'per SKPD'!L2961</f>
        <v>0</v>
      </c>
      <c r="M329" s="316">
        <f>'per SKPD'!M2961</f>
        <v>0</v>
      </c>
      <c r="N329" s="316">
        <f>'per SKPD'!N2961</f>
        <v>0</v>
      </c>
      <c r="O329" s="316">
        <f t="shared" ref="O329:O334" si="223">SUM(G329:N329)</f>
        <v>26467000</v>
      </c>
      <c r="P329" s="316">
        <f>'per SKPD'!O2961</f>
        <v>0</v>
      </c>
      <c r="Q329" s="316">
        <f>'per SKPD'!P2961</f>
        <v>0</v>
      </c>
      <c r="R329" s="316">
        <f>'per SKPD'!Q2961</f>
        <v>0</v>
      </c>
      <c r="S329" s="316">
        <f>'per SKPD'!R2961</f>
        <v>6500000</v>
      </c>
      <c r="T329" s="316">
        <f>'per SKPD'!S2961</f>
        <v>0</v>
      </c>
      <c r="U329" s="316">
        <f>'per SKPD'!T2961</f>
        <v>0</v>
      </c>
      <c r="V329" s="316">
        <f>'per SKPD'!U2961</f>
        <v>0</v>
      </c>
      <c r="W329" s="316">
        <f>'per SKPD'!V2961</f>
        <v>0</v>
      </c>
      <c r="X329" s="316">
        <f>SUM(P329:W329)</f>
        <v>6500000</v>
      </c>
      <c r="Y329" s="318">
        <f>E329+G329+H329+I329+J329+K329+L329+M329+N329-P329-Q329-R329-S329-T329-U329-V329-W329</f>
        <v>435977850</v>
      </c>
      <c r="Z329" s="318"/>
      <c r="AD329" s="379">
        <v>435977850</v>
      </c>
      <c r="AE329" s="394">
        <f t="shared" si="183"/>
        <v>0</v>
      </c>
    </row>
    <row r="330" spans="1:31">
      <c r="A330" s="230"/>
      <c r="B330" s="159">
        <v>3</v>
      </c>
      <c r="C330" s="159" t="s">
        <v>97</v>
      </c>
      <c r="D330" s="185" t="s">
        <v>13</v>
      </c>
      <c r="E330" s="316">
        <f>'per SKPD'!E2971</f>
        <v>675780000</v>
      </c>
      <c r="F330" s="316">
        <f>'per SKPD'!F2971</f>
        <v>0</v>
      </c>
      <c r="G330" s="316">
        <f>'per SKPD'!G2971</f>
        <v>0</v>
      </c>
      <c r="H330" s="316">
        <f>'per SKPD'!H2971</f>
        <v>0</v>
      </c>
      <c r="I330" s="316">
        <f>'per SKPD'!I2971</f>
        <v>50000000</v>
      </c>
      <c r="J330" s="316">
        <f>'per SKPD'!J2971</f>
        <v>0</v>
      </c>
      <c r="K330" s="316">
        <f>'per SKPD'!K2971</f>
        <v>0</v>
      </c>
      <c r="L330" s="316">
        <f>'per SKPD'!L2971</f>
        <v>0</v>
      </c>
      <c r="M330" s="316">
        <f>'per SKPD'!M2971</f>
        <v>0</v>
      </c>
      <c r="N330" s="316">
        <f>'per SKPD'!N2971</f>
        <v>0</v>
      </c>
      <c r="O330" s="316">
        <f t="shared" si="223"/>
        <v>50000000</v>
      </c>
      <c r="P330" s="316">
        <f>'per SKPD'!O2971</f>
        <v>0</v>
      </c>
      <c r="Q330" s="316">
        <f>'per SKPD'!P2971</f>
        <v>0</v>
      </c>
      <c r="R330" s="316">
        <f>'per SKPD'!Q2971</f>
        <v>0</v>
      </c>
      <c r="S330" s="316">
        <f>'per SKPD'!R2971</f>
        <v>0</v>
      </c>
      <c r="T330" s="316">
        <f>'per SKPD'!S2971</f>
        <v>0</v>
      </c>
      <c r="U330" s="316">
        <f>'per SKPD'!T2971</f>
        <v>0</v>
      </c>
      <c r="V330" s="316">
        <f>'per SKPD'!U2971</f>
        <v>0</v>
      </c>
      <c r="W330" s="316">
        <f>'per SKPD'!V2971</f>
        <v>0</v>
      </c>
      <c r="X330" s="316">
        <f t="shared" ref="X330:X334" si="224">SUM(P330:W330)</f>
        <v>0</v>
      </c>
      <c r="Y330" s="318">
        <f t="shared" ref="Y330:Y334" si="225">E330+G330+H330+I330+J330+K330+L330+M330+N330-P330-Q330-R330-S330-T330-U330-V330-W330</f>
        <v>725780000</v>
      </c>
      <c r="Z330" s="318"/>
      <c r="AD330" s="379">
        <v>725780000</v>
      </c>
      <c r="AE330" s="394">
        <f t="shared" si="183"/>
        <v>0</v>
      </c>
    </row>
    <row r="331" spans="1:31">
      <c r="A331" s="230"/>
      <c r="B331" s="159">
        <v>4</v>
      </c>
      <c r="C331" s="159" t="s">
        <v>98</v>
      </c>
      <c r="D331" s="185" t="s">
        <v>8</v>
      </c>
      <c r="E331" s="316">
        <f>'per SKPD'!E2973</f>
        <v>0</v>
      </c>
      <c r="F331" s="316">
        <f>'per SKPD'!F2973</f>
        <v>1712600</v>
      </c>
      <c r="G331" s="316">
        <f>'per SKPD'!G2973</f>
        <v>1712600</v>
      </c>
      <c r="H331" s="316">
        <f>'per SKPD'!H2973</f>
        <v>0</v>
      </c>
      <c r="I331" s="316">
        <f>'per SKPD'!I2973</f>
        <v>0</v>
      </c>
      <c r="J331" s="316">
        <f>'per SKPD'!J2973</f>
        <v>0</v>
      </c>
      <c r="K331" s="316">
        <f>'per SKPD'!K2973</f>
        <v>0</v>
      </c>
      <c r="L331" s="316">
        <f>'per SKPD'!L2973</f>
        <v>0</v>
      </c>
      <c r="M331" s="316">
        <f>'per SKPD'!M2973</f>
        <v>0</v>
      </c>
      <c r="N331" s="316">
        <f>'per SKPD'!N2973</f>
        <v>0</v>
      </c>
      <c r="O331" s="316">
        <f t="shared" si="223"/>
        <v>1712600</v>
      </c>
      <c r="P331" s="316">
        <f>'per SKPD'!O2973</f>
        <v>0</v>
      </c>
      <c r="Q331" s="316">
        <f>'per SKPD'!P2973</f>
        <v>0</v>
      </c>
      <c r="R331" s="316">
        <f>'per SKPD'!Q2973</f>
        <v>0</v>
      </c>
      <c r="S331" s="316">
        <f>'per SKPD'!R2973</f>
        <v>0</v>
      </c>
      <c r="T331" s="316">
        <f>'per SKPD'!S2973</f>
        <v>0</v>
      </c>
      <c r="U331" s="316">
        <f>'per SKPD'!T2973</f>
        <v>0</v>
      </c>
      <c r="V331" s="316">
        <f>'per SKPD'!U2973</f>
        <v>0</v>
      </c>
      <c r="W331" s="316">
        <f>'per SKPD'!V2973</f>
        <v>0</v>
      </c>
      <c r="X331" s="316">
        <f t="shared" si="224"/>
        <v>0</v>
      </c>
      <c r="Y331" s="318">
        <f t="shared" si="225"/>
        <v>1712600</v>
      </c>
      <c r="Z331" s="318"/>
      <c r="AD331" s="379">
        <v>1712600</v>
      </c>
      <c r="AE331" s="394">
        <f t="shared" si="183"/>
        <v>0</v>
      </c>
    </row>
    <row r="332" spans="1:31">
      <c r="A332" s="230"/>
      <c r="B332" s="159">
        <v>5</v>
      </c>
      <c r="C332" s="159" t="s">
        <v>99</v>
      </c>
      <c r="D332" s="185" t="s">
        <v>14</v>
      </c>
      <c r="E332" s="316">
        <f>'per SKPD'!E2975</f>
        <v>9694500</v>
      </c>
      <c r="F332" s="316">
        <f>'per SKPD'!F2975</f>
        <v>0</v>
      </c>
      <c r="G332" s="316">
        <f>'per SKPD'!G2975</f>
        <v>0</v>
      </c>
      <c r="H332" s="316">
        <f>'per SKPD'!H2975</f>
        <v>0</v>
      </c>
      <c r="I332" s="316">
        <f>'per SKPD'!I2975</f>
        <v>0</v>
      </c>
      <c r="J332" s="316">
        <f>'per SKPD'!J2975</f>
        <v>0</v>
      </c>
      <c r="K332" s="316">
        <f>'per SKPD'!K2975</f>
        <v>0</v>
      </c>
      <c r="L332" s="316">
        <f>'per SKPD'!L2975</f>
        <v>0</v>
      </c>
      <c r="M332" s="316">
        <f>'per SKPD'!M2975</f>
        <v>0</v>
      </c>
      <c r="N332" s="316">
        <f>'per SKPD'!N2975</f>
        <v>0</v>
      </c>
      <c r="O332" s="316">
        <f t="shared" si="223"/>
        <v>0</v>
      </c>
      <c r="P332" s="316">
        <f>'per SKPD'!O2975</f>
        <v>0</v>
      </c>
      <c r="Q332" s="316">
        <f>'per SKPD'!P2975</f>
        <v>0</v>
      </c>
      <c r="R332" s="316">
        <f>'per SKPD'!Q2975</f>
        <v>0</v>
      </c>
      <c r="S332" s="316">
        <f>'per SKPD'!R2975</f>
        <v>0</v>
      </c>
      <c r="T332" s="316">
        <f>'per SKPD'!S2975</f>
        <v>0</v>
      </c>
      <c r="U332" s="316">
        <f>'per SKPD'!T2975</f>
        <v>0</v>
      </c>
      <c r="V332" s="316">
        <f>'per SKPD'!U2975</f>
        <v>0</v>
      </c>
      <c r="W332" s="316">
        <f>'per SKPD'!V2975</f>
        <v>0</v>
      </c>
      <c r="X332" s="316">
        <f t="shared" si="224"/>
        <v>0</v>
      </c>
      <c r="Y332" s="318">
        <f t="shared" si="225"/>
        <v>9694500</v>
      </c>
      <c r="Z332" s="318"/>
      <c r="AD332" s="379">
        <v>9694500</v>
      </c>
      <c r="AE332" s="394">
        <f t="shared" si="183"/>
        <v>0</v>
      </c>
    </row>
    <row r="333" spans="1:31">
      <c r="A333" s="230"/>
      <c r="B333" s="159">
        <v>6</v>
      </c>
      <c r="C333" s="159" t="s">
        <v>100</v>
      </c>
      <c r="D333" s="185" t="s">
        <v>10</v>
      </c>
      <c r="E333" s="316">
        <f>'per SKPD'!E2976</f>
        <v>0</v>
      </c>
      <c r="F333" s="316">
        <f>'per SKPD'!F2976</f>
        <v>0</v>
      </c>
      <c r="G333" s="316">
        <f>'per SKPD'!G2976</f>
        <v>0</v>
      </c>
      <c r="H333" s="316">
        <f>'per SKPD'!H2976</f>
        <v>0</v>
      </c>
      <c r="I333" s="316">
        <f>'per SKPD'!I2976</f>
        <v>0</v>
      </c>
      <c r="J333" s="316">
        <f>'per SKPD'!J2976</f>
        <v>0</v>
      </c>
      <c r="K333" s="316">
        <f>'per SKPD'!K2976</f>
        <v>0</v>
      </c>
      <c r="L333" s="316">
        <f>'per SKPD'!L2976</f>
        <v>0</v>
      </c>
      <c r="M333" s="316">
        <f>'per SKPD'!M2976</f>
        <v>0</v>
      </c>
      <c r="N333" s="316">
        <f>'per SKPD'!N2976</f>
        <v>0</v>
      </c>
      <c r="O333" s="316">
        <f t="shared" si="223"/>
        <v>0</v>
      </c>
      <c r="P333" s="316">
        <f>'per SKPD'!O2976</f>
        <v>0</v>
      </c>
      <c r="Q333" s="316">
        <f>'per SKPD'!P2976</f>
        <v>0</v>
      </c>
      <c r="R333" s="316">
        <f>'per SKPD'!Q2976</f>
        <v>0</v>
      </c>
      <c r="S333" s="316">
        <f>'per SKPD'!R2976</f>
        <v>0</v>
      </c>
      <c r="T333" s="316">
        <f>'per SKPD'!S2976</f>
        <v>0</v>
      </c>
      <c r="U333" s="316">
        <f>'per SKPD'!T2976</f>
        <v>0</v>
      </c>
      <c r="V333" s="316">
        <f>'per SKPD'!U2976</f>
        <v>0</v>
      </c>
      <c r="W333" s="316">
        <f>'per SKPD'!V2976</f>
        <v>0</v>
      </c>
      <c r="X333" s="316">
        <f t="shared" si="224"/>
        <v>0</v>
      </c>
      <c r="Y333" s="318">
        <f t="shared" si="225"/>
        <v>0</v>
      </c>
      <c r="Z333" s="318"/>
      <c r="AD333" s="379">
        <v>0</v>
      </c>
      <c r="AE333" s="394">
        <f t="shared" ref="AE333:AE396" si="226">Y333-AD333</f>
        <v>0</v>
      </c>
    </row>
    <row r="334" spans="1:31" s="179" customFormat="1">
      <c r="A334" s="628"/>
      <c r="B334" s="186">
        <v>7</v>
      </c>
      <c r="C334" s="186"/>
      <c r="D334" s="187" t="s">
        <v>11</v>
      </c>
      <c r="E334" s="316">
        <f>'per SKPD'!E2977</f>
        <v>0</v>
      </c>
      <c r="F334" s="316">
        <f>'per SKPD'!F2977</f>
        <v>0</v>
      </c>
      <c r="G334" s="316">
        <f>'per SKPD'!G2977</f>
        <v>0</v>
      </c>
      <c r="H334" s="316">
        <f>'per SKPD'!H2977</f>
        <v>0</v>
      </c>
      <c r="I334" s="316">
        <f>'per SKPD'!I2977</f>
        <v>0</v>
      </c>
      <c r="J334" s="316">
        <f>'per SKPD'!J2977</f>
        <v>0</v>
      </c>
      <c r="K334" s="316">
        <f>'per SKPD'!K2977</f>
        <v>0</v>
      </c>
      <c r="L334" s="316">
        <f>'per SKPD'!L2977</f>
        <v>0</v>
      </c>
      <c r="M334" s="316">
        <f>'per SKPD'!M2977</f>
        <v>6500000</v>
      </c>
      <c r="N334" s="316">
        <f>'per SKPD'!N2977</f>
        <v>0</v>
      </c>
      <c r="O334" s="316">
        <f t="shared" si="223"/>
        <v>6500000</v>
      </c>
      <c r="P334" s="316">
        <f>'per SKPD'!O2977</f>
        <v>0</v>
      </c>
      <c r="Q334" s="316">
        <f>'per SKPD'!P2977</f>
        <v>0</v>
      </c>
      <c r="R334" s="316">
        <f>'per SKPD'!Q2977</f>
        <v>0</v>
      </c>
      <c r="S334" s="316">
        <f>'per SKPD'!R2977</f>
        <v>0</v>
      </c>
      <c r="T334" s="316">
        <f>'per SKPD'!S2977</f>
        <v>6500000</v>
      </c>
      <c r="U334" s="316">
        <f>'per SKPD'!T2977</f>
        <v>0</v>
      </c>
      <c r="V334" s="316">
        <f>'per SKPD'!U2977</f>
        <v>0</v>
      </c>
      <c r="W334" s="316">
        <f>'per SKPD'!V2977</f>
        <v>0</v>
      </c>
      <c r="X334" s="316">
        <f t="shared" si="224"/>
        <v>6500000</v>
      </c>
      <c r="Y334" s="318">
        <f t="shared" si="225"/>
        <v>0</v>
      </c>
      <c r="Z334" s="395"/>
      <c r="AA334" s="396"/>
      <c r="AB334" s="397"/>
      <c r="AC334" s="397"/>
      <c r="AD334" s="397">
        <v>0</v>
      </c>
      <c r="AE334" s="394">
        <f t="shared" si="226"/>
        <v>0</v>
      </c>
    </row>
    <row r="335" spans="1:31">
      <c r="A335" s="627"/>
      <c r="B335" s="183"/>
      <c r="C335" s="183"/>
      <c r="D335" s="188"/>
      <c r="E335" s="318"/>
      <c r="F335" s="318"/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  <c r="AE335" s="394">
        <f t="shared" si="226"/>
        <v>0</v>
      </c>
    </row>
    <row r="336" spans="1:31" s="178" customFormat="1">
      <c r="A336" s="633">
        <v>37</v>
      </c>
      <c r="B336" s="694" t="s">
        <v>56</v>
      </c>
      <c r="C336" s="695"/>
      <c r="D336" s="696"/>
      <c r="E336" s="391">
        <f t="shared" ref="E336:U336" si="227">SUM(E337:E343)</f>
        <v>1240452450</v>
      </c>
      <c r="F336" s="391">
        <f t="shared" ref="F336" si="228">SUM(F337:F343)</f>
        <v>28612600</v>
      </c>
      <c r="G336" s="391">
        <f t="shared" si="227"/>
        <v>28612600</v>
      </c>
      <c r="H336" s="391">
        <f t="shared" si="227"/>
        <v>0</v>
      </c>
      <c r="I336" s="391">
        <f t="shared" si="227"/>
        <v>0</v>
      </c>
      <c r="J336" s="391">
        <f t="shared" si="227"/>
        <v>0</v>
      </c>
      <c r="K336" s="391">
        <f t="shared" si="227"/>
        <v>0</v>
      </c>
      <c r="L336" s="391">
        <f t="shared" si="227"/>
        <v>0</v>
      </c>
      <c r="M336" s="391">
        <f t="shared" si="227"/>
        <v>2125000</v>
      </c>
      <c r="N336" s="391">
        <f t="shared" si="227"/>
        <v>0</v>
      </c>
      <c r="O336" s="391">
        <f>SUM(G336:N336)</f>
        <v>30737600</v>
      </c>
      <c r="P336" s="391">
        <f t="shared" si="227"/>
        <v>0</v>
      </c>
      <c r="Q336" s="391">
        <f t="shared" si="227"/>
        <v>0</v>
      </c>
      <c r="R336" s="391">
        <f t="shared" si="227"/>
        <v>0</v>
      </c>
      <c r="S336" s="391">
        <f t="shared" si="227"/>
        <v>2125000</v>
      </c>
      <c r="T336" s="391">
        <f t="shared" si="227"/>
        <v>8875000</v>
      </c>
      <c r="U336" s="391">
        <f t="shared" si="227"/>
        <v>0</v>
      </c>
      <c r="V336" s="391">
        <f t="shared" ref="V336:W336" si="229">SUM(V337:V343)</f>
        <v>0</v>
      </c>
      <c r="W336" s="391">
        <f t="shared" si="229"/>
        <v>0</v>
      </c>
      <c r="X336" s="391">
        <f>SUM(X337:X343)</f>
        <v>11000000</v>
      </c>
      <c r="Y336" s="391">
        <f>SUM(Y337:Y343)</f>
        <v>1260190050</v>
      </c>
      <c r="Z336" s="392"/>
      <c r="AA336" s="393">
        <f>E336+G336+H336+I336+J336+K336+L336+M336+N336-P336-Q336-R336-S336-T336-U336-V336-W336</f>
        <v>1260190050</v>
      </c>
      <c r="AB336" s="394"/>
      <c r="AC336" s="394"/>
      <c r="AD336" s="394">
        <v>1260190050</v>
      </c>
      <c r="AE336" s="394">
        <f t="shared" si="226"/>
        <v>0</v>
      </c>
    </row>
    <row r="337" spans="1:31">
      <c r="A337" s="230"/>
      <c r="B337" s="159">
        <v>1</v>
      </c>
      <c r="C337" s="159" t="s">
        <v>95</v>
      </c>
      <c r="D337" s="185" t="s">
        <v>9</v>
      </c>
      <c r="E337" s="316">
        <f>'per SKPD'!E2981</f>
        <v>125000000</v>
      </c>
      <c r="F337" s="316">
        <f>'per SKPD'!F2981</f>
        <v>0</v>
      </c>
      <c r="G337" s="316">
        <f>'per SKPD'!G2981</f>
        <v>0</v>
      </c>
      <c r="H337" s="316">
        <f>'per SKPD'!H2981</f>
        <v>0</v>
      </c>
      <c r="I337" s="316">
        <f>'per SKPD'!I2981</f>
        <v>0</v>
      </c>
      <c r="J337" s="316">
        <f>'per SKPD'!J2981</f>
        <v>0</v>
      </c>
      <c r="K337" s="316">
        <f>'per SKPD'!K2981</f>
        <v>0</v>
      </c>
      <c r="L337" s="316">
        <f>'per SKPD'!L2981</f>
        <v>0</v>
      </c>
      <c r="M337" s="316">
        <f>'per SKPD'!M2981</f>
        <v>0</v>
      </c>
      <c r="N337" s="316">
        <f>'per SKPD'!N2981</f>
        <v>0</v>
      </c>
      <c r="O337" s="316">
        <f>SUM(G337:N337)</f>
        <v>0</v>
      </c>
      <c r="P337" s="316">
        <f>'per SKPD'!O2981</f>
        <v>0</v>
      </c>
      <c r="Q337" s="316">
        <f>'per SKPD'!P2981</f>
        <v>0</v>
      </c>
      <c r="R337" s="316">
        <f>'per SKPD'!Q2981</f>
        <v>0</v>
      </c>
      <c r="S337" s="316">
        <f>'per SKPD'!R2981</f>
        <v>0</v>
      </c>
      <c r="T337" s="316">
        <f>'per SKPD'!S2981</f>
        <v>0</v>
      </c>
      <c r="U337" s="316">
        <f>'per SKPD'!T2981</f>
        <v>0</v>
      </c>
      <c r="V337" s="316">
        <f>'per SKPD'!U2981</f>
        <v>0</v>
      </c>
      <c r="W337" s="316">
        <f>'per SKPD'!V2981</f>
        <v>0</v>
      </c>
      <c r="X337" s="316">
        <f>SUM(P337:W337)</f>
        <v>0</v>
      </c>
      <c r="Y337" s="318">
        <f>E337+G337+H337+I337+J337+K337+L337+M337+N337-P337-Q337-R337-S337-T337-U337-V337-W337</f>
        <v>125000000</v>
      </c>
      <c r="Z337" s="318"/>
      <c r="AA337" s="306">
        <f>Y336-AA336</f>
        <v>0</v>
      </c>
      <c r="AB337" s="379" t="s">
        <v>24</v>
      </c>
      <c r="AD337" s="379">
        <v>125000000</v>
      </c>
      <c r="AE337" s="394">
        <f t="shared" si="226"/>
        <v>0</v>
      </c>
    </row>
    <row r="338" spans="1:31">
      <c r="A338" s="230"/>
      <c r="B338" s="159">
        <v>2</v>
      </c>
      <c r="C338" s="159" t="s">
        <v>96</v>
      </c>
      <c r="D338" s="185" t="s">
        <v>12</v>
      </c>
      <c r="E338" s="316">
        <f>'per SKPD'!E2982</f>
        <v>327393950</v>
      </c>
      <c r="F338" s="316">
        <f>'per SKPD'!F2982</f>
        <v>26900000</v>
      </c>
      <c r="G338" s="316">
        <f>'per SKPD'!G2982</f>
        <v>26900000</v>
      </c>
      <c r="H338" s="316">
        <f>'per SKPD'!H2982</f>
        <v>0</v>
      </c>
      <c r="I338" s="316">
        <f>'per SKPD'!I2982</f>
        <v>0</v>
      </c>
      <c r="J338" s="316">
        <f>'per SKPD'!J2982</f>
        <v>0</v>
      </c>
      <c r="K338" s="316">
        <f>'per SKPD'!K2982</f>
        <v>0</v>
      </c>
      <c r="L338" s="316">
        <f>'per SKPD'!L2982</f>
        <v>0</v>
      </c>
      <c r="M338" s="316">
        <f>'per SKPD'!M2982</f>
        <v>0</v>
      </c>
      <c r="N338" s="316">
        <f>'per SKPD'!N2982</f>
        <v>0</v>
      </c>
      <c r="O338" s="316">
        <f t="shared" ref="O338:O343" si="230">SUM(G338:N338)</f>
        <v>26900000</v>
      </c>
      <c r="P338" s="316">
        <f>'per SKPD'!O2982</f>
        <v>0</v>
      </c>
      <c r="Q338" s="316">
        <f>'per SKPD'!P2982</f>
        <v>0</v>
      </c>
      <c r="R338" s="316">
        <f>'per SKPD'!Q2982</f>
        <v>0</v>
      </c>
      <c r="S338" s="316">
        <f>'per SKPD'!R2982</f>
        <v>625000</v>
      </c>
      <c r="T338" s="316">
        <f>'per SKPD'!S2982</f>
        <v>0</v>
      </c>
      <c r="U338" s="316">
        <f>'per SKPD'!T2982</f>
        <v>0</v>
      </c>
      <c r="V338" s="316">
        <f>'per SKPD'!U2982</f>
        <v>0</v>
      </c>
      <c r="W338" s="316">
        <f>'per SKPD'!V2982</f>
        <v>0</v>
      </c>
      <c r="X338" s="316">
        <f>SUM(P338:W338)</f>
        <v>625000</v>
      </c>
      <c r="Y338" s="318">
        <f>E338+G338+H338+I338+J338+K338+L338+M338+N338-P338-Q338-R338-S338-T338-U338-V338-W338</f>
        <v>353668950</v>
      </c>
      <c r="Z338" s="318"/>
      <c r="AD338" s="379">
        <v>353668950</v>
      </c>
      <c r="AE338" s="394">
        <f t="shared" si="226"/>
        <v>0</v>
      </c>
    </row>
    <row r="339" spans="1:31">
      <c r="A339" s="230"/>
      <c r="B339" s="159">
        <v>3</v>
      </c>
      <c r="C339" s="159" t="s">
        <v>97</v>
      </c>
      <c r="D339" s="185" t="s">
        <v>13</v>
      </c>
      <c r="E339" s="316">
        <f>'per SKPD'!E2994</f>
        <v>775000000</v>
      </c>
      <c r="F339" s="316">
        <f>'per SKPD'!F2994</f>
        <v>0</v>
      </c>
      <c r="G339" s="316">
        <f>'per SKPD'!G2994</f>
        <v>0</v>
      </c>
      <c r="H339" s="316">
        <f>'per SKPD'!H2994</f>
        <v>0</v>
      </c>
      <c r="I339" s="316">
        <f>'per SKPD'!I2994</f>
        <v>0</v>
      </c>
      <c r="J339" s="316">
        <f>'per SKPD'!J2994</f>
        <v>0</v>
      </c>
      <c r="K339" s="316">
        <f>'per SKPD'!K2994</f>
        <v>0</v>
      </c>
      <c r="L339" s="316">
        <f>'per SKPD'!L2994</f>
        <v>0</v>
      </c>
      <c r="M339" s="316">
        <f>'per SKPD'!M2994</f>
        <v>0</v>
      </c>
      <c r="N339" s="316">
        <f>'per SKPD'!N2994</f>
        <v>0</v>
      </c>
      <c r="O339" s="316">
        <f t="shared" si="230"/>
        <v>0</v>
      </c>
      <c r="P339" s="316">
        <f>'per SKPD'!O2994</f>
        <v>0</v>
      </c>
      <c r="Q339" s="316">
        <f>'per SKPD'!P2994</f>
        <v>0</v>
      </c>
      <c r="R339" s="316">
        <f>'per SKPD'!Q2994</f>
        <v>0</v>
      </c>
      <c r="S339" s="316">
        <f>'per SKPD'!R2994</f>
        <v>0</v>
      </c>
      <c r="T339" s="316">
        <f>'per SKPD'!S2994</f>
        <v>0</v>
      </c>
      <c r="U339" s="316">
        <f>'per SKPD'!T2994</f>
        <v>0</v>
      </c>
      <c r="V339" s="316">
        <f>'per SKPD'!U2994</f>
        <v>0</v>
      </c>
      <c r="W339" s="316">
        <f>'per SKPD'!V2994</f>
        <v>0</v>
      </c>
      <c r="X339" s="316">
        <f t="shared" ref="X339:X343" si="231">SUM(P339:W339)</f>
        <v>0</v>
      </c>
      <c r="Y339" s="318">
        <f t="shared" ref="Y339:Y343" si="232">E339+G339+H339+I339+J339+K339+L339+M339+N339-P339-Q339-R339-S339-T339-U339-V339-W339</f>
        <v>775000000</v>
      </c>
      <c r="Z339" s="318"/>
      <c r="AD339" s="379">
        <v>775000000</v>
      </c>
      <c r="AE339" s="394">
        <f t="shared" si="226"/>
        <v>0</v>
      </c>
    </row>
    <row r="340" spans="1:31">
      <c r="A340" s="230"/>
      <c r="B340" s="159">
        <v>4</v>
      </c>
      <c r="C340" s="159" t="s">
        <v>98</v>
      </c>
      <c r="D340" s="185" t="s">
        <v>8</v>
      </c>
      <c r="E340" s="316">
        <f>'per SKPD'!E2995</f>
        <v>0</v>
      </c>
      <c r="F340" s="316">
        <f>'per SKPD'!F2995</f>
        <v>1712600</v>
      </c>
      <c r="G340" s="316">
        <f>'per SKPD'!G2995</f>
        <v>1712600</v>
      </c>
      <c r="H340" s="316">
        <f>'per SKPD'!H2995</f>
        <v>0</v>
      </c>
      <c r="I340" s="316">
        <f>'per SKPD'!I2995</f>
        <v>0</v>
      </c>
      <c r="J340" s="316">
        <f>'per SKPD'!J2995</f>
        <v>0</v>
      </c>
      <c r="K340" s="316">
        <f>'per SKPD'!K2995</f>
        <v>0</v>
      </c>
      <c r="L340" s="316">
        <f>'per SKPD'!L2995</f>
        <v>0</v>
      </c>
      <c r="M340" s="316">
        <f>'per SKPD'!M2995</f>
        <v>0</v>
      </c>
      <c r="N340" s="316">
        <f>'per SKPD'!N2995</f>
        <v>0</v>
      </c>
      <c r="O340" s="316">
        <f t="shared" si="230"/>
        <v>1712600</v>
      </c>
      <c r="P340" s="316">
        <f>'per SKPD'!O2995</f>
        <v>0</v>
      </c>
      <c r="Q340" s="316">
        <f>'per SKPD'!P2995</f>
        <v>0</v>
      </c>
      <c r="R340" s="316">
        <f>'per SKPD'!Q2995</f>
        <v>0</v>
      </c>
      <c r="S340" s="316">
        <f>'per SKPD'!R2995</f>
        <v>0</v>
      </c>
      <c r="T340" s="316">
        <f>'per SKPD'!S2995</f>
        <v>0</v>
      </c>
      <c r="U340" s="316">
        <f>'per SKPD'!T2995</f>
        <v>0</v>
      </c>
      <c r="V340" s="316">
        <f>'per SKPD'!U2995</f>
        <v>0</v>
      </c>
      <c r="W340" s="316">
        <f>'per SKPD'!V2995</f>
        <v>0</v>
      </c>
      <c r="X340" s="316">
        <f t="shared" si="231"/>
        <v>0</v>
      </c>
      <c r="Y340" s="318">
        <f t="shared" si="232"/>
        <v>1712600</v>
      </c>
      <c r="Z340" s="318"/>
      <c r="AD340" s="379">
        <v>1712600</v>
      </c>
      <c r="AE340" s="394">
        <f t="shared" si="226"/>
        <v>0</v>
      </c>
    </row>
    <row r="341" spans="1:31">
      <c r="A341" s="230"/>
      <c r="B341" s="159">
        <v>5</v>
      </c>
      <c r="C341" s="159" t="s">
        <v>99</v>
      </c>
      <c r="D341" s="185" t="s">
        <v>14</v>
      </c>
      <c r="E341" s="316">
        <f>'per SKPD'!E2997</f>
        <v>6308500</v>
      </c>
      <c r="F341" s="316">
        <f>'per SKPD'!F2997</f>
        <v>0</v>
      </c>
      <c r="G341" s="316">
        <f>'per SKPD'!G2997</f>
        <v>0</v>
      </c>
      <c r="H341" s="316">
        <f>'per SKPD'!H2997</f>
        <v>0</v>
      </c>
      <c r="I341" s="316">
        <f>'per SKPD'!I2997</f>
        <v>0</v>
      </c>
      <c r="J341" s="316">
        <f>'per SKPD'!J2997</f>
        <v>0</v>
      </c>
      <c r="K341" s="316">
        <f>'per SKPD'!K2997</f>
        <v>0</v>
      </c>
      <c r="L341" s="316">
        <f>'per SKPD'!L2997</f>
        <v>0</v>
      </c>
      <c r="M341" s="316">
        <f>'per SKPD'!M2997</f>
        <v>0</v>
      </c>
      <c r="N341" s="316">
        <f>'per SKPD'!N2997</f>
        <v>0</v>
      </c>
      <c r="O341" s="316">
        <f t="shared" si="230"/>
        <v>0</v>
      </c>
      <c r="P341" s="316">
        <f>'per SKPD'!O2997</f>
        <v>0</v>
      </c>
      <c r="Q341" s="316">
        <f>'per SKPD'!P2997</f>
        <v>0</v>
      </c>
      <c r="R341" s="316">
        <f>'per SKPD'!Q2997</f>
        <v>0</v>
      </c>
      <c r="S341" s="316">
        <f>'per SKPD'!R2997</f>
        <v>1500000</v>
      </c>
      <c r="T341" s="316">
        <f>'per SKPD'!S2997</f>
        <v>0</v>
      </c>
      <c r="U341" s="316">
        <f>'per SKPD'!T2997</f>
        <v>0</v>
      </c>
      <c r="V341" s="316">
        <f>'per SKPD'!U2997</f>
        <v>0</v>
      </c>
      <c r="W341" s="316">
        <f>'per SKPD'!V2997</f>
        <v>0</v>
      </c>
      <c r="X341" s="316">
        <f t="shared" si="231"/>
        <v>1500000</v>
      </c>
      <c r="Y341" s="318">
        <f t="shared" si="232"/>
        <v>4808500</v>
      </c>
      <c r="Z341" s="318"/>
      <c r="AD341" s="379">
        <v>4808500</v>
      </c>
      <c r="AE341" s="394">
        <f t="shared" si="226"/>
        <v>0</v>
      </c>
    </row>
    <row r="342" spans="1:31">
      <c r="A342" s="230"/>
      <c r="B342" s="159">
        <v>6</v>
      </c>
      <c r="C342" s="159" t="s">
        <v>100</v>
      </c>
      <c r="D342" s="185" t="s">
        <v>10</v>
      </c>
      <c r="E342" s="316">
        <f>'per SKPD'!E2999</f>
        <v>0</v>
      </c>
      <c r="F342" s="316">
        <f>'per SKPD'!F2999</f>
        <v>0</v>
      </c>
      <c r="G342" s="316">
        <f>'per SKPD'!G2999</f>
        <v>0</v>
      </c>
      <c r="H342" s="316">
        <f>'per SKPD'!H2999</f>
        <v>0</v>
      </c>
      <c r="I342" s="316">
        <f>'per SKPD'!I2999</f>
        <v>0</v>
      </c>
      <c r="J342" s="316">
        <f>'per SKPD'!J2999</f>
        <v>0</v>
      </c>
      <c r="K342" s="316">
        <f>'per SKPD'!K2999</f>
        <v>0</v>
      </c>
      <c r="L342" s="316">
        <f>'per SKPD'!L2999</f>
        <v>0</v>
      </c>
      <c r="M342" s="316">
        <f>'per SKPD'!M2999</f>
        <v>0</v>
      </c>
      <c r="N342" s="316">
        <f>'per SKPD'!N2999</f>
        <v>0</v>
      </c>
      <c r="O342" s="316">
        <f t="shared" si="230"/>
        <v>0</v>
      </c>
      <c r="P342" s="316">
        <f>'per SKPD'!O2999</f>
        <v>0</v>
      </c>
      <c r="Q342" s="316">
        <f>'per SKPD'!P2999</f>
        <v>0</v>
      </c>
      <c r="R342" s="316">
        <f>'per SKPD'!Q2999</f>
        <v>0</v>
      </c>
      <c r="S342" s="316">
        <f>'per SKPD'!R2999</f>
        <v>0</v>
      </c>
      <c r="T342" s="316">
        <f>'per SKPD'!S2999</f>
        <v>0</v>
      </c>
      <c r="U342" s="316">
        <f>'per SKPD'!T2999</f>
        <v>0</v>
      </c>
      <c r="V342" s="316">
        <f>'per SKPD'!U2999</f>
        <v>0</v>
      </c>
      <c r="W342" s="316">
        <f>'per SKPD'!V2999</f>
        <v>0</v>
      </c>
      <c r="X342" s="316">
        <f t="shared" si="231"/>
        <v>0</v>
      </c>
      <c r="Y342" s="318">
        <f t="shared" si="232"/>
        <v>0</v>
      </c>
      <c r="Z342" s="318"/>
      <c r="AD342" s="379">
        <v>0</v>
      </c>
      <c r="AE342" s="394">
        <f t="shared" si="226"/>
        <v>0</v>
      </c>
    </row>
    <row r="343" spans="1:31" s="179" customFormat="1">
      <c r="A343" s="628"/>
      <c r="B343" s="186">
        <v>7</v>
      </c>
      <c r="C343" s="186"/>
      <c r="D343" s="187" t="s">
        <v>11</v>
      </c>
      <c r="E343" s="316">
        <f>'per SKPD'!E3000</f>
        <v>6750000</v>
      </c>
      <c r="F343" s="316">
        <f>'per SKPD'!F3000</f>
        <v>0</v>
      </c>
      <c r="G343" s="316">
        <f>'per SKPD'!G3000</f>
        <v>0</v>
      </c>
      <c r="H343" s="316">
        <f>'per SKPD'!H3000</f>
        <v>0</v>
      </c>
      <c r="I343" s="316">
        <f>'per SKPD'!I3000</f>
        <v>0</v>
      </c>
      <c r="J343" s="316">
        <f>'per SKPD'!J3000</f>
        <v>0</v>
      </c>
      <c r="K343" s="316">
        <f>'per SKPD'!K3000</f>
        <v>0</v>
      </c>
      <c r="L343" s="316">
        <f>'per SKPD'!L3000</f>
        <v>0</v>
      </c>
      <c r="M343" s="316">
        <f>'per SKPD'!M3000</f>
        <v>2125000</v>
      </c>
      <c r="N343" s="316">
        <f>'per SKPD'!N3000</f>
        <v>0</v>
      </c>
      <c r="O343" s="316">
        <f t="shared" si="230"/>
        <v>2125000</v>
      </c>
      <c r="P343" s="316">
        <f>'per SKPD'!O3000</f>
        <v>0</v>
      </c>
      <c r="Q343" s="316">
        <f>'per SKPD'!P3000</f>
        <v>0</v>
      </c>
      <c r="R343" s="316">
        <f>'per SKPD'!Q3000</f>
        <v>0</v>
      </c>
      <c r="S343" s="316">
        <f>'per SKPD'!R3000</f>
        <v>0</v>
      </c>
      <c r="T343" s="316">
        <f>'per SKPD'!S3000</f>
        <v>8875000</v>
      </c>
      <c r="U343" s="316">
        <f>'per SKPD'!T3000</f>
        <v>0</v>
      </c>
      <c r="V343" s="316">
        <f>'per SKPD'!U3000</f>
        <v>0</v>
      </c>
      <c r="W343" s="316">
        <f>'per SKPD'!V3000</f>
        <v>0</v>
      </c>
      <c r="X343" s="316">
        <f t="shared" si="231"/>
        <v>8875000</v>
      </c>
      <c r="Y343" s="318">
        <f t="shared" si="232"/>
        <v>0</v>
      </c>
      <c r="Z343" s="395"/>
      <c r="AA343" s="396"/>
      <c r="AB343" s="397"/>
      <c r="AC343" s="397"/>
      <c r="AD343" s="397">
        <v>0</v>
      </c>
      <c r="AE343" s="394">
        <f t="shared" si="226"/>
        <v>0</v>
      </c>
    </row>
    <row r="344" spans="1:31">
      <c r="A344" s="627"/>
      <c r="B344" s="183"/>
      <c r="C344" s="183"/>
      <c r="D344" s="188"/>
      <c r="E344" s="318"/>
      <c r="F344" s="318"/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  <c r="AE344" s="394">
        <f t="shared" si="226"/>
        <v>0</v>
      </c>
    </row>
    <row r="345" spans="1:31" s="178" customFormat="1">
      <c r="A345" s="633">
        <v>38</v>
      </c>
      <c r="B345" s="694" t="s">
        <v>57</v>
      </c>
      <c r="C345" s="695"/>
      <c r="D345" s="696"/>
      <c r="E345" s="391">
        <f t="shared" ref="E345:U345" si="233">SUM(E346:E352)</f>
        <v>1073119950</v>
      </c>
      <c r="F345" s="391">
        <f t="shared" ref="F345" si="234">SUM(F346:F352)</f>
        <v>29415100</v>
      </c>
      <c r="G345" s="391">
        <f t="shared" si="233"/>
        <v>29415100</v>
      </c>
      <c r="H345" s="391">
        <f t="shared" si="233"/>
        <v>0</v>
      </c>
      <c r="I345" s="391">
        <f t="shared" si="233"/>
        <v>0</v>
      </c>
      <c r="J345" s="391">
        <f t="shared" si="233"/>
        <v>0</v>
      </c>
      <c r="K345" s="391">
        <f t="shared" si="233"/>
        <v>0</v>
      </c>
      <c r="L345" s="391">
        <f t="shared" si="233"/>
        <v>0</v>
      </c>
      <c r="M345" s="391">
        <f t="shared" si="233"/>
        <v>0</v>
      </c>
      <c r="N345" s="391">
        <f t="shared" si="233"/>
        <v>0</v>
      </c>
      <c r="O345" s="391">
        <f>SUM(G345:N345)</f>
        <v>29415100</v>
      </c>
      <c r="P345" s="391">
        <f t="shared" si="233"/>
        <v>0</v>
      </c>
      <c r="Q345" s="391">
        <f t="shared" si="233"/>
        <v>0</v>
      </c>
      <c r="R345" s="391">
        <f t="shared" si="233"/>
        <v>0</v>
      </c>
      <c r="S345" s="391">
        <f t="shared" si="233"/>
        <v>0</v>
      </c>
      <c r="T345" s="391">
        <f t="shared" si="233"/>
        <v>0</v>
      </c>
      <c r="U345" s="391">
        <f t="shared" si="233"/>
        <v>0</v>
      </c>
      <c r="V345" s="391">
        <f t="shared" ref="V345:W345" si="235">SUM(V346:V352)</f>
        <v>0</v>
      </c>
      <c r="W345" s="391">
        <f t="shared" si="235"/>
        <v>0</v>
      </c>
      <c r="X345" s="391">
        <f>SUM(X346:X352)</f>
        <v>0</v>
      </c>
      <c r="Y345" s="391">
        <f>SUM(Y346:Y352)</f>
        <v>1102535050</v>
      </c>
      <c r="Z345" s="392"/>
      <c r="AA345" s="393">
        <f>E345+G345+H345+I345+J345+K345+L345+M345+N345-P345-Q345-R345-S345-T345-U345-V345-W345</f>
        <v>1102535050</v>
      </c>
      <c r="AB345" s="394"/>
      <c r="AC345" s="394"/>
      <c r="AD345" s="394">
        <v>1102535050</v>
      </c>
      <c r="AE345" s="394">
        <f t="shared" si="226"/>
        <v>0</v>
      </c>
    </row>
    <row r="346" spans="1:31">
      <c r="A346" s="230"/>
      <c r="B346" s="159">
        <v>1</v>
      </c>
      <c r="C346" s="159" t="s">
        <v>95</v>
      </c>
      <c r="D346" s="185" t="s">
        <v>9</v>
      </c>
      <c r="E346" s="316">
        <f>'per SKPD'!E3011</f>
        <v>156000000</v>
      </c>
      <c r="F346" s="316">
        <f>'per SKPD'!F3011</f>
        <v>0</v>
      </c>
      <c r="G346" s="316">
        <f>'per SKPD'!G3011</f>
        <v>0</v>
      </c>
      <c r="H346" s="316">
        <f>'per SKPD'!H3011</f>
        <v>0</v>
      </c>
      <c r="I346" s="316">
        <f>'per SKPD'!I3011</f>
        <v>0</v>
      </c>
      <c r="J346" s="316">
        <f>'per SKPD'!J3011</f>
        <v>0</v>
      </c>
      <c r="K346" s="316">
        <f>'per SKPD'!K3011</f>
        <v>0</v>
      </c>
      <c r="L346" s="316">
        <f>'per SKPD'!L3011</f>
        <v>0</v>
      </c>
      <c r="M346" s="316">
        <f>'per SKPD'!M3011</f>
        <v>0</v>
      </c>
      <c r="N346" s="316">
        <f>'per SKPD'!N3011</f>
        <v>0</v>
      </c>
      <c r="O346" s="316">
        <f>SUM(G346:N346)</f>
        <v>0</v>
      </c>
      <c r="P346" s="316">
        <f>'per SKPD'!O3011</f>
        <v>0</v>
      </c>
      <c r="Q346" s="316">
        <f>'per SKPD'!P3011</f>
        <v>0</v>
      </c>
      <c r="R346" s="316">
        <f>'per SKPD'!Q3011</f>
        <v>0</v>
      </c>
      <c r="S346" s="316">
        <f>'per SKPD'!R3011</f>
        <v>0</v>
      </c>
      <c r="T346" s="316">
        <f>'per SKPD'!S3011</f>
        <v>0</v>
      </c>
      <c r="U346" s="316">
        <f>'per SKPD'!T3011</f>
        <v>0</v>
      </c>
      <c r="V346" s="316">
        <f>'per SKPD'!U3011</f>
        <v>0</v>
      </c>
      <c r="W346" s="316">
        <f>'per SKPD'!V3011</f>
        <v>0</v>
      </c>
      <c r="X346" s="316">
        <f>SUM(P346:W346)</f>
        <v>0</v>
      </c>
      <c r="Y346" s="318">
        <f>E346+G346+H346+I346+J346+K346+L346+M346+N346-P346-Q346-R346-S346-T346-U346-V346-W346</f>
        <v>156000000</v>
      </c>
      <c r="Z346" s="318"/>
      <c r="AA346" s="306">
        <f>Y345-AA345</f>
        <v>0</v>
      </c>
      <c r="AB346" s="379" t="s">
        <v>24</v>
      </c>
      <c r="AD346" s="379">
        <v>156000000</v>
      </c>
      <c r="AE346" s="394">
        <f t="shared" si="226"/>
        <v>0</v>
      </c>
    </row>
    <row r="347" spans="1:31">
      <c r="A347" s="230"/>
      <c r="B347" s="159">
        <v>2</v>
      </c>
      <c r="C347" s="159" t="s">
        <v>96</v>
      </c>
      <c r="D347" s="185" t="s">
        <v>12</v>
      </c>
      <c r="E347" s="316">
        <f>'per SKPD'!E3012</f>
        <v>352008450</v>
      </c>
      <c r="F347" s="316">
        <f>'per SKPD'!F3012</f>
        <v>28400000</v>
      </c>
      <c r="G347" s="316">
        <f>'per SKPD'!G3012</f>
        <v>24400000</v>
      </c>
      <c r="H347" s="316">
        <f>'per SKPD'!H3012</f>
        <v>0</v>
      </c>
      <c r="I347" s="316">
        <f>'per SKPD'!I3012</f>
        <v>0</v>
      </c>
      <c r="J347" s="316">
        <f>'per SKPD'!J3012</f>
        <v>0</v>
      </c>
      <c r="K347" s="316">
        <f>'per SKPD'!K3012</f>
        <v>0</v>
      </c>
      <c r="L347" s="316">
        <f>'per SKPD'!L3012</f>
        <v>0</v>
      </c>
      <c r="M347" s="316">
        <f>'per SKPD'!M3012</f>
        <v>0</v>
      </c>
      <c r="N347" s="316">
        <f>'per SKPD'!N3012</f>
        <v>0</v>
      </c>
      <c r="O347" s="316">
        <f t="shared" ref="O347:O352" si="236">SUM(G347:N347)</f>
        <v>24400000</v>
      </c>
      <c r="P347" s="316">
        <f>'per SKPD'!O3012</f>
        <v>0</v>
      </c>
      <c r="Q347" s="316">
        <f>'per SKPD'!P3012</f>
        <v>0</v>
      </c>
      <c r="R347" s="316">
        <f>'per SKPD'!Q3012</f>
        <v>0</v>
      </c>
      <c r="S347" s="316">
        <f>'per SKPD'!R3012</f>
        <v>0</v>
      </c>
      <c r="T347" s="316">
        <f>'per SKPD'!S3012</f>
        <v>0</v>
      </c>
      <c r="U347" s="316">
        <f>'per SKPD'!T3012</f>
        <v>0</v>
      </c>
      <c r="V347" s="316">
        <f>'per SKPD'!U3012</f>
        <v>0</v>
      </c>
      <c r="W347" s="316">
        <f>'per SKPD'!V3012</f>
        <v>0</v>
      </c>
      <c r="X347" s="316">
        <f>SUM(P347:W347)</f>
        <v>0</v>
      </c>
      <c r="Y347" s="318">
        <f>E347+G347+H347+I347+J347+K347+L347+M347+N347-P347-Q347-R347-S347-T347-U347-V347-W347</f>
        <v>376408450</v>
      </c>
      <c r="Z347" s="318"/>
      <c r="AD347" s="379">
        <v>376408450</v>
      </c>
      <c r="AE347" s="394">
        <f t="shared" si="226"/>
        <v>0</v>
      </c>
    </row>
    <row r="348" spans="1:31">
      <c r="A348" s="230"/>
      <c r="B348" s="159">
        <v>3</v>
      </c>
      <c r="C348" s="159" t="s">
        <v>97</v>
      </c>
      <c r="D348" s="185" t="s">
        <v>13</v>
      </c>
      <c r="E348" s="316">
        <f>'per SKPD'!E3022</f>
        <v>559400000</v>
      </c>
      <c r="F348" s="316">
        <f>'per SKPD'!F3022</f>
        <v>0</v>
      </c>
      <c r="G348" s="316">
        <f>'per SKPD'!G3022</f>
        <v>4000000</v>
      </c>
      <c r="H348" s="316">
        <f>'per SKPD'!H3022</f>
        <v>0</v>
      </c>
      <c r="I348" s="316">
        <f>'per SKPD'!I3022</f>
        <v>0</v>
      </c>
      <c r="J348" s="316">
        <f>'per SKPD'!J3022</f>
        <v>0</v>
      </c>
      <c r="K348" s="316">
        <f>'per SKPD'!K3022</f>
        <v>0</v>
      </c>
      <c r="L348" s="316">
        <f>'per SKPD'!L3022</f>
        <v>0</v>
      </c>
      <c r="M348" s="316">
        <f>'per SKPD'!M3022</f>
        <v>0</v>
      </c>
      <c r="N348" s="316">
        <f>'per SKPD'!N3022</f>
        <v>0</v>
      </c>
      <c r="O348" s="316">
        <f t="shared" si="236"/>
        <v>4000000</v>
      </c>
      <c r="P348" s="316">
        <f>'per SKPD'!O3022</f>
        <v>0</v>
      </c>
      <c r="Q348" s="316">
        <f>'per SKPD'!P3022</f>
        <v>0</v>
      </c>
      <c r="R348" s="316">
        <f>'per SKPD'!Q3022</f>
        <v>0</v>
      </c>
      <c r="S348" s="316">
        <f>'per SKPD'!R3022</f>
        <v>0</v>
      </c>
      <c r="T348" s="316">
        <f>'per SKPD'!S3022</f>
        <v>0</v>
      </c>
      <c r="U348" s="316">
        <f>'per SKPD'!T3022</f>
        <v>0</v>
      </c>
      <c r="V348" s="316">
        <f>'per SKPD'!U3022</f>
        <v>0</v>
      </c>
      <c r="W348" s="316">
        <f>'per SKPD'!V3022</f>
        <v>0</v>
      </c>
      <c r="X348" s="316">
        <f t="shared" ref="X348:X352" si="237">SUM(P348:W348)</f>
        <v>0</v>
      </c>
      <c r="Y348" s="318">
        <f t="shared" ref="Y348:Y352" si="238">E348+G348+H348+I348+J348+K348+L348+M348+N348-P348-Q348-R348-S348-T348-U348-V348-W348</f>
        <v>563400000</v>
      </c>
      <c r="Z348" s="318"/>
      <c r="AD348" s="379">
        <v>563400000</v>
      </c>
      <c r="AE348" s="394">
        <f t="shared" si="226"/>
        <v>0</v>
      </c>
    </row>
    <row r="349" spans="1:31">
      <c r="A349" s="230"/>
      <c r="B349" s="159">
        <v>4</v>
      </c>
      <c r="C349" s="159" t="s">
        <v>98</v>
      </c>
      <c r="D349" s="185" t="s">
        <v>8</v>
      </c>
      <c r="E349" s="316">
        <f>'per SKPD'!E3024</f>
        <v>0</v>
      </c>
      <c r="F349" s="316">
        <f>'per SKPD'!F3024</f>
        <v>1015100</v>
      </c>
      <c r="G349" s="316">
        <f>'per SKPD'!G3024</f>
        <v>1015100</v>
      </c>
      <c r="H349" s="316">
        <f>'per SKPD'!H3024</f>
        <v>0</v>
      </c>
      <c r="I349" s="316">
        <f>'per SKPD'!I3024</f>
        <v>0</v>
      </c>
      <c r="J349" s="316">
        <f>'per SKPD'!J3024</f>
        <v>0</v>
      </c>
      <c r="K349" s="316">
        <f>'per SKPD'!K3024</f>
        <v>0</v>
      </c>
      <c r="L349" s="316">
        <f>'per SKPD'!L3024</f>
        <v>0</v>
      </c>
      <c r="M349" s="316">
        <f>'per SKPD'!M3024</f>
        <v>0</v>
      </c>
      <c r="N349" s="316">
        <f>'per SKPD'!N3024</f>
        <v>0</v>
      </c>
      <c r="O349" s="316">
        <f t="shared" si="236"/>
        <v>1015100</v>
      </c>
      <c r="P349" s="316">
        <f>'per SKPD'!O3024</f>
        <v>0</v>
      </c>
      <c r="Q349" s="316">
        <f>'per SKPD'!P3024</f>
        <v>0</v>
      </c>
      <c r="R349" s="316">
        <f>'per SKPD'!Q3024</f>
        <v>0</v>
      </c>
      <c r="S349" s="316">
        <f>'per SKPD'!R3024</f>
        <v>0</v>
      </c>
      <c r="T349" s="316">
        <f>'per SKPD'!S3024</f>
        <v>0</v>
      </c>
      <c r="U349" s="316">
        <f>'per SKPD'!T3024</f>
        <v>0</v>
      </c>
      <c r="V349" s="316">
        <f>'per SKPD'!U3024</f>
        <v>0</v>
      </c>
      <c r="W349" s="316">
        <f>'per SKPD'!V3024</f>
        <v>0</v>
      </c>
      <c r="X349" s="316">
        <f t="shared" si="237"/>
        <v>0</v>
      </c>
      <c r="Y349" s="318">
        <f t="shared" si="238"/>
        <v>1015100</v>
      </c>
      <c r="Z349" s="318"/>
      <c r="AD349" s="379">
        <v>1015100</v>
      </c>
      <c r="AE349" s="394">
        <f t="shared" si="226"/>
        <v>0</v>
      </c>
    </row>
    <row r="350" spans="1:31">
      <c r="A350" s="230"/>
      <c r="B350" s="159">
        <v>5</v>
      </c>
      <c r="C350" s="159" t="s">
        <v>99</v>
      </c>
      <c r="D350" s="185" t="s">
        <v>14</v>
      </c>
      <c r="E350" s="316">
        <f>'per SKPD'!E3026</f>
        <v>5711500</v>
      </c>
      <c r="F350" s="316">
        <f>'per SKPD'!F3026</f>
        <v>0</v>
      </c>
      <c r="G350" s="316">
        <f>'per SKPD'!G3026</f>
        <v>0</v>
      </c>
      <c r="H350" s="316">
        <f>'per SKPD'!H3026</f>
        <v>0</v>
      </c>
      <c r="I350" s="316">
        <f>'per SKPD'!I3026</f>
        <v>0</v>
      </c>
      <c r="J350" s="316">
        <f>'per SKPD'!J3026</f>
        <v>0</v>
      </c>
      <c r="K350" s="316">
        <f>'per SKPD'!K3026</f>
        <v>0</v>
      </c>
      <c r="L350" s="316">
        <f>'per SKPD'!L3026</f>
        <v>0</v>
      </c>
      <c r="M350" s="316">
        <f>'per SKPD'!M3026</f>
        <v>0</v>
      </c>
      <c r="N350" s="316">
        <f>'per SKPD'!N3026</f>
        <v>0</v>
      </c>
      <c r="O350" s="316">
        <f t="shared" si="236"/>
        <v>0</v>
      </c>
      <c r="P350" s="316">
        <f>'per SKPD'!O3026</f>
        <v>0</v>
      </c>
      <c r="Q350" s="316">
        <f>'per SKPD'!P3026</f>
        <v>0</v>
      </c>
      <c r="R350" s="316">
        <f>'per SKPD'!Q3026</f>
        <v>0</v>
      </c>
      <c r="S350" s="316">
        <f>'per SKPD'!R3026</f>
        <v>0</v>
      </c>
      <c r="T350" s="316">
        <f>'per SKPD'!S3026</f>
        <v>0</v>
      </c>
      <c r="U350" s="316">
        <f>'per SKPD'!T3026</f>
        <v>0</v>
      </c>
      <c r="V350" s="316">
        <f>'per SKPD'!U3026</f>
        <v>0</v>
      </c>
      <c r="W350" s="316">
        <f>'per SKPD'!V3026</f>
        <v>0</v>
      </c>
      <c r="X350" s="316">
        <f t="shared" si="237"/>
        <v>0</v>
      </c>
      <c r="Y350" s="318">
        <f t="shared" si="238"/>
        <v>5711500</v>
      </c>
      <c r="Z350" s="318"/>
      <c r="AD350" s="379">
        <v>5711500</v>
      </c>
      <c r="AE350" s="394">
        <f t="shared" si="226"/>
        <v>0</v>
      </c>
    </row>
    <row r="351" spans="1:31">
      <c r="A351" s="230"/>
      <c r="B351" s="159">
        <v>6</v>
      </c>
      <c r="C351" s="159" t="s">
        <v>100</v>
      </c>
      <c r="D351" s="185" t="s">
        <v>10</v>
      </c>
      <c r="E351" s="316">
        <f>'per SKPD'!E3027</f>
        <v>0</v>
      </c>
      <c r="F351" s="316">
        <f>'per SKPD'!F3027</f>
        <v>0</v>
      </c>
      <c r="G351" s="316">
        <f>'per SKPD'!G3027</f>
        <v>0</v>
      </c>
      <c r="H351" s="316">
        <f>'per SKPD'!H3027</f>
        <v>0</v>
      </c>
      <c r="I351" s="316">
        <f>'per SKPD'!I3027</f>
        <v>0</v>
      </c>
      <c r="J351" s="316">
        <f>'per SKPD'!J3027</f>
        <v>0</v>
      </c>
      <c r="K351" s="316">
        <f>'per SKPD'!K3027</f>
        <v>0</v>
      </c>
      <c r="L351" s="316">
        <f>'per SKPD'!L3027</f>
        <v>0</v>
      </c>
      <c r="M351" s="316">
        <f>'per SKPD'!M3027</f>
        <v>0</v>
      </c>
      <c r="N351" s="316">
        <f>'per SKPD'!N3027</f>
        <v>0</v>
      </c>
      <c r="O351" s="316">
        <f t="shared" si="236"/>
        <v>0</v>
      </c>
      <c r="P351" s="316">
        <f>'per SKPD'!O3027</f>
        <v>0</v>
      </c>
      <c r="Q351" s="316">
        <f>'per SKPD'!P3027</f>
        <v>0</v>
      </c>
      <c r="R351" s="316">
        <f>'per SKPD'!Q3027</f>
        <v>0</v>
      </c>
      <c r="S351" s="316">
        <f>'per SKPD'!R3027</f>
        <v>0</v>
      </c>
      <c r="T351" s="316">
        <f>'per SKPD'!S3027</f>
        <v>0</v>
      </c>
      <c r="U351" s="316">
        <f>'per SKPD'!T3027</f>
        <v>0</v>
      </c>
      <c r="V351" s="316">
        <f>'per SKPD'!U3027</f>
        <v>0</v>
      </c>
      <c r="W351" s="316">
        <f>'per SKPD'!V3027</f>
        <v>0</v>
      </c>
      <c r="X351" s="316">
        <f t="shared" si="237"/>
        <v>0</v>
      </c>
      <c r="Y351" s="318">
        <f t="shared" si="238"/>
        <v>0</v>
      </c>
      <c r="Z351" s="318"/>
      <c r="AD351" s="379">
        <v>0</v>
      </c>
      <c r="AE351" s="394">
        <f t="shared" si="226"/>
        <v>0</v>
      </c>
    </row>
    <row r="352" spans="1:31" s="179" customFormat="1">
      <c r="A352" s="628"/>
      <c r="B352" s="186">
        <v>7</v>
      </c>
      <c r="C352" s="186"/>
      <c r="D352" s="187" t="s">
        <v>11</v>
      </c>
      <c r="E352" s="316">
        <f>'per SKPD'!E3028</f>
        <v>0</v>
      </c>
      <c r="F352" s="316">
        <f>'per SKPD'!F3028</f>
        <v>0</v>
      </c>
      <c r="G352" s="316">
        <f>'per SKPD'!G3028</f>
        <v>0</v>
      </c>
      <c r="H352" s="316">
        <f>'per SKPD'!H3028</f>
        <v>0</v>
      </c>
      <c r="I352" s="316">
        <f>'per SKPD'!I3028</f>
        <v>0</v>
      </c>
      <c r="J352" s="316">
        <f>'per SKPD'!J3028</f>
        <v>0</v>
      </c>
      <c r="K352" s="316">
        <f>'per SKPD'!K3028</f>
        <v>0</v>
      </c>
      <c r="L352" s="316">
        <f>'per SKPD'!L3028</f>
        <v>0</v>
      </c>
      <c r="M352" s="316">
        <f>'per SKPD'!M3028</f>
        <v>0</v>
      </c>
      <c r="N352" s="316">
        <f>'per SKPD'!N3028</f>
        <v>0</v>
      </c>
      <c r="O352" s="316">
        <f t="shared" si="236"/>
        <v>0</v>
      </c>
      <c r="P352" s="316">
        <f>'per SKPD'!O3028</f>
        <v>0</v>
      </c>
      <c r="Q352" s="316">
        <f>'per SKPD'!P3028</f>
        <v>0</v>
      </c>
      <c r="R352" s="316">
        <f>'per SKPD'!Q3028</f>
        <v>0</v>
      </c>
      <c r="S352" s="316">
        <f>'per SKPD'!R3028</f>
        <v>0</v>
      </c>
      <c r="T352" s="316">
        <f>'per SKPD'!S3028</f>
        <v>0</v>
      </c>
      <c r="U352" s="316">
        <f>'per SKPD'!T3028</f>
        <v>0</v>
      </c>
      <c r="V352" s="316">
        <f>'per SKPD'!U3028</f>
        <v>0</v>
      </c>
      <c r="W352" s="316">
        <f>'per SKPD'!V3028</f>
        <v>0</v>
      </c>
      <c r="X352" s="316">
        <f t="shared" si="237"/>
        <v>0</v>
      </c>
      <c r="Y352" s="318">
        <f t="shared" si="238"/>
        <v>0</v>
      </c>
      <c r="Z352" s="395"/>
      <c r="AA352" s="396"/>
      <c r="AB352" s="397"/>
      <c r="AC352" s="397"/>
      <c r="AD352" s="397">
        <v>0</v>
      </c>
      <c r="AE352" s="394">
        <f t="shared" si="226"/>
        <v>0</v>
      </c>
    </row>
    <row r="353" spans="1:31">
      <c r="A353" s="627"/>
      <c r="B353" s="183"/>
      <c r="C353" s="183"/>
      <c r="D353" s="184"/>
      <c r="E353" s="318"/>
      <c r="F353" s="318"/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  <c r="AE353" s="394">
        <f t="shared" si="226"/>
        <v>0</v>
      </c>
    </row>
    <row r="354" spans="1:31" s="178" customFormat="1">
      <c r="A354" s="633">
        <v>39</v>
      </c>
      <c r="B354" s="694" t="s">
        <v>58</v>
      </c>
      <c r="C354" s="695"/>
      <c r="D354" s="696"/>
      <c r="E354" s="391">
        <f t="shared" ref="E354:U354" si="239">SUM(E355:E361)</f>
        <v>1049746950</v>
      </c>
      <c r="F354" s="391">
        <f t="shared" ref="F354" si="240">SUM(F355:F361)</f>
        <v>24600000</v>
      </c>
      <c r="G354" s="391">
        <f t="shared" si="239"/>
        <v>24600000</v>
      </c>
      <c r="H354" s="391">
        <f t="shared" si="239"/>
        <v>0</v>
      </c>
      <c r="I354" s="391">
        <f t="shared" si="239"/>
        <v>0</v>
      </c>
      <c r="J354" s="391">
        <f t="shared" si="239"/>
        <v>0</v>
      </c>
      <c r="K354" s="391">
        <f t="shared" si="239"/>
        <v>29425000</v>
      </c>
      <c r="L354" s="391">
        <f t="shared" si="239"/>
        <v>0</v>
      </c>
      <c r="M354" s="391">
        <f t="shared" si="239"/>
        <v>46326000</v>
      </c>
      <c r="N354" s="391">
        <f t="shared" si="239"/>
        <v>0</v>
      </c>
      <c r="O354" s="391">
        <f>SUM(G354:N354)</f>
        <v>100351000</v>
      </c>
      <c r="P354" s="391">
        <f t="shared" si="239"/>
        <v>0</v>
      </c>
      <c r="Q354" s="391">
        <f t="shared" si="239"/>
        <v>0</v>
      </c>
      <c r="R354" s="391">
        <f t="shared" si="239"/>
        <v>0</v>
      </c>
      <c r="S354" s="391">
        <f t="shared" si="239"/>
        <v>46326000</v>
      </c>
      <c r="T354" s="391">
        <f t="shared" si="239"/>
        <v>46326000</v>
      </c>
      <c r="U354" s="391">
        <f t="shared" si="239"/>
        <v>0</v>
      </c>
      <c r="V354" s="391">
        <f t="shared" ref="V354:W354" si="241">SUM(V355:V361)</f>
        <v>0</v>
      </c>
      <c r="W354" s="391">
        <f t="shared" si="241"/>
        <v>0</v>
      </c>
      <c r="X354" s="391">
        <f>SUM(X355:X361)</f>
        <v>92652000</v>
      </c>
      <c r="Y354" s="391">
        <f>SUM(Y355:Y361)</f>
        <v>1057445950</v>
      </c>
      <c r="Z354" s="392"/>
      <c r="AA354" s="393">
        <f>E354+G354+H354+I354+J354+K354+L354+M354+N354-P354-Q354-R354-S354-T354-U354-V354-W354</f>
        <v>1057445950</v>
      </c>
      <c r="AB354" s="394"/>
      <c r="AC354" s="394"/>
      <c r="AD354" s="394">
        <v>1057445950</v>
      </c>
      <c r="AE354" s="394">
        <f t="shared" si="226"/>
        <v>0</v>
      </c>
    </row>
    <row r="355" spans="1:31">
      <c r="A355" s="230"/>
      <c r="B355" s="159">
        <v>1</v>
      </c>
      <c r="C355" s="159" t="s">
        <v>95</v>
      </c>
      <c r="D355" s="185" t="s">
        <v>9</v>
      </c>
      <c r="E355" s="316">
        <f>'per SKPD'!E3031</f>
        <v>100000000</v>
      </c>
      <c r="F355" s="316">
        <f>'per SKPD'!F3031</f>
        <v>0</v>
      </c>
      <c r="G355" s="316">
        <f>'per SKPD'!G3031</f>
        <v>0</v>
      </c>
      <c r="H355" s="316">
        <f>'per SKPD'!H3031</f>
        <v>0</v>
      </c>
      <c r="I355" s="316">
        <f>'per SKPD'!I3031</f>
        <v>0</v>
      </c>
      <c r="J355" s="316">
        <f>'per SKPD'!J3031</f>
        <v>0</v>
      </c>
      <c r="K355" s="316">
        <f>'per SKPD'!K3031</f>
        <v>0</v>
      </c>
      <c r="L355" s="316">
        <f>'per SKPD'!L3031</f>
        <v>0</v>
      </c>
      <c r="M355" s="316">
        <f>'per SKPD'!M3031</f>
        <v>0</v>
      </c>
      <c r="N355" s="316">
        <f>'per SKPD'!N3031</f>
        <v>0</v>
      </c>
      <c r="O355" s="316">
        <f>SUM(G355:N355)</f>
        <v>0</v>
      </c>
      <c r="P355" s="316">
        <f>'per SKPD'!O3031</f>
        <v>0</v>
      </c>
      <c r="Q355" s="316">
        <f>'per SKPD'!P3031</f>
        <v>0</v>
      </c>
      <c r="R355" s="316">
        <f>'per SKPD'!Q3031</f>
        <v>0</v>
      </c>
      <c r="S355" s="316">
        <f>'per SKPD'!R3031</f>
        <v>0</v>
      </c>
      <c r="T355" s="316">
        <f>'per SKPD'!S3031</f>
        <v>0</v>
      </c>
      <c r="U355" s="316">
        <f>'per SKPD'!T3031</f>
        <v>0</v>
      </c>
      <c r="V355" s="316">
        <f>'per SKPD'!U3031</f>
        <v>0</v>
      </c>
      <c r="W355" s="316">
        <f>'per SKPD'!V3031</f>
        <v>0</v>
      </c>
      <c r="X355" s="316">
        <f>SUM(P355:W355)</f>
        <v>0</v>
      </c>
      <c r="Y355" s="318">
        <f>E355+G355+H355+I355+J355+K355+L355+M355+N355-P355-Q355-R355-S355-T355-U355-V355-W355</f>
        <v>100000000</v>
      </c>
      <c r="Z355" s="318"/>
      <c r="AA355" s="306">
        <f>Y354-AA354</f>
        <v>0</v>
      </c>
      <c r="AB355" s="379" t="s">
        <v>24</v>
      </c>
      <c r="AD355" s="379">
        <v>100000000</v>
      </c>
      <c r="AE355" s="394">
        <f t="shared" si="226"/>
        <v>0</v>
      </c>
    </row>
    <row r="356" spans="1:31">
      <c r="A356" s="230"/>
      <c r="B356" s="159">
        <v>2</v>
      </c>
      <c r="C356" s="159" t="s">
        <v>96</v>
      </c>
      <c r="D356" s="185" t="s">
        <v>12</v>
      </c>
      <c r="E356" s="316">
        <f>'per SKPD'!E3032</f>
        <v>330762450</v>
      </c>
      <c r="F356" s="316">
        <f>'per SKPD'!F3032</f>
        <v>22900000</v>
      </c>
      <c r="G356" s="316">
        <f>'per SKPD'!G3032</f>
        <v>22900000</v>
      </c>
      <c r="H356" s="316">
        <f>'per SKPD'!H3032</f>
        <v>0</v>
      </c>
      <c r="I356" s="316">
        <f>'per SKPD'!I3032</f>
        <v>0</v>
      </c>
      <c r="J356" s="316">
        <f>'per SKPD'!J3032</f>
        <v>0</v>
      </c>
      <c r="K356" s="316">
        <f>'per SKPD'!K3032</f>
        <v>29425000</v>
      </c>
      <c r="L356" s="316">
        <f>'per SKPD'!L3032</f>
        <v>0</v>
      </c>
      <c r="M356" s="316">
        <f>'per SKPD'!M3032</f>
        <v>0</v>
      </c>
      <c r="N356" s="316">
        <f>'per SKPD'!N3032</f>
        <v>0</v>
      </c>
      <c r="O356" s="316">
        <f t="shared" ref="O356:O361" si="242">SUM(G356:N356)</f>
        <v>52325000</v>
      </c>
      <c r="P356" s="316">
        <f>'per SKPD'!O3032</f>
        <v>0</v>
      </c>
      <c r="Q356" s="316">
        <f>'per SKPD'!P3032</f>
        <v>0</v>
      </c>
      <c r="R356" s="316">
        <f>'per SKPD'!Q3032</f>
        <v>0</v>
      </c>
      <c r="S356" s="316">
        <f>'per SKPD'!R3032</f>
        <v>46326000</v>
      </c>
      <c r="T356" s="316">
        <f>'per SKPD'!S3032</f>
        <v>0</v>
      </c>
      <c r="U356" s="316">
        <f>'per SKPD'!T3032</f>
        <v>0</v>
      </c>
      <c r="V356" s="316">
        <f>'per SKPD'!U3032</f>
        <v>0</v>
      </c>
      <c r="W356" s="316">
        <f>'per SKPD'!V3032</f>
        <v>0</v>
      </c>
      <c r="X356" s="316">
        <f>SUM(P356:W356)</f>
        <v>46326000</v>
      </c>
      <c r="Y356" s="318">
        <f>E356+G356+H356+I356+J356+K356+L356+M356+N356-P356-Q356-R356-S356-T356-U356-V356-W356</f>
        <v>336761450</v>
      </c>
      <c r="Z356" s="318"/>
      <c r="AD356" s="379">
        <v>336761450</v>
      </c>
      <c r="AE356" s="394">
        <f t="shared" si="226"/>
        <v>0</v>
      </c>
    </row>
    <row r="357" spans="1:31">
      <c r="A357" s="230"/>
      <c r="B357" s="159">
        <v>3</v>
      </c>
      <c r="C357" s="159" t="s">
        <v>97</v>
      </c>
      <c r="D357" s="185" t="s">
        <v>13</v>
      </c>
      <c r="E357" s="316">
        <f>'per SKPD'!E3071</f>
        <v>615000000</v>
      </c>
      <c r="F357" s="316">
        <f>'per SKPD'!F3071</f>
        <v>0</v>
      </c>
      <c r="G357" s="316">
        <f>'per SKPD'!G3071</f>
        <v>0</v>
      </c>
      <c r="H357" s="316">
        <f>'per SKPD'!H3071</f>
        <v>0</v>
      </c>
      <c r="I357" s="316">
        <f>'per SKPD'!I3071</f>
        <v>0</v>
      </c>
      <c r="J357" s="316">
        <f>'per SKPD'!J3071</f>
        <v>0</v>
      </c>
      <c r="K357" s="316">
        <f>'per SKPD'!K3071</f>
        <v>0</v>
      </c>
      <c r="L357" s="316">
        <f>'per SKPD'!L3071</f>
        <v>0</v>
      </c>
      <c r="M357" s="316">
        <f>'per SKPD'!M3071</f>
        <v>0</v>
      </c>
      <c r="N357" s="316">
        <f>'per SKPD'!N3071</f>
        <v>0</v>
      </c>
      <c r="O357" s="316">
        <f t="shared" si="242"/>
        <v>0</v>
      </c>
      <c r="P357" s="316">
        <f>'per SKPD'!O3071</f>
        <v>0</v>
      </c>
      <c r="Q357" s="316">
        <f>'per SKPD'!P3071</f>
        <v>0</v>
      </c>
      <c r="R357" s="316">
        <f>'per SKPD'!Q3071</f>
        <v>0</v>
      </c>
      <c r="S357" s="316">
        <f>'per SKPD'!R3071</f>
        <v>0</v>
      </c>
      <c r="T357" s="316">
        <f>'per SKPD'!S3071</f>
        <v>0</v>
      </c>
      <c r="U357" s="316">
        <f>'per SKPD'!T3071</f>
        <v>0</v>
      </c>
      <c r="V357" s="316">
        <f>'per SKPD'!U3071</f>
        <v>0</v>
      </c>
      <c r="W357" s="316">
        <f>'per SKPD'!V3071</f>
        <v>0</v>
      </c>
      <c r="X357" s="316">
        <f t="shared" ref="X357:X361" si="243">SUM(P357:W357)</f>
        <v>0</v>
      </c>
      <c r="Y357" s="318">
        <f t="shared" ref="Y357:Y361" si="244">E357+G357+H357+I357+J357+K357+L357+M357+N357-P357-Q357-R357-S357-T357-U357-V357-W357</f>
        <v>615000000</v>
      </c>
      <c r="Z357" s="318"/>
      <c r="AD357" s="379">
        <v>615000000</v>
      </c>
      <c r="AE357" s="394">
        <f t="shared" si="226"/>
        <v>0</v>
      </c>
    </row>
    <row r="358" spans="1:31">
      <c r="A358" s="230"/>
      <c r="B358" s="159">
        <v>4</v>
      </c>
      <c r="C358" s="159" t="s">
        <v>98</v>
      </c>
      <c r="D358" s="185" t="s">
        <v>8</v>
      </c>
      <c r="E358" s="316">
        <f>'per SKPD'!E3072</f>
        <v>0</v>
      </c>
      <c r="F358" s="316">
        <f>'per SKPD'!F3072</f>
        <v>1700000</v>
      </c>
      <c r="G358" s="316">
        <f>'per SKPD'!G3072</f>
        <v>1700000</v>
      </c>
      <c r="H358" s="316">
        <f>'per SKPD'!H3072</f>
        <v>0</v>
      </c>
      <c r="I358" s="316">
        <f>'per SKPD'!I3072</f>
        <v>0</v>
      </c>
      <c r="J358" s="316">
        <f>'per SKPD'!J3072</f>
        <v>0</v>
      </c>
      <c r="K358" s="316">
        <f>'per SKPD'!K3072</f>
        <v>0</v>
      </c>
      <c r="L358" s="316">
        <f>'per SKPD'!L3072</f>
        <v>0</v>
      </c>
      <c r="M358" s="316">
        <f>'per SKPD'!M3072</f>
        <v>0</v>
      </c>
      <c r="N358" s="316">
        <f>'per SKPD'!N3072</f>
        <v>0</v>
      </c>
      <c r="O358" s="316">
        <f t="shared" si="242"/>
        <v>1700000</v>
      </c>
      <c r="P358" s="316">
        <f>'per SKPD'!O3072</f>
        <v>0</v>
      </c>
      <c r="Q358" s="316">
        <f>'per SKPD'!P3072</f>
        <v>0</v>
      </c>
      <c r="R358" s="316">
        <f>'per SKPD'!Q3072</f>
        <v>0</v>
      </c>
      <c r="S358" s="316">
        <f>'per SKPD'!R3072</f>
        <v>0</v>
      </c>
      <c r="T358" s="316">
        <f>'per SKPD'!S3072</f>
        <v>0</v>
      </c>
      <c r="U358" s="316">
        <f>'per SKPD'!T3072</f>
        <v>0</v>
      </c>
      <c r="V358" s="316">
        <f>'per SKPD'!U3072</f>
        <v>0</v>
      </c>
      <c r="W358" s="316">
        <f>'per SKPD'!V3072</f>
        <v>0</v>
      </c>
      <c r="X358" s="316">
        <f t="shared" si="243"/>
        <v>0</v>
      </c>
      <c r="Y358" s="318">
        <f t="shared" si="244"/>
        <v>1700000</v>
      </c>
      <c r="Z358" s="318"/>
      <c r="AD358" s="379">
        <v>1700000</v>
      </c>
      <c r="AE358" s="394">
        <f t="shared" si="226"/>
        <v>0</v>
      </c>
    </row>
    <row r="359" spans="1:31">
      <c r="A359" s="230"/>
      <c r="B359" s="159">
        <v>5</v>
      </c>
      <c r="C359" s="159" t="s">
        <v>99</v>
      </c>
      <c r="D359" s="185" t="s">
        <v>14</v>
      </c>
      <c r="E359" s="316">
        <f>'per SKPD'!E3074</f>
        <v>3984500</v>
      </c>
      <c r="F359" s="316">
        <f>'per SKPD'!F3074</f>
        <v>0</v>
      </c>
      <c r="G359" s="316">
        <f>'per SKPD'!G3074</f>
        <v>0</v>
      </c>
      <c r="H359" s="316">
        <f>'per SKPD'!H3074</f>
        <v>0</v>
      </c>
      <c r="I359" s="316">
        <f>'per SKPD'!I3074</f>
        <v>0</v>
      </c>
      <c r="J359" s="316">
        <f>'per SKPD'!J3074</f>
        <v>0</v>
      </c>
      <c r="K359" s="316">
        <f>'per SKPD'!K3074</f>
        <v>0</v>
      </c>
      <c r="L359" s="316">
        <f>'per SKPD'!L3074</f>
        <v>0</v>
      </c>
      <c r="M359" s="316">
        <f>'per SKPD'!M3074</f>
        <v>0</v>
      </c>
      <c r="N359" s="316">
        <f>'per SKPD'!N3074</f>
        <v>0</v>
      </c>
      <c r="O359" s="316">
        <f t="shared" si="242"/>
        <v>0</v>
      </c>
      <c r="P359" s="316">
        <f>'per SKPD'!O3074</f>
        <v>0</v>
      </c>
      <c r="Q359" s="316">
        <f>'per SKPD'!P3074</f>
        <v>0</v>
      </c>
      <c r="R359" s="316">
        <f>'per SKPD'!Q3074</f>
        <v>0</v>
      </c>
      <c r="S359" s="316">
        <f>'per SKPD'!R3074</f>
        <v>0</v>
      </c>
      <c r="T359" s="316">
        <f>'per SKPD'!S3074</f>
        <v>0</v>
      </c>
      <c r="U359" s="316">
        <f>'per SKPD'!T3074</f>
        <v>0</v>
      </c>
      <c r="V359" s="316">
        <f>'per SKPD'!U3074</f>
        <v>0</v>
      </c>
      <c r="W359" s="316">
        <f>'per SKPD'!V3074</f>
        <v>0</v>
      </c>
      <c r="X359" s="316">
        <f t="shared" si="243"/>
        <v>0</v>
      </c>
      <c r="Y359" s="318">
        <f t="shared" si="244"/>
        <v>3984500</v>
      </c>
      <c r="Z359" s="318"/>
      <c r="AD359" s="379">
        <v>3984500</v>
      </c>
      <c r="AE359" s="394">
        <f t="shared" si="226"/>
        <v>0</v>
      </c>
    </row>
    <row r="360" spans="1:31">
      <c r="A360" s="230"/>
      <c r="B360" s="159">
        <v>6</v>
      </c>
      <c r="C360" s="159" t="s">
        <v>100</v>
      </c>
      <c r="D360" s="185" t="s">
        <v>10</v>
      </c>
      <c r="E360" s="316">
        <f>'per SKPD'!E3075</f>
        <v>0</v>
      </c>
      <c r="F360" s="316">
        <f>'per SKPD'!F3075</f>
        <v>0</v>
      </c>
      <c r="G360" s="316">
        <f>'per SKPD'!G3075</f>
        <v>0</v>
      </c>
      <c r="H360" s="316">
        <f>'per SKPD'!H3075</f>
        <v>0</v>
      </c>
      <c r="I360" s="316">
        <f>'per SKPD'!I3075</f>
        <v>0</v>
      </c>
      <c r="J360" s="316">
        <f>'per SKPD'!J3075</f>
        <v>0</v>
      </c>
      <c r="K360" s="316">
        <f>'per SKPD'!K3075</f>
        <v>0</v>
      </c>
      <c r="L360" s="316">
        <f>'per SKPD'!L3075</f>
        <v>0</v>
      </c>
      <c r="M360" s="316">
        <f>'per SKPD'!M3075</f>
        <v>0</v>
      </c>
      <c r="N360" s="316">
        <f>'per SKPD'!N3075</f>
        <v>0</v>
      </c>
      <c r="O360" s="316">
        <f t="shared" si="242"/>
        <v>0</v>
      </c>
      <c r="P360" s="316">
        <f>'per SKPD'!O3075</f>
        <v>0</v>
      </c>
      <c r="Q360" s="316">
        <f>'per SKPD'!P3075</f>
        <v>0</v>
      </c>
      <c r="R360" s="316">
        <f>'per SKPD'!Q3075</f>
        <v>0</v>
      </c>
      <c r="S360" s="316">
        <f>'per SKPD'!R3075</f>
        <v>0</v>
      </c>
      <c r="T360" s="316">
        <f>'per SKPD'!S3075</f>
        <v>0</v>
      </c>
      <c r="U360" s="316">
        <f>'per SKPD'!T3075</f>
        <v>0</v>
      </c>
      <c r="V360" s="316">
        <f>'per SKPD'!U3075</f>
        <v>0</v>
      </c>
      <c r="W360" s="316">
        <f>'per SKPD'!V3075</f>
        <v>0</v>
      </c>
      <c r="X360" s="316">
        <f t="shared" si="243"/>
        <v>0</v>
      </c>
      <c r="Y360" s="318">
        <f t="shared" si="244"/>
        <v>0</v>
      </c>
      <c r="Z360" s="318"/>
      <c r="AD360" s="379">
        <v>0</v>
      </c>
      <c r="AE360" s="394">
        <f t="shared" si="226"/>
        <v>0</v>
      </c>
    </row>
    <row r="361" spans="1:31" s="179" customFormat="1">
      <c r="A361" s="628"/>
      <c r="B361" s="186">
        <v>7</v>
      </c>
      <c r="C361" s="186"/>
      <c r="D361" s="187" t="s">
        <v>11</v>
      </c>
      <c r="E361" s="316">
        <f>'per SKPD'!E3076</f>
        <v>0</v>
      </c>
      <c r="F361" s="316">
        <f>'per SKPD'!F3076</f>
        <v>0</v>
      </c>
      <c r="G361" s="316">
        <f>'per SKPD'!G3076</f>
        <v>0</v>
      </c>
      <c r="H361" s="316">
        <f>'per SKPD'!H3076</f>
        <v>0</v>
      </c>
      <c r="I361" s="316">
        <f>'per SKPD'!I3076</f>
        <v>0</v>
      </c>
      <c r="J361" s="316">
        <f>'per SKPD'!J3076</f>
        <v>0</v>
      </c>
      <c r="K361" s="316">
        <f>'per SKPD'!K3076</f>
        <v>0</v>
      </c>
      <c r="L361" s="316">
        <f>'per SKPD'!L3076</f>
        <v>0</v>
      </c>
      <c r="M361" s="316">
        <f>'per SKPD'!M3076</f>
        <v>46326000</v>
      </c>
      <c r="N361" s="316">
        <f>'per SKPD'!N3076</f>
        <v>0</v>
      </c>
      <c r="O361" s="316">
        <f t="shared" si="242"/>
        <v>46326000</v>
      </c>
      <c r="P361" s="316">
        <f>'per SKPD'!O3076</f>
        <v>0</v>
      </c>
      <c r="Q361" s="316">
        <f>'per SKPD'!P3076</f>
        <v>0</v>
      </c>
      <c r="R361" s="316">
        <f>'per SKPD'!Q3076</f>
        <v>0</v>
      </c>
      <c r="S361" s="316">
        <f>'per SKPD'!R3076</f>
        <v>0</v>
      </c>
      <c r="T361" s="316">
        <f>'per SKPD'!S3076</f>
        <v>46326000</v>
      </c>
      <c r="U361" s="316">
        <f>'per SKPD'!T3076</f>
        <v>0</v>
      </c>
      <c r="V361" s="316">
        <f>'per SKPD'!U3076</f>
        <v>0</v>
      </c>
      <c r="W361" s="316">
        <f>'per SKPD'!V3076</f>
        <v>0</v>
      </c>
      <c r="X361" s="316">
        <f t="shared" si="243"/>
        <v>46326000</v>
      </c>
      <c r="Y361" s="318">
        <f t="shared" si="244"/>
        <v>0</v>
      </c>
      <c r="Z361" s="395"/>
      <c r="AA361" s="396"/>
      <c r="AB361" s="397"/>
      <c r="AC361" s="397"/>
      <c r="AD361" s="397">
        <v>0</v>
      </c>
      <c r="AE361" s="394">
        <f t="shared" si="226"/>
        <v>0</v>
      </c>
    </row>
    <row r="362" spans="1:31">
      <c r="A362" s="627"/>
      <c r="B362" s="183"/>
      <c r="C362" s="183"/>
      <c r="D362" s="188"/>
      <c r="E362" s="318"/>
      <c r="F362" s="318"/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E362" s="394">
        <f t="shared" si="226"/>
        <v>0</v>
      </c>
    </row>
    <row r="363" spans="1:31" s="178" customFormat="1">
      <c r="A363" s="633">
        <v>40</v>
      </c>
      <c r="B363" s="694" t="s">
        <v>59</v>
      </c>
      <c r="C363" s="695"/>
      <c r="D363" s="696"/>
      <c r="E363" s="391">
        <f t="shared" ref="E363:U363" si="245">SUM(E364:E370)</f>
        <v>1407779885</v>
      </c>
      <c r="F363" s="391">
        <f t="shared" ref="F363" si="246">SUM(F364:F370)</f>
        <v>30812600</v>
      </c>
      <c r="G363" s="391">
        <f t="shared" si="245"/>
        <v>30812600</v>
      </c>
      <c r="H363" s="391">
        <f t="shared" si="245"/>
        <v>0</v>
      </c>
      <c r="I363" s="391">
        <f t="shared" si="245"/>
        <v>0</v>
      </c>
      <c r="J363" s="391">
        <f t="shared" si="245"/>
        <v>0</v>
      </c>
      <c r="K363" s="391">
        <f t="shared" si="245"/>
        <v>0</v>
      </c>
      <c r="L363" s="391">
        <f t="shared" si="245"/>
        <v>0</v>
      </c>
      <c r="M363" s="391">
        <f t="shared" si="245"/>
        <v>5150900</v>
      </c>
      <c r="N363" s="391">
        <f t="shared" si="245"/>
        <v>0</v>
      </c>
      <c r="O363" s="391">
        <f>SUM(G363:N363)</f>
        <v>35963500</v>
      </c>
      <c r="P363" s="391">
        <f t="shared" si="245"/>
        <v>0</v>
      </c>
      <c r="Q363" s="391">
        <f t="shared" si="245"/>
        <v>0</v>
      </c>
      <c r="R363" s="391">
        <f t="shared" si="245"/>
        <v>0</v>
      </c>
      <c r="S363" s="391">
        <f t="shared" si="245"/>
        <v>5150900</v>
      </c>
      <c r="T363" s="391">
        <f t="shared" si="245"/>
        <v>5150900</v>
      </c>
      <c r="U363" s="391">
        <f t="shared" si="245"/>
        <v>0</v>
      </c>
      <c r="V363" s="391">
        <f t="shared" ref="V363:W363" si="247">SUM(V364:V370)</f>
        <v>0</v>
      </c>
      <c r="W363" s="391">
        <f t="shared" si="247"/>
        <v>0</v>
      </c>
      <c r="X363" s="391">
        <f>SUM(X364:X370)</f>
        <v>10301800</v>
      </c>
      <c r="Y363" s="391">
        <f>SUM(Y364:Y370)</f>
        <v>1433441585</v>
      </c>
      <c r="Z363" s="392" t="s">
        <v>118</v>
      </c>
      <c r="AA363" s="393">
        <f>E363+G363+H363+I363+J363+K363+L363+M363+N363-P363-Q363-R363-S363-T363-U363-V363-W363</f>
        <v>1433441585</v>
      </c>
      <c r="AB363" s="394"/>
      <c r="AC363" s="394"/>
      <c r="AD363" s="394">
        <v>1433441585</v>
      </c>
      <c r="AE363" s="394">
        <f t="shared" si="226"/>
        <v>0</v>
      </c>
    </row>
    <row r="364" spans="1:31">
      <c r="A364" s="230"/>
      <c r="B364" s="159">
        <v>1</v>
      </c>
      <c r="C364" s="159" t="s">
        <v>95</v>
      </c>
      <c r="D364" s="185" t="s">
        <v>9</v>
      </c>
      <c r="E364" s="316">
        <f>'per SKPD'!E3107</f>
        <v>210000000</v>
      </c>
      <c r="F364" s="316">
        <f>'per SKPD'!F3107</f>
        <v>0</v>
      </c>
      <c r="G364" s="316">
        <f>'per SKPD'!G3107</f>
        <v>0</v>
      </c>
      <c r="H364" s="316">
        <f>'per SKPD'!H3107</f>
        <v>0</v>
      </c>
      <c r="I364" s="316">
        <f>'per SKPD'!I3107</f>
        <v>0</v>
      </c>
      <c r="J364" s="316">
        <f>'per SKPD'!J3107</f>
        <v>0</v>
      </c>
      <c r="K364" s="316">
        <f>'per SKPD'!K3107</f>
        <v>0</v>
      </c>
      <c r="L364" s="316">
        <f>'per SKPD'!L3107</f>
        <v>0</v>
      </c>
      <c r="M364" s="316">
        <f>'per SKPD'!M3107</f>
        <v>0</v>
      </c>
      <c r="N364" s="316">
        <f>'per SKPD'!N3107</f>
        <v>0</v>
      </c>
      <c r="O364" s="316">
        <f>SUM(G364:N364)</f>
        <v>0</v>
      </c>
      <c r="P364" s="316">
        <f>'per SKPD'!O3107</f>
        <v>0</v>
      </c>
      <c r="Q364" s="316">
        <f>'per SKPD'!P3107</f>
        <v>0</v>
      </c>
      <c r="R364" s="316">
        <f>'per SKPD'!Q3107</f>
        <v>0</v>
      </c>
      <c r="S364" s="316">
        <f>'per SKPD'!R3107</f>
        <v>0</v>
      </c>
      <c r="T364" s="316">
        <f>'per SKPD'!S3107</f>
        <v>0</v>
      </c>
      <c r="U364" s="316">
        <f>'per SKPD'!T3107</f>
        <v>0</v>
      </c>
      <c r="V364" s="316">
        <f>'per SKPD'!U3107</f>
        <v>0</v>
      </c>
      <c r="W364" s="316">
        <f>'per SKPD'!V3107</f>
        <v>0</v>
      </c>
      <c r="X364" s="316">
        <f>SUM(P364:W364)</f>
        <v>0</v>
      </c>
      <c r="Y364" s="318">
        <f>E364+G364+H364+I364+J364+K364+L364+M364+N364-P364-Q364-R364-S364-T364-U364-V364-W364</f>
        <v>210000000</v>
      </c>
      <c r="Z364" s="318"/>
      <c r="AA364" s="306">
        <f>Y363-AA363</f>
        <v>0</v>
      </c>
      <c r="AB364" s="379" t="s">
        <v>24</v>
      </c>
      <c r="AD364" s="379">
        <v>210000000</v>
      </c>
      <c r="AE364" s="394">
        <f t="shared" si="226"/>
        <v>0</v>
      </c>
    </row>
    <row r="365" spans="1:31">
      <c r="A365" s="230"/>
      <c r="B365" s="159">
        <v>2</v>
      </c>
      <c r="C365" s="159" t="s">
        <v>96</v>
      </c>
      <c r="D365" s="185" t="s">
        <v>12</v>
      </c>
      <c r="E365" s="316">
        <f>'per SKPD'!E3108</f>
        <v>333478950</v>
      </c>
      <c r="F365" s="316">
        <f>'per SKPD'!F3108</f>
        <v>29100000</v>
      </c>
      <c r="G365" s="316">
        <f>'per SKPD'!G3108</f>
        <v>29100000</v>
      </c>
      <c r="H365" s="316">
        <f>'per SKPD'!H3108</f>
        <v>0</v>
      </c>
      <c r="I365" s="316">
        <f>'per SKPD'!I3108</f>
        <v>0</v>
      </c>
      <c r="J365" s="316">
        <f>'per SKPD'!J3108</f>
        <v>0</v>
      </c>
      <c r="K365" s="316">
        <f>'per SKPD'!K3108</f>
        <v>0</v>
      </c>
      <c r="L365" s="316">
        <f>'per SKPD'!L3108</f>
        <v>0</v>
      </c>
      <c r="M365" s="316">
        <f>'per SKPD'!M3108</f>
        <v>0</v>
      </c>
      <c r="N365" s="316">
        <f>'per SKPD'!N3108</f>
        <v>0</v>
      </c>
      <c r="O365" s="316">
        <f t="shared" ref="O365:O370" si="248">SUM(G365:N365)</f>
        <v>29100000</v>
      </c>
      <c r="P365" s="316">
        <f>'per SKPD'!O3108</f>
        <v>0</v>
      </c>
      <c r="Q365" s="316">
        <f>'per SKPD'!P3108</f>
        <v>0</v>
      </c>
      <c r="R365" s="316">
        <f>'per SKPD'!Q3108</f>
        <v>0</v>
      </c>
      <c r="S365" s="316">
        <f>'per SKPD'!R3108</f>
        <v>5150900</v>
      </c>
      <c r="T365" s="316">
        <f>'per SKPD'!S3108</f>
        <v>0</v>
      </c>
      <c r="U365" s="316">
        <f>'per SKPD'!T3108</f>
        <v>0</v>
      </c>
      <c r="V365" s="316">
        <f>'per SKPD'!U3108</f>
        <v>0</v>
      </c>
      <c r="W365" s="316">
        <f>'per SKPD'!V3108</f>
        <v>0</v>
      </c>
      <c r="X365" s="316">
        <f>SUM(P365:W365)</f>
        <v>5150900</v>
      </c>
      <c r="Y365" s="318">
        <f>E365+G365+H365+I365+J365+K365+L365+M365+N365-P365-Q365-R365-S365-T365-U365-V365-W365</f>
        <v>357428050</v>
      </c>
      <c r="Z365" s="318"/>
      <c r="AD365" s="379">
        <v>357428050</v>
      </c>
      <c r="AE365" s="394">
        <f t="shared" si="226"/>
        <v>0</v>
      </c>
    </row>
    <row r="366" spans="1:31">
      <c r="A366" s="230"/>
      <c r="B366" s="159">
        <v>3</v>
      </c>
      <c r="C366" s="159" t="s">
        <v>97</v>
      </c>
      <c r="D366" s="185" t="s">
        <v>13</v>
      </c>
      <c r="E366" s="316">
        <f>'per SKPD'!E3125</f>
        <v>864234435</v>
      </c>
      <c r="F366" s="316">
        <f>'per SKPD'!F3125</f>
        <v>0</v>
      </c>
      <c r="G366" s="316">
        <f>'per SKPD'!G3125</f>
        <v>0</v>
      </c>
      <c r="H366" s="316">
        <f>'per SKPD'!H3125</f>
        <v>0</v>
      </c>
      <c r="I366" s="316">
        <f>'per SKPD'!I3125</f>
        <v>0</v>
      </c>
      <c r="J366" s="316">
        <f>'per SKPD'!J3125</f>
        <v>0</v>
      </c>
      <c r="K366" s="316">
        <f>'per SKPD'!K3125</f>
        <v>0</v>
      </c>
      <c r="L366" s="316">
        <f>'per SKPD'!L3125</f>
        <v>0</v>
      </c>
      <c r="M366" s="316">
        <f>'per SKPD'!M3125</f>
        <v>0</v>
      </c>
      <c r="N366" s="316">
        <f>'per SKPD'!N3125</f>
        <v>0</v>
      </c>
      <c r="O366" s="316">
        <f t="shared" si="248"/>
        <v>0</v>
      </c>
      <c r="P366" s="316">
        <f>'per SKPD'!O3125</f>
        <v>0</v>
      </c>
      <c r="Q366" s="316">
        <f>'per SKPD'!P3125</f>
        <v>0</v>
      </c>
      <c r="R366" s="316">
        <f>'per SKPD'!Q3125</f>
        <v>0</v>
      </c>
      <c r="S366" s="316">
        <f>'per SKPD'!R3125</f>
        <v>0</v>
      </c>
      <c r="T366" s="316">
        <f>'per SKPD'!S3125</f>
        <v>0</v>
      </c>
      <c r="U366" s="316">
        <f>'per SKPD'!T3125</f>
        <v>0</v>
      </c>
      <c r="V366" s="316">
        <f>'per SKPD'!U3125</f>
        <v>0</v>
      </c>
      <c r="W366" s="316">
        <f>'per SKPD'!V3125</f>
        <v>0</v>
      </c>
      <c r="X366" s="316">
        <f t="shared" ref="X366:X369" si="249">SUM(P366:W366)</f>
        <v>0</v>
      </c>
      <c r="Y366" s="318">
        <f t="shared" ref="Y366:Y369" si="250">E366+G366+H366+I366+J366+K366+L366+M366+N366-P366-Q366-R366-S366-T366-U366-V366-W366</f>
        <v>864234435</v>
      </c>
      <c r="Z366" s="318"/>
      <c r="AD366" s="379">
        <v>864234435</v>
      </c>
      <c r="AE366" s="394">
        <f t="shared" si="226"/>
        <v>0</v>
      </c>
    </row>
    <row r="367" spans="1:31">
      <c r="A367" s="230"/>
      <c r="B367" s="159">
        <v>4</v>
      </c>
      <c r="C367" s="159" t="s">
        <v>98</v>
      </c>
      <c r="D367" s="185" t="s">
        <v>8</v>
      </c>
      <c r="E367" s="316">
        <f>'per SKPD'!E3126</f>
        <v>0</v>
      </c>
      <c r="F367" s="316">
        <f>'per SKPD'!F3126</f>
        <v>1712600</v>
      </c>
      <c r="G367" s="316">
        <f>'per SKPD'!G3126</f>
        <v>1712600</v>
      </c>
      <c r="H367" s="316">
        <f>'per SKPD'!H3126</f>
        <v>0</v>
      </c>
      <c r="I367" s="316">
        <f>'per SKPD'!I3126</f>
        <v>0</v>
      </c>
      <c r="J367" s="316">
        <f>'per SKPD'!J3126</f>
        <v>0</v>
      </c>
      <c r="K367" s="316">
        <f>'per SKPD'!K3126</f>
        <v>0</v>
      </c>
      <c r="L367" s="316">
        <f>'per SKPD'!L3126</f>
        <v>0</v>
      </c>
      <c r="M367" s="316">
        <f>'per SKPD'!M3126</f>
        <v>0</v>
      </c>
      <c r="N367" s="316">
        <f>'per SKPD'!N3126</f>
        <v>0</v>
      </c>
      <c r="O367" s="316">
        <f t="shared" si="248"/>
        <v>1712600</v>
      </c>
      <c r="P367" s="316">
        <f>'per SKPD'!O3126</f>
        <v>0</v>
      </c>
      <c r="Q367" s="316">
        <f>'per SKPD'!P3126</f>
        <v>0</v>
      </c>
      <c r="R367" s="316">
        <f>'per SKPD'!Q3126</f>
        <v>0</v>
      </c>
      <c r="S367" s="316">
        <f>'per SKPD'!R3126</f>
        <v>0</v>
      </c>
      <c r="T367" s="316">
        <f>'per SKPD'!S3126</f>
        <v>0</v>
      </c>
      <c r="U367" s="316">
        <f>'per SKPD'!T3126</f>
        <v>0</v>
      </c>
      <c r="V367" s="316">
        <f>'per SKPD'!U3126</f>
        <v>0</v>
      </c>
      <c r="W367" s="316">
        <f>'per SKPD'!V3126</f>
        <v>0</v>
      </c>
      <c r="X367" s="316">
        <f t="shared" si="249"/>
        <v>0</v>
      </c>
      <c r="Y367" s="318">
        <f t="shared" si="250"/>
        <v>1712600</v>
      </c>
      <c r="Z367" s="318"/>
      <c r="AD367" s="379">
        <v>1712600</v>
      </c>
      <c r="AE367" s="394">
        <f t="shared" si="226"/>
        <v>0</v>
      </c>
    </row>
    <row r="368" spans="1:31">
      <c r="A368" s="230"/>
      <c r="B368" s="159">
        <v>5</v>
      </c>
      <c r="C368" s="159" t="s">
        <v>99</v>
      </c>
      <c r="D368" s="185" t="s">
        <v>14</v>
      </c>
      <c r="E368" s="316">
        <f>'per SKPD'!E3128</f>
        <v>66500</v>
      </c>
      <c r="F368" s="316">
        <f>'per SKPD'!F3128</f>
        <v>0</v>
      </c>
      <c r="G368" s="316">
        <f>'per SKPD'!G3128</f>
        <v>0</v>
      </c>
      <c r="H368" s="316">
        <f>'per SKPD'!H3128</f>
        <v>0</v>
      </c>
      <c r="I368" s="316">
        <f>'per SKPD'!I3128</f>
        <v>0</v>
      </c>
      <c r="J368" s="316">
        <f>'per SKPD'!J3128</f>
        <v>0</v>
      </c>
      <c r="K368" s="316">
        <f>'per SKPD'!K3128</f>
        <v>0</v>
      </c>
      <c r="L368" s="316">
        <f>'per SKPD'!L3128</f>
        <v>0</v>
      </c>
      <c r="M368" s="316">
        <f>'per SKPD'!M3128</f>
        <v>0</v>
      </c>
      <c r="N368" s="316">
        <f>'per SKPD'!N3128</f>
        <v>0</v>
      </c>
      <c r="O368" s="316">
        <f t="shared" si="248"/>
        <v>0</v>
      </c>
      <c r="P368" s="316">
        <f>'per SKPD'!O3128</f>
        <v>0</v>
      </c>
      <c r="Q368" s="316">
        <f>'per SKPD'!P3128</f>
        <v>0</v>
      </c>
      <c r="R368" s="316">
        <f>'per SKPD'!Q3128</f>
        <v>0</v>
      </c>
      <c r="S368" s="316">
        <f>'per SKPD'!R3128</f>
        <v>0</v>
      </c>
      <c r="T368" s="316">
        <f>'per SKPD'!S3128</f>
        <v>0</v>
      </c>
      <c r="U368" s="316">
        <f>'per SKPD'!T3128</f>
        <v>0</v>
      </c>
      <c r="V368" s="316">
        <f>'per SKPD'!U3128</f>
        <v>0</v>
      </c>
      <c r="W368" s="316">
        <f>'per SKPD'!V3128</f>
        <v>0</v>
      </c>
      <c r="X368" s="316">
        <f t="shared" si="249"/>
        <v>0</v>
      </c>
      <c r="Y368" s="318">
        <f t="shared" si="250"/>
        <v>66500</v>
      </c>
      <c r="Z368" s="318"/>
      <c r="AD368" s="379">
        <v>66500</v>
      </c>
      <c r="AE368" s="394">
        <f t="shared" si="226"/>
        <v>0</v>
      </c>
    </row>
    <row r="369" spans="1:31">
      <c r="A369" s="230"/>
      <c r="B369" s="159">
        <v>6</v>
      </c>
      <c r="C369" s="159" t="s">
        <v>100</v>
      </c>
      <c r="D369" s="185" t="s">
        <v>10</v>
      </c>
      <c r="E369" s="316">
        <f>'per SKPD'!E3129</f>
        <v>0</v>
      </c>
      <c r="F369" s="316">
        <f>'per SKPD'!F3129</f>
        <v>0</v>
      </c>
      <c r="G369" s="316">
        <f>'per SKPD'!G3129</f>
        <v>0</v>
      </c>
      <c r="H369" s="316">
        <f>'per SKPD'!H3129</f>
        <v>0</v>
      </c>
      <c r="I369" s="316">
        <f>'per SKPD'!I3129</f>
        <v>0</v>
      </c>
      <c r="J369" s="316">
        <f>'per SKPD'!J3129</f>
        <v>0</v>
      </c>
      <c r="K369" s="316">
        <f>'per SKPD'!K3129</f>
        <v>0</v>
      </c>
      <c r="L369" s="316">
        <f>'per SKPD'!L3129</f>
        <v>0</v>
      </c>
      <c r="M369" s="316">
        <f>'per SKPD'!M3129</f>
        <v>0</v>
      </c>
      <c r="N369" s="316">
        <f>'per SKPD'!N3129</f>
        <v>0</v>
      </c>
      <c r="O369" s="316">
        <f t="shared" si="248"/>
        <v>0</v>
      </c>
      <c r="P369" s="316">
        <f>'per SKPD'!O3129</f>
        <v>0</v>
      </c>
      <c r="Q369" s="316">
        <f>'per SKPD'!P3129</f>
        <v>0</v>
      </c>
      <c r="R369" s="316">
        <f>'per SKPD'!Q3129</f>
        <v>0</v>
      </c>
      <c r="S369" s="316">
        <f>'per SKPD'!R3129</f>
        <v>0</v>
      </c>
      <c r="T369" s="316">
        <f>'per SKPD'!S3129</f>
        <v>0</v>
      </c>
      <c r="U369" s="316">
        <f>'per SKPD'!T3129</f>
        <v>0</v>
      </c>
      <c r="V369" s="316">
        <f>'per SKPD'!U3129</f>
        <v>0</v>
      </c>
      <c r="W369" s="316">
        <f>'per SKPD'!V3129</f>
        <v>0</v>
      </c>
      <c r="X369" s="316">
        <f t="shared" si="249"/>
        <v>0</v>
      </c>
      <c r="Y369" s="318">
        <f t="shared" si="250"/>
        <v>0</v>
      </c>
      <c r="Z369" s="318"/>
      <c r="AD369" s="379">
        <v>0</v>
      </c>
      <c r="AE369" s="394">
        <f t="shared" si="226"/>
        <v>0</v>
      </c>
    </row>
    <row r="370" spans="1:31" s="179" customFormat="1">
      <c r="A370" s="628"/>
      <c r="B370" s="186">
        <v>7</v>
      </c>
      <c r="C370" s="186"/>
      <c r="D370" s="187" t="s">
        <v>11</v>
      </c>
      <c r="E370" s="316">
        <f>'per SKPD'!E3130</f>
        <v>0</v>
      </c>
      <c r="F370" s="316">
        <f>'per SKPD'!F3130</f>
        <v>0</v>
      </c>
      <c r="G370" s="316">
        <f>'per SKPD'!G3130</f>
        <v>0</v>
      </c>
      <c r="H370" s="316">
        <f>'per SKPD'!H3130</f>
        <v>0</v>
      </c>
      <c r="I370" s="316">
        <f>'per SKPD'!I3130</f>
        <v>0</v>
      </c>
      <c r="J370" s="316">
        <f>'per SKPD'!J3130</f>
        <v>0</v>
      </c>
      <c r="K370" s="316">
        <f>'per SKPD'!K3130</f>
        <v>0</v>
      </c>
      <c r="L370" s="316">
        <f>'per SKPD'!L3130</f>
        <v>0</v>
      </c>
      <c r="M370" s="323">
        <f>'per SKPD'!M3130</f>
        <v>5150900</v>
      </c>
      <c r="N370" s="323">
        <f>'per SKPD'!N3130</f>
        <v>0</v>
      </c>
      <c r="O370" s="316">
        <f t="shared" si="248"/>
        <v>5150900</v>
      </c>
      <c r="P370" s="316">
        <f>'per SKPD'!O3130</f>
        <v>0</v>
      </c>
      <c r="Q370" s="316">
        <f>'per SKPD'!P3130</f>
        <v>0</v>
      </c>
      <c r="R370" s="316">
        <f>'per SKPD'!Q3130</f>
        <v>0</v>
      </c>
      <c r="S370" s="316">
        <f>'per SKPD'!R3130</f>
        <v>0</v>
      </c>
      <c r="T370" s="316">
        <f>'per SKPD'!S3130</f>
        <v>5150900</v>
      </c>
      <c r="U370" s="316">
        <f>'per SKPD'!T3130</f>
        <v>0</v>
      </c>
      <c r="V370" s="316">
        <f>'per SKPD'!U3130</f>
        <v>0</v>
      </c>
      <c r="W370" s="316">
        <f>'per SKPD'!V3130</f>
        <v>0</v>
      </c>
      <c r="X370" s="316">
        <f>SUM(P370:W370)</f>
        <v>5150900</v>
      </c>
      <c r="Y370" s="318">
        <f>E370+G370+H370+I370+J370+K370+L370+M370+N370-P370-Q370-R370-S370-T370-U370-V370-W370</f>
        <v>0</v>
      </c>
      <c r="Z370" s="395"/>
      <c r="AA370" s="396"/>
      <c r="AB370" s="397"/>
      <c r="AC370" s="397"/>
      <c r="AD370" s="397">
        <v>0</v>
      </c>
      <c r="AE370" s="394">
        <f t="shared" si="226"/>
        <v>0</v>
      </c>
    </row>
    <row r="371" spans="1:31">
      <c r="A371" s="627"/>
      <c r="B371" s="183"/>
      <c r="C371" s="183"/>
      <c r="D371" s="188"/>
      <c r="E371" s="318"/>
      <c r="F371" s="318"/>
      <c r="G371" s="390"/>
      <c r="H371" s="390"/>
      <c r="I371" s="390"/>
      <c r="J371" s="390"/>
      <c r="K371" s="390"/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  <c r="AE371" s="394">
        <f t="shared" si="226"/>
        <v>0</v>
      </c>
    </row>
    <row r="372" spans="1:31" s="178" customFormat="1">
      <c r="A372" s="633">
        <v>41</v>
      </c>
      <c r="B372" s="694" t="s">
        <v>60</v>
      </c>
      <c r="C372" s="695"/>
      <c r="D372" s="696"/>
      <c r="E372" s="391">
        <f t="shared" ref="E372:U372" si="251">SUM(E373:E379)</f>
        <v>1718997000</v>
      </c>
      <c r="F372" s="391">
        <f t="shared" ref="F372" si="252">SUM(F373:F379)</f>
        <v>4500000</v>
      </c>
      <c r="G372" s="391">
        <f t="shared" si="251"/>
        <v>4500000</v>
      </c>
      <c r="H372" s="391">
        <f t="shared" si="251"/>
        <v>0</v>
      </c>
      <c r="I372" s="391">
        <f t="shared" si="251"/>
        <v>0</v>
      </c>
      <c r="J372" s="391">
        <f t="shared" si="251"/>
        <v>0</v>
      </c>
      <c r="K372" s="391">
        <f t="shared" si="251"/>
        <v>0</v>
      </c>
      <c r="L372" s="391">
        <f t="shared" si="251"/>
        <v>0</v>
      </c>
      <c r="M372" s="391">
        <f t="shared" si="251"/>
        <v>0</v>
      </c>
      <c r="N372" s="391">
        <f t="shared" si="251"/>
        <v>0</v>
      </c>
      <c r="O372" s="391">
        <f>SUM(G372:N372)</f>
        <v>4500000</v>
      </c>
      <c r="P372" s="391">
        <f t="shared" si="251"/>
        <v>0</v>
      </c>
      <c r="Q372" s="391">
        <f t="shared" si="251"/>
        <v>0</v>
      </c>
      <c r="R372" s="391">
        <f t="shared" si="251"/>
        <v>0</v>
      </c>
      <c r="S372" s="391">
        <f t="shared" si="251"/>
        <v>0</v>
      </c>
      <c r="T372" s="391">
        <f t="shared" si="251"/>
        <v>0</v>
      </c>
      <c r="U372" s="391">
        <f t="shared" si="251"/>
        <v>2500000</v>
      </c>
      <c r="V372" s="391">
        <f t="shared" ref="V372:W372" si="253">SUM(V373:V379)</f>
        <v>0</v>
      </c>
      <c r="W372" s="391">
        <f t="shared" si="253"/>
        <v>0</v>
      </c>
      <c r="X372" s="391">
        <f>SUM(X373:X379)</f>
        <v>2500000</v>
      </c>
      <c r="Y372" s="391">
        <f>SUM(Y373:Y379)</f>
        <v>1720997000</v>
      </c>
      <c r="Z372" s="392"/>
      <c r="AA372" s="393">
        <f>E372+G372+H372+I372+J372+K372+L372+M372+N372-P372-Q372-R372-S372-T372-U372-V372-W372</f>
        <v>1720997000</v>
      </c>
      <c r="AB372" s="394"/>
      <c r="AC372" s="394"/>
      <c r="AD372" s="394">
        <v>1720997000</v>
      </c>
      <c r="AE372" s="394">
        <f t="shared" si="226"/>
        <v>0</v>
      </c>
    </row>
    <row r="373" spans="1:31">
      <c r="A373" s="230"/>
      <c r="B373" s="159">
        <v>1</v>
      </c>
      <c r="C373" s="159" t="s">
        <v>95</v>
      </c>
      <c r="D373" s="185" t="s">
        <v>9</v>
      </c>
      <c r="E373" s="316">
        <f>'per SKPD'!E3141</f>
        <v>1599000000</v>
      </c>
      <c r="F373" s="316">
        <f>'per SKPD'!F3141</f>
        <v>0</v>
      </c>
      <c r="G373" s="316">
        <f>'per SKPD'!G3141</f>
        <v>0</v>
      </c>
      <c r="H373" s="316">
        <f>'per SKPD'!H3141</f>
        <v>0</v>
      </c>
      <c r="I373" s="316">
        <f>'per SKPD'!I3141</f>
        <v>0</v>
      </c>
      <c r="J373" s="316">
        <f>'per SKPD'!J3141</f>
        <v>0</v>
      </c>
      <c r="K373" s="316">
        <f>'per SKPD'!K3141</f>
        <v>0</v>
      </c>
      <c r="L373" s="316">
        <f>'per SKPD'!L3141</f>
        <v>0</v>
      </c>
      <c r="M373" s="316">
        <f>'per SKPD'!M3141</f>
        <v>0</v>
      </c>
      <c r="N373" s="316">
        <f>'per SKPD'!N3141</f>
        <v>0</v>
      </c>
      <c r="O373" s="316">
        <f>SUM(G373:N373)</f>
        <v>0</v>
      </c>
      <c r="P373" s="316">
        <f>'per SKPD'!O3141</f>
        <v>0</v>
      </c>
      <c r="Q373" s="316">
        <f>'per SKPD'!P3141</f>
        <v>0</v>
      </c>
      <c r="R373" s="316">
        <f>'per SKPD'!Q3141</f>
        <v>0</v>
      </c>
      <c r="S373" s="316">
        <f>'per SKPD'!R3141</f>
        <v>0</v>
      </c>
      <c r="T373" s="316">
        <f>'per SKPD'!S3141</f>
        <v>0</v>
      </c>
      <c r="U373" s="316">
        <f>'per SKPD'!T3141</f>
        <v>0</v>
      </c>
      <c r="V373" s="316">
        <f>'per SKPD'!U3141</f>
        <v>0</v>
      </c>
      <c r="W373" s="316">
        <f>'per SKPD'!V3141</f>
        <v>0</v>
      </c>
      <c r="X373" s="316">
        <f>SUM(P373:W373)</f>
        <v>0</v>
      </c>
      <c r="Y373" s="318">
        <f>E373+G373+H373+I373+J373+K373+L373+M373+N373-P373-Q373-R373-S373-T373-U373-V373-W373</f>
        <v>1599000000</v>
      </c>
      <c r="Z373" s="318"/>
      <c r="AA373" s="306">
        <f>Y372-AA372</f>
        <v>0</v>
      </c>
      <c r="AB373" s="379" t="s">
        <v>24</v>
      </c>
      <c r="AD373" s="379">
        <v>1599000000</v>
      </c>
      <c r="AE373" s="394">
        <f t="shared" si="226"/>
        <v>0</v>
      </c>
    </row>
    <row r="374" spans="1:31">
      <c r="A374" s="230"/>
      <c r="B374" s="159">
        <v>2</v>
      </c>
      <c r="C374" s="159" t="s">
        <v>96</v>
      </c>
      <c r="D374" s="185" t="s">
        <v>12</v>
      </c>
      <c r="E374" s="316">
        <f>'per SKPD'!E3142</f>
        <v>46840500</v>
      </c>
      <c r="F374" s="316">
        <f>'per SKPD'!F3142</f>
        <v>4500000</v>
      </c>
      <c r="G374" s="316">
        <f>'per SKPD'!G3142</f>
        <v>4500000</v>
      </c>
      <c r="H374" s="316">
        <f>'per SKPD'!H3142</f>
        <v>0</v>
      </c>
      <c r="I374" s="316">
        <f>'per SKPD'!I3142</f>
        <v>0</v>
      </c>
      <c r="J374" s="316">
        <f>'per SKPD'!J3142</f>
        <v>0</v>
      </c>
      <c r="K374" s="316">
        <f>'per SKPD'!K3142</f>
        <v>0</v>
      </c>
      <c r="L374" s="316">
        <f>'per SKPD'!L3142</f>
        <v>0</v>
      </c>
      <c r="M374" s="316">
        <f>'per SKPD'!M3142</f>
        <v>0</v>
      </c>
      <c r="N374" s="316">
        <f>'per SKPD'!N3142</f>
        <v>0</v>
      </c>
      <c r="O374" s="316">
        <f t="shared" ref="O374:O379" si="254">SUM(G374:N374)</f>
        <v>4500000</v>
      </c>
      <c r="P374" s="316">
        <f>'per SKPD'!O3142</f>
        <v>0</v>
      </c>
      <c r="Q374" s="316">
        <f>'per SKPD'!P3142</f>
        <v>0</v>
      </c>
      <c r="R374" s="316">
        <f>'per SKPD'!Q3142</f>
        <v>0</v>
      </c>
      <c r="S374" s="316">
        <f>'per SKPD'!R3142</f>
        <v>0</v>
      </c>
      <c r="T374" s="316">
        <f>'per SKPD'!S3142</f>
        <v>0</v>
      </c>
      <c r="U374" s="316">
        <f>'per SKPD'!T3142</f>
        <v>2500000</v>
      </c>
      <c r="V374" s="316">
        <f>'per SKPD'!U3142</f>
        <v>0</v>
      </c>
      <c r="W374" s="316">
        <f>'per SKPD'!V3142</f>
        <v>0</v>
      </c>
      <c r="X374" s="316">
        <f>SUM(P374:W374)</f>
        <v>2500000</v>
      </c>
      <c r="Y374" s="318">
        <f>E374+G374+H374+I374+J374+K374+L374+M374+N374-P374-Q374-R374-S374-T374-U374-V374-W374</f>
        <v>48840500</v>
      </c>
      <c r="Z374" s="318"/>
      <c r="AD374" s="379">
        <v>48840500</v>
      </c>
      <c r="AE374" s="394">
        <f t="shared" si="226"/>
        <v>0</v>
      </c>
    </row>
    <row r="375" spans="1:31">
      <c r="A375" s="230"/>
      <c r="B375" s="159">
        <v>3</v>
      </c>
      <c r="C375" s="159" t="s">
        <v>97</v>
      </c>
      <c r="D375" s="185" t="s">
        <v>13</v>
      </c>
      <c r="E375" s="316">
        <f>'per SKPD'!E3145</f>
        <v>72500000</v>
      </c>
      <c r="F375" s="316">
        <f>'per SKPD'!F3145</f>
        <v>0</v>
      </c>
      <c r="G375" s="316">
        <f>'per SKPD'!G3145</f>
        <v>0</v>
      </c>
      <c r="H375" s="316">
        <f>'per SKPD'!H3145</f>
        <v>0</v>
      </c>
      <c r="I375" s="316">
        <f>'per SKPD'!I3145</f>
        <v>0</v>
      </c>
      <c r="J375" s="316">
        <f>'per SKPD'!J3145</f>
        <v>0</v>
      </c>
      <c r="K375" s="316">
        <f>'per SKPD'!K3145</f>
        <v>0</v>
      </c>
      <c r="L375" s="316">
        <f>'per SKPD'!L3145</f>
        <v>0</v>
      </c>
      <c r="M375" s="316">
        <f>'per SKPD'!M3145</f>
        <v>0</v>
      </c>
      <c r="N375" s="316">
        <f>'per SKPD'!N3145</f>
        <v>0</v>
      </c>
      <c r="O375" s="316">
        <f t="shared" si="254"/>
        <v>0</v>
      </c>
      <c r="P375" s="316">
        <f>'per SKPD'!O3145</f>
        <v>0</v>
      </c>
      <c r="Q375" s="316">
        <f>'per SKPD'!P3145</f>
        <v>0</v>
      </c>
      <c r="R375" s="316">
        <f>'per SKPD'!Q3145</f>
        <v>0</v>
      </c>
      <c r="S375" s="316">
        <f>'per SKPD'!R3145</f>
        <v>0</v>
      </c>
      <c r="T375" s="316">
        <f>'per SKPD'!S3145</f>
        <v>0</v>
      </c>
      <c r="U375" s="316">
        <f>'per SKPD'!T3145</f>
        <v>0</v>
      </c>
      <c r="V375" s="316">
        <f>'per SKPD'!U3145</f>
        <v>0</v>
      </c>
      <c r="W375" s="316">
        <f>'per SKPD'!V3145</f>
        <v>0</v>
      </c>
      <c r="X375" s="316">
        <f t="shared" ref="X375:X379" si="255">SUM(P375:W375)</f>
        <v>0</v>
      </c>
      <c r="Y375" s="318">
        <f t="shared" ref="Y375:Y379" si="256">E375+G375+H375+I375+J375+K375+L375+M375+N375-P375-Q375-R375-S375-T375-U375-V375-W375</f>
        <v>72500000</v>
      </c>
      <c r="Z375" s="318"/>
      <c r="AD375" s="379">
        <v>72500000</v>
      </c>
      <c r="AE375" s="394">
        <f t="shared" si="226"/>
        <v>0</v>
      </c>
    </row>
    <row r="376" spans="1:31">
      <c r="A376" s="230"/>
      <c r="B376" s="159">
        <v>4</v>
      </c>
      <c r="C376" s="159" t="s">
        <v>98</v>
      </c>
      <c r="D376" s="185" t="s">
        <v>8</v>
      </c>
      <c r="E376" s="316">
        <f>'per SKPD'!E3146</f>
        <v>0</v>
      </c>
      <c r="F376" s="316">
        <f>'per SKPD'!F3146</f>
        <v>0</v>
      </c>
      <c r="G376" s="316">
        <f>'per SKPD'!G3146</f>
        <v>0</v>
      </c>
      <c r="H376" s="316">
        <f>'per SKPD'!H3146</f>
        <v>0</v>
      </c>
      <c r="I376" s="316">
        <f>'per SKPD'!I3146</f>
        <v>0</v>
      </c>
      <c r="J376" s="316">
        <f>'per SKPD'!J3146</f>
        <v>0</v>
      </c>
      <c r="K376" s="316">
        <f>'per SKPD'!K3146</f>
        <v>0</v>
      </c>
      <c r="L376" s="316">
        <f>'per SKPD'!L3146</f>
        <v>0</v>
      </c>
      <c r="M376" s="316">
        <f>'per SKPD'!M3146</f>
        <v>0</v>
      </c>
      <c r="N376" s="316">
        <f>'per SKPD'!N3146</f>
        <v>0</v>
      </c>
      <c r="O376" s="316">
        <f t="shared" si="254"/>
        <v>0</v>
      </c>
      <c r="P376" s="316">
        <f>'per SKPD'!O3146</f>
        <v>0</v>
      </c>
      <c r="Q376" s="316">
        <f>'per SKPD'!P3146</f>
        <v>0</v>
      </c>
      <c r="R376" s="316">
        <f>'per SKPD'!Q3146</f>
        <v>0</v>
      </c>
      <c r="S376" s="316">
        <f>'per SKPD'!R3146</f>
        <v>0</v>
      </c>
      <c r="T376" s="316">
        <f>'per SKPD'!S3146</f>
        <v>0</v>
      </c>
      <c r="U376" s="316">
        <f>'per SKPD'!T3146</f>
        <v>0</v>
      </c>
      <c r="V376" s="316">
        <f>'per SKPD'!U3146</f>
        <v>0</v>
      </c>
      <c r="W376" s="316">
        <f>'per SKPD'!V3146</f>
        <v>0</v>
      </c>
      <c r="X376" s="316">
        <f t="shared" si="255"/>
        <v>0</v>
      </c>
      <c r="Y376" s="318">
        <f t="shared" si="256"/>
        <v>0</v>
      </c>
      <c r="Z376" s="318"/>
      <c r="AD376" s="379">
        <v>0</v>
      </c>
      <c r="AE376" s="394">
        <f t="shared" si="226"/>
        <v>0</v>
      </c>
    </row>
    <row r="377" spans="1:31">
      <c r="A377" s="230"/>
      <c r="B377" s="159">
        <v>5</v>
      </c>
      <c r="C377" s="159" t="s">
        <v>99</v>
      </c>
      <c r="D377" s="185" t="s">
        <v>14</v>
      </c>
      <c r="E377" s="316">
        <f>'per SKPD'!E3147</f>
        <v>656500</v>
      </c>
      <c r="F377" s="316">
        <f>'per SKPD'!F3147</f>
        <v>0</v>
      </c>
      <c r="G377" s="316">
        <f>'per SKPD'!G3147</f>
        <v>0</v>
      </c>
      <c r="H377" s="316">
        <f>'per SKPD'!H3147</f>
        <v>0</v>
      </c>
      <c r="I377" s="316">
        <f>'per SKPD'!I3147</f>
        <v>0</v>
      </c>
      <c r="J377" s="316">
        <f>'per SKPD'!J3147</f>
        <v>0</v>
      </c>
      <c r="K377" s="316">
        <f>'per SKPD'!K3147</f>
        <v>0</v>
      </c>
      <c r="L377" s="316">
        <f>'per SKPD'!L3147</f>
        <v>0</v>
      </c>
      <c r="M377" s="316">
        <f>'per SKPD'!M3147</f>
        <v>0</v>
      </c>
      <c r="N377" s="316">
        <f>'per SKPD'!N3147</f>
        <v>0</v>
      </c>
      <c r="O377" s="316">
        <f t="shared" si="254"/>
        <v>0</v>
      </c>
      <c r="P377" s="316">
        <f>'per SKPD'!O3147</f>
        <v>0</v>
      </c>
      <c r="Q377" s="316">
        <f>'per SKPD'!P3147</f>
        <v>0</v>
      </c>
      <c r="R377" s="316">
        <f>'per SKPD'!Q3147</f>
        <v>0</v>
      </c>
      <c r="S377" s="316">
        <f>'per SKPD'!R3147</f>
        <v>0</v>
      </c>
      <c r="T377" s="316">
        <f>'per SKPD'!S3147</f>
        <v>0</v>
      </c>
      <c r="U377" s="316">
        <f>'per SKPD'!T3147</f>
        <v>0</v>
      </c>
      <c r="V377" s="316">
        <f>'per SKPD'!U3147</f>
        <v>0</v>
      </c>
      <c r="W377" s="316">
        <f>'per SKPD'!V3147</f>
        <v>0</v>
      </c>
      <c r="X377" s="316">
        <f t="shared" si="255"/>
        <v>0</v>
      </c>
      <c r="Y377" s="318">
        <f t="shared" si="256"/>
        <v>656500</v>
      </c>
      <c r="Z377" s="318"/>
      <c r="AD377" s="379">
        <v>656500</v>
      </c>
      <c r="AE377" s="394">
        <f t="shared" si="226"/>
        <v>0</v>
      </c>
    </row>
    <row r="378" spans="1:31">
      <c r="A378" s="230"/>
      <c r="B378" s="159">
        <v>6</v>
      </c>
      <c r="C378" s="159" t="s">
        <v>100</v>
      </c>
      <c r="D378" s="185" t="s">
        <v>10</v>
      </c>
      <c r="E378" s="316">
        <f>'per SKPD'!E3148</f>
        <v>0</v>
      </c>
      <c r="F378" s="316">
        <f>'per SKPD'!F3148</f>
        <v>0</v>
      </c>
      <c r="G378" s="316">
        <f>'per SKPD'!G3148</f>
        <v>0</v>
      </c>
      <c r="H378" s="316">
        <f>'per SKPD'!H3148</f>
        <v>0</v>
      </c>
      <c r="I378" s="316">
        <f>'per SKPD'!I3148</f>
        <v>0</v>
      </c>
      <c r="J378" s="316">
        <f>'per SKPD'!J3148</f>
        <v>0</v>
      </c>
      <c r="K378" s="316">
        <f>'per SKPD'!K3148</f>
        <v>0</v>
      </c>
      <c r="L378" s="316">
        <f>'per SKPD'!L3148</f>
        <v>0</v>
      </c>
      <c r="M378" s="316">
        <f>'per SKPD'!M3148</f>
        <v>0</v>
      </c>
      <c r="N378" s="316">
        <f>'per SKPD'!N3148</f>
        <v>0</v>
      </c>
      <c r="O378" s="316">
        <f t="shared" si="254"/>
        <v>0</v>
      </c>
      <c r="P378" s="316">
        <f>'per SKPD'!O3148</f>
        <v>0</v>
      </c>
      <c r="Q378" s="316">
        <f>'per SKPD'!P3148</f>
        <v>0</v>
      </c>
      <c r="R378" s="316">
        <f>'per SKPD'!Q3148</f>
        <v>0</v>
      </c>
      <c r="S378" s="316">
        <f>'per SKPD'!R3148</f>
        <v>0</v>
      </c>
      <c r="T378" s="316">
        <f>'per SKPD'!S3148</f>
        <v>0</v>
      </c>
      <c r="U378" s="316">
        <f>'per SKPD'!T3148</f>
        <v>0</v>
      </c>
      <c r="V378" s="316">
        <f>'per SKPD'!U3148</f>
        <v>0</v>
      </c>
      <c r="W378" s="316">
        <f>'per SKPD'!V3148</f>
        <v>0</v>
      </c>
      <c r="X378" s="316">
        <f t="shared" si="255"/>
        <v>0</v>
      </c>
      <c r="Y378" s="318">
        <f t="shared" si="256"/>
        <v>0</v>
      </c>
      <c r="Z378" s="318"/>
      <c r="AD378" s="379">
        <v>0</v>
      </c>
      <c r="AE378" s="394">
        <f t="shared" si="226"/>
        <v>0</v>
      </c>
    </row>
    <row r="379" spans="1:31" s="179" customFormat="1">
      <c r="A379" s="628"/>
      <c r="B379" s="186">
        <v>7</v>
      </c>
      <c r="C379" s="186"/>
      <c r="D379" s="187" t="s">
        <v>11</v>
      </c>
      <c r="E379" s="316">
        <f>'per SKPD'!E3149</f>
        <v>0</v>
      </c>
      <c r="F379" s="316">
        <f>'per SKPD'!F3149</f>
        <v>0</v>
      </c>
      <c r="G379" s="316">
        <f>'per SKPD'!G3149</f>
        <v>0</v>
      </c>
      <c r="H379" s="316">
        <f>'per SKPD'!H3149</f>
        <v>0</v>
      </c>
      <c r="I379" s="316">
        <f>'per SKPD'!I3149</f>
        <v>0</v>
      </c>
      <c r="J379" s="316">
        <f>'per SKPD'!J3149</f>
        <v>0</v>
      </c>
      <c r="K379" s="316">
        <f>'per SKPD'!K3149</f>
        <v>0</v>
      </c>
      <c r="L379" s="316">
        <f>'per SKPD'!L3149</f>
        <v>0</v>
      </c>
      <c r="M379" s="316">
        <f>'per SKPD'!M3149</f>
        <v>0</v>
      </c>
      <c r="N379" s="316">
        <f>'per SKPD'!N3149</f>
        <v>0</v>
      </c>
      <c r="O379" s="316">
        <f t="shared" si="254"/>
        <v>0</v>
      </c>
      <c r="P379" s="316">
        <f>'per SKPD'!O3149</f>
        <v>0</v>
      </c>
      <c r="Q379" s="316">
        <f>'per SKPD'!P3149</f>
        <v>0</v>
      </c>
      <c r="R379" s="316">
        <f>'per SKPD'!Q3149</f>
        <v>0</v>
      </c>
      <c r="S379" s="316">
        <f>'per SKPD'!R3149</f>
        <v>0</v>
      </c>
      <c r="T379" s="316">
        <f>'per SKPD'!S3149</f>
        <v>0</v>
      </c>
      <c r="U379" s="316">
        <f>'per SKPD'!T3149</f>
        <v>0</v>
      </c>
      <c r="V379" s="316">
        <f>'per SKPD'!U3149</f>
        <v>0</v>
      </c>
      <c r="W379" s="316">
        <f>'per SKPD'!V3149</f>
        <v>0</v>
      </c>
      <c r="X379" s="316">
        <f t="shared" si="255"/>
        <v>0</v>
      </c>
      <c r="Y379" s="318">
        <f t="shared" si="256"/>
        <v>0</v>
      </c>
      <c r="Z379" s="395"/>
      <c r="AA379" s="396"/>
      <c r="AB379" s="397"/>
      <c r="AC379" s="397"/>
      <c r="AD379" s="397">
        <v>0</v>
      </c>
      <c r="AE379" s="394">
        <f t="shared" si="226"/>
        <v>0</v>
      </c>
    </row>
    <row r="380" spans="1:31">
      <c r="A380" s="627"/>
      <c r="B380" s="183"/>
      <c r="C380" s="183"/>
      <c r="D380" s="188"/>
      <c r="E380" s="318"/>
      <c r="F380" s="318"/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  <c r="AE380" s="394">
        <f t="shared" si="226"/>
        <v>0</v>
      </c>
    </row>
    <row r="381" spans="1:31" s="178" customFormat="1">
      <c r="A381" s="633">
        <v>42</v>
      </c>
      <c r="B381" s="694" t="s">
        <v>18</v>
      </c>
      <c r="C381" s="695"/>
      <c r="D381" s="696"/>
      <c r="E381" s="391">
        <f t="shared" ref="E381:U381" si="257">SUM(E382:E388)</f>
        <v>1920852500</v>
      </c>
      <c r="F381" s="391">
        <f t="shared" ref="F381" si="258">SUM(F382:F388)</f>
        <v>8232500</v>
      </c>
      <c r="G381" s="391">
        <f t="shared" si="257"/>
        <v>8232500</v>
      </c>
      <c r="H381" s="391">
        <f t="shared" si="257"/>
        <v>0</v>
      </c>
      <c r="I381" s="391">
        <f t="shared" si="257"/>
        <v>0</v>
      </c>
      <c r="J381" s="391">
        <f t="shared" si="257"/>
        <v>0</v>
      </c>
      <c r="K381" s="391">
        <f t="shared" si="257"/>
        <v>0</v>
      </c>
      <c r="L381" s="391">
        <f t="shared" si="257"/>
        <v>0</v>
      </c>
      <c r="M381" s="391">
        <f t="shared" si="257"/>
        <v>3625000</v>
      </c>
      <c r="N381" s="391">
        <f t="shared" si="257"/>
        <v>0</v>
      </c>
      <c r="O381" s="391">
        <f>SUM(G381:N381)</f>
        <v>11857500</v>
      </c>
      <c r="P381" s="391">
        <f t="shared" si="257"/>
        <v>0</v>
      </c>
      <c r="Q381" s="391">
        <f t="shared" si="257"/>
        <v>0</v>
      </c>
      <c r="R381" s="391">
        <f t="shared" si="257"/>
        <v>0</v>
      </c>
      <c r="S381" s="391">
        <f t="shared" si="257"/>
        <v>3625000</v>
      </c>
      <c r="T381" s="391">
        <f t="shared" si="257"/>
        <v>3625000</v>
      </c>
      <c r="U381" s="391">
        <f t="shared" si="257"/>
        <v>0</v>
      </c>
      <c r="V381" s="391">
        <f t="shared" ref="V381:W381" si="259">SUM(V382:V388)</f>
        <v>0</v>
      </c>
      <c r="W381" s="391">
        <f t="shared" si="259"/>
        <v>0</v>
      </c>
      <c r="X381" s="391">
        <f>SUM(X382:X388)</f>
        <v>7250000</v>
      </c>
      <c r="Y381" s="391">
        <f>SUM(Y382:Y388)</f>
        <v>1925460000</v>
      </c>
      <c r="Z381" s="392"/>
      <c r="AA381" s="393">
        <f>E381+G381+H381+I381+J381+K381+L381+M381+N381-P381-Q381-R381-S381-T381-U381-V381-W381</f>
        <v>1925460000</v>
      </c>
      <c r="AB381" s="394"/>
      <c r="AC381" s="394"/>
      <c r="AD381" s="394">
        <v>1925460000</v>
      </c>
      <c r="AE381" s="394">
        <f t="shared" si="226"/>
        <v>0</v>
      </c>
    </row>
    <row r="382" spans="1:31">
      <c r="A382" s="230"/>
      <c r="B382" s="159">
        <v>1</v>
      </c>
      <c r="C382" s="159" t="s">
        <v>95</v>
      </c>
      <c r="D382" s="185" t="s">
        <v>9</v>
      </c>
      <c r="E382" s="316">
        <f>'per SKPD'!E3152</f>
        <v>1725720000</v>
      </c>
      <c r="F382" s="316">
        <f>'per SKPD'!F3152</f>
        <v>0</v>
      </c>
      <c r="G382" s="316">
        <f>'per SKPD'!G3152</f>
        <v>0</v>
      </c>
      <c r="H382" s="316">
        <f>'per SKPD'!H3152</f>
        <v>0</v>
      </c>
      <c r="I382" s="316">
        <f>'per SKPD'!I3152</f>
        <v>0</v>
      </c>
      <c r="J382" s="316">
        <f>'per SKPD'!J3152</f>
        <v>0</v>
      </c>
      <c r="K382" s="316">
        <f>'per SKPD'!K3152</f>
        <v>0</v>
      </c>
      <c r="L382" s="316">
        <f>'per SKPD'!L3152</f>
        <v>0</v>
      </c>
      <c r="M382" s="316">
        <f>'per SKPD'!M3152</f>
        <v>0</v>
      </c>
      <c r="N382" s="316">
        <f>'per SKPD'!N3152</f>
        <v>0</v>
      </c>
      <c r="O382" s="316">
        <f>SUM(G382:N382)</f>
        <v>0</v>
      </c>
      <c r="P382" s="316">
        <f>'per SKPD'!O3152</f>
        <v>0</v>
      </c>
      <c r="Q382" s="316">
        <f>'per SKPD'!P3152</f>
        <v>0</v>
      </c>
      <c r="R382" s="316">
        <f>'per SKPD'!Q3152</f>
        <v>0</v>
      </c>
      <c r="S382" s="316">
        <f>'per SKPD'!R3152</f>
        <v>0</v>
      </c>
      <c r="T382" s="316">
        <f>'per SKPD'!S3152</f>
        <v>0</v>
      </c>
      <c r="U382" s="316">
        <f>'per SKPD'!T3152</f>
        <v>0</v>
      </c>
      <c r="V382" s="316">
        <f>'per SKPD'!U3152</f>
        <v>0</v>
      </c>
      <c r="W382" s="316">
        <f>'per SKPD'!V3152</f>
        <v>0</v>
      </c>
      <c r="X382" s="316">
        <f>SUM(P382:W382)</f>
        <v>0</v>
      </c>
      <c r="Y382" s="318">
        <f>E382+G382+H382+I382+J382+K382+L382+M382+N382-P382-Q382-R382-S382-T382-U382-V382-W382</f>
        <v>1725720000</v>
      </c>
      <c r="Z382" s="318"/>
      <c r="AA382" s="306">
        <f>Y381-AA381</f>
        <v>0</v>
      </c>
      <c r="AB382" s="379" t="s">
        <v>24</v>
      </c>
      <c r="AD382" s="379">
        <v>1725720000</v>
      </c>
      <c r="AE382" s="394">
        <f t="shared" si="226"/>
        <v>0</v>
      </c>
    </row>
    <row r="383" spans="1:31">
      <c r="A383" s="230"/>
      <c r="B383" s="159">
        <v>2</v>
      </c>
      <c r="C383" s="159" t="s">
        <v>96</v>
      </c>
      <c r="D383" s="185" t="s">
        <v>12</v>
      </c>
      <c r="E383" s="316">
        <f>'per SKPD'!E3153</f>
        <v>52766000</v>
      </c>
      <c r="F383" s="316">
        <f>'per SKPD'!F3153</f>
        <v>8232500</v>
      </c>
      <c r="G383" s="316">
        <f>'per SKPD'!G3153</f>
        <v>8232500</v>
      </c>
      <c r="H383" s="316">
        <f>'per SKPD'!H3153</f>
        <v>0</v>
      </c>
      <c r="I383" s="316">
        <f>'per SKPD'!I3153</f>
        <v>0</v>
      </c>
      <c r="J383" s="316">
        <f>'per SKPD'!J3153</f>
        <v>0</v>
      </c>
      <c r="K383" s="316">
        <f>'per SKPD'!K3153</f>
        <v>0</v>
      </c>
      <c r="L383" s="316">
        <f>'per SKPD'!L3153</f>
        <v>0</v>
      </c>
      <c r="M383" s="316">
        <f>'per SKPD'!M3153</f>
        <v>0</v>
      </c>
      <c r="N383" s="316">
        <f>'per SKPD'!N3153</f>
        <v>0</v>
      </c>
      <c r="O383" s="316">
        <f t="shared" ref="O383:O388" si="260">SUM(G383:N383)</f>
        <v>8232500</v>
      </c>
      <c r="P383" s="316">
        <f>'per SKPD'!O3153</f>
        <v>0</v>
      </c>
      <c r="Q383" s="316">
        <f>'per SKPD'!P3153</f>
        <v>0</v>
      </c>
      <c r="R383" s="316">
        <f>'per SKPD'!Q3153</f>
        <v>0</v>
      </c>
      <c r="S383" s="302">
        <f>'per SKPD'!R3153</f>
        <v>3625000</v>
      </c>
      <c r="T383" s="302">
        <f>'per SKPD'!S3153</f>
        <v>0</v>
      </c>
      <c r="U383" s="316">
        <f>'per SKPD'!T3153</f>
        <v>0</v>
      </c>
      <c r="V383" s="316">
        <f>'per SKPD'!U3153</f>
        <v>0</v>
      </c>
      <c r="W383" s="316">
        <f>'per SKPD'!V3153</f>
        <v>0</v>
      </c>
      <c r="X383" s="316">
        <f>SUM(P383:W383)</f>
        <v>3625000</v>
      </c>
      <c r="Y383" s="318">
        <f>E383+G383+H383+I383+J383+K383+L383+M383+N383-P383-Q383-R383-S383-T383-U383-V383-W383</f>
        <v>57373500</v>
      </c>
      <c r="Z383" s="318"/>
      <c r="AD383" s="379">
        <v>57373500</v>
      </c>
      <c r="AE383" s="394">
        <f t="shared" si="226"/>
        <v>0</v>
      </c>
    </row>
    <row r="384" spans="1:31">
      <c r="A384" s="230"/>
      <c r="B384" s="159">
        <v>3</v>
      </c>
      <c r="C384" s="159" t="s">
        <v>97</v>
      </c>
      <c r="D384" s="185" t="s">
        <v>13</v>
      </c>
      <c r="E384" s="316">
        <f>'per SKPD'!E3159</f>
        <v>140000000</v>
      </c>
      <c r="F384" s="316">
        <f>'per SKPD'!F3159</f>
        <v>0</v>
      </c>
      <c r="G384" s="316">
        <f>'per SKPD'!G3159</f>
        <v>0</v>
      </c>
      <c r="H384" s="316">
        <f>'per SKPD'!H3159</f>
        <v>0</v>
      </c>
      <c r="I384" s="316">
        <f>'per SKPD'!I3159</f>
        <v>0</v>
      </c>
      <c r="J384" s="316">
        <f>'per SKPD'!J3159</f>
        <v>0</v>
      </c>
      <c r="K384" s="316">
        <f>'per SKPD'!K3159</f>
        <v>0</v>
      </c>
      <c r="L384" s="316">
        <f>'per SKPD'!L3159</f>
        <v>0</v>
      </c>
      <c r="M384" s="316">
        <f>'per SKPD'!M3159</f>
        <v>0</v>
      </c>
      <c r="N384" s="316">
        <f>'per SKPD'!N3159</f>
        <v>0</v>
      </c>
      <c r="O384" s="316">
        <f t="shared" si="260"/>
        <v>0</v>
      </c>
      <c r="P384" s="316">
        <f>'per SKPD'!O3159</f>
        <v>0</v>
      </c>
      <c r="Q384" s="316">
        <f>'per SKPD'!P3159</f>
        <v>0</v>
      </c>
      <c r="R384" s="316">
        <f>'per SKPD'!Q3159</f>
        <v>0</v>
      </c>
      <c r="S384" s="302">
        <f>'per SKPD'!R3159</f>
        <v>0</v>
      </c>
      <c r="T384" s="302">
        <f>'per SKPD'!S3159</f>
        <v>0</v>
      </c>
      <c r="U384" s="316">
        <f>'per SKPD'!T3159</f>
        <v>0</v>
      </c>
      <c r="V384" s="316">
        <f>'per SKPD'!U3159</f>
        <v>0</v>
      </c>
      <c r="W384" s="316">
        <f>'per SKPD'!V3159</f>
        <v>0</v>
      </c>
      <c r="X384" s="316">
        <f t="shared" ref="X384:X388" si="261">SUM(P384:W384)</f>
        <v>0</v>
      </c>
      <c r="Y384" s="318">
        <f t="shared" ref="Y384:Y388" si="262">E384+G384+H384+I384+J384+K384+L384+M384+N384-P384-Q384-R384-S384-T384-U384-V384-W384</f>
        <v>140000000</v>
      </c>
      <c r="Z384" s="318"/>
      <c r="AD384" s="379">
        <v>140000000</v>
      </c>
      <c r="AE384" s="394">
        <f t="shared" si="226"/>
        <v>0</v>
      </c>
    </row>
    <row r="385" spans="1:31">
      <c r="A385" s="230"/>
      <c r="B385" s="159">
        <v>4</v>
      </c>
      <c r="C385" s="159" t="s">
        <v>98</v>
      </c>
      <c r="D385" s="185" t="s">
        <v>8</v>
      </c>
      <c r="E385" s="316">
        <f>'per SKPD'!E3160</f>
        <v>0</v>
      </c>
      <c r="F385" s="316">
        <f>'per SKPD'!F3160</f>
        <v>0</v>
      </c>
      <c r="G385" s="316">
        <f>'per SKPD'!G3160</f>
        <v>0</v>
      </c>
      <c r="H385" s="316">
        <f>'per SKPD'!H3160</f>
        <v>0</v>
      </c>
      <c r="I385" s="316">
        <f>'per SKPD'!I3160</f>
        <v>0</v>
      </c>
      <c r="J385" s="316">
        <f>'per SKPD'!J3160</f>
        <v>0</v>
      </c>
      <c r="K385" s="316">
        <f>'per SKPD'!K3160</f>
        <v>0</v>
      </c>
      <c r="L385" s="316">
        <f>'per SKPD'!L3160</f>
        <v>0</v>
      </c>
      <c r="M385" s="316">
        <f>'per SKPD'!M3160</f>
        <v>0</v>
      </c>
      <c r="N385" s="316">
        <f>'per SKPD'!N3160</f>
        <v>0</v>
      </c>
      <c r="O385" s="316">
        <f t="shared" si="260"/>
        <v>0</v>
      </c>
      <c r="P385" s="316">
        <f>'per SKPD'!O3160</f>
        <v>0</v>
      </c>
      <c r="Q385" s="316">
        <f>'per SKPD'!P3160</f>
        <v>0</v>
      </c>
      <c r="R385" s="316">
        <f>'per SKPD'!Q3160</f>
        <v>0</v>
      </c>
      <c r="S385" s="316">
        <f>'per SKPD'!R3160</f>
        <v>0</v>
      </c>
      <c r="T385" s="316">
        <f>'per SKPD'!S3160</f>
        <v>0</v>
      </c>
      <c r="U385" s="316">
        <f>'per SKPD'!T3160</f>
        <v>0</v>
      </c>
      <c r="V385" s="316">
        <f>'per SKPD'!U3160</f>
        <v>0</v>
      </c>
      <c r="W385" s="316">
        <f>'per SKPD'!V3160</f>
        <v>0</v>
      </c>
      <c r="X385" s="316">
        <f t="shared" si="261"/>
        <v>0</v>
      </c>
      <c r="Y385" s="318">
        <f t="shared" si="262"/>
        <v>0</v>
      </c>
      <c r="Z385" s="318"/>
      <c r="AD385" s="379">
        <v>0</v>
      </c>
      <c r="AE385" s="394">
        <f t="shared" si="226"/>
        <v>0</v>
      </c>
    </row>
    <row r="386" spans="1:31">
      <c r="A386" s="230"/>
      <c r="B386" s="159">
        <v>5</v>
      </c>
      <c r="C386" s="159" t="s">
        <v>99</v>
      </c>
      <c r="D386" s="185" t="s">
        <v>14</v>
      </c>
      <c r="E386" s="316">
        <f>'per SKPD'!E3161</f>
        <v>2366500</v>
      </c>
      <c r="F386" s="316">
        <f>'per SKPD'!F3161</f>
        <v>0</v>
      </c>
      <c r="G386" s="316"/>
      <c r="H386" s="316">
        <f>'per SKPD'!H3161</f>
        <v>0</v>
      </c>
      <c r="I386" s="316">
        <f>'per SKPD'!I3161</f>
        <v>0</v>
      </c>
      <c r="J386" s="316">
        <f>'per SKPD'!J3161</f>
        <v>0</v>
      </c>
      <c r="K386" s="316">
        <f>'per SKPD'!K3161</f>
        <v>0</v>
      </c>
      <c r="L386" s="316">
        <f>'per SKPD'!L3161</f>
        <v>0</v>
      </c>
      <c r="M386" s="316">
        <f>'per SKPD'!M3161</f>
        <v>0</v>
      </c>
      <c r="N386" s="316">
        <f>'per SKPD'!N3161</f>
        <v>0</v>
      </c>
      <c r="O386" s="316">
        <f t="shared" si="260"/>
        <v>0</v>
      </c>
      <c r="P386" s="316">
        <f>'per SKPD'!O3161</f>
        <v>0</v>
      </c>
      <c r="Q386" s="316">
        <f>'per SKPD'!P3161</f>
        <v>0</v>
      </c>
      <c r="R386" s="316">
        <f>'per SKPD'!Q3161</f>
        <v>0</v>
      </c>
      <c r="S386" s="316">
        <f>'per SKPD'!R3161</f>
        <v>0</v>
      </c>
      <c r="T386" s="316">
        <f>'per SKPD'!S3161</f>
        <v>0</v>
      </c>
      <c r="U386" s="316">
        <f>'per SKPD'!T3161</f>
        <v>0</v>
      </c>
      <c r="V386" s="316">
        <f>'per SKPD'!U3161</f>
        <v>0</v>
      </c>
      <c r="W386" s="316">
        <f>'per SKPD'!V3161</f>
        <v>0</v>
      </c>
      <c r="X386" s="316">
        <f t="shared" si="261"/>
        <v>0</v>
      </c>
      <c r="Y386" s="318">
        <f t="shared" si="262"/>
        <v>2366500</v>
      </c>
      <c r="Z386" s="318"/>
      <c r="AD386" s="379">
        <v>2366500</v>
      </c>
      <c r="AE386" s="394">
        <f t="shared" si="226"/>
        <v>0</v>
      </c>
    </row>
    <row r="387" spans="1:31">
      <c r="A387" s="230"/>
      <c r="B387" s="159">
        <v>6</v>
      </c>
      <c r="C387" s="159" t="s">
        <v>100</v>
      </c>
      <c r="D387" s="185" t="s">
        <v>10</v>
      </c>
      <c r="E387" s="316">
        <f>'per SKPD'!E3162</f>
        <v>0</v>
      </c>
      <c r="F387" s="316">
        <f>'per SKPD'!F3162</f>
        <v>0</v>
      </c>
      <c r="G387" s="316">
        <f>'per SKPD'!G3162</f>
        <v>0</v>
      </c>
      <c r="H387" s="316">
        <f>'per SKPD'!H3162</f>
        <v>0</v>
      </c>
      <c r="I387" s="316">
        <f>'per SKPD'!I3162</f>
        <v>0</v>
      </c>
      <c r="J387" s="316">
        <f>'per SKPD'!J3162</f>
        <v>0</v>
      </c>
      <c r="K387" s="316">
        <f>'per SKPD'!K3162</f>
        <v>0</v>
      </c>
      <c r="L387" s="316">
        <f>'per SKPD'!L3162</f>
        <v>0</v>
      </c>
      <c r="M387" s="316">
        <f>'per SKPD'!M3162</f>
        <v>0</v>
      </c>
      <c r="N387" s="316">
        <f>'per SKPD'!N3162</f>
        <v>0</v>
      </c>
      <c r="O387" s="316">
        <f t="shared" si="260"/>
        <v>0</v>
      </c>
      <c r="P387" s="316">
        <f>'per SKPD'!O3162</f>
        <v>0</v>
      </c>
      <c r="Q387" s="316">
        <f>'per SKPD'!P3162</f>
        <v>0</v>
      </c>
      <c r="R387" s="316">
        <f>'per SKPD'!Q3162</f>
        <v>0</v>
      </c>
      <c r="S387" s="316">
        <f>'per SKPD'!R3162</f>
        <v>0</v>
      </c>
      <c r="T387" s="316">
        <f>'per SKPD'!S3162</f>
        <v>0</v>
      </c>
      <c r="U387" s="316">
        <f>'per SKPD'!T3162</f>
        <v>0</v>
      </c>
      <c r="V387" s="316">
        <f>'per SKPD'!U3162</f>
        <v>0</v>
      </c>
      <c r="W387" s="316">
        <f>'per SKPD'!V3162</f>
        <v>0</v>
      </c>
      <c r="X387" s="316">
        <f t="shared" si="261"/>
        <v>0</v>
      </c>
      <c r="Y387" s="318">
        <f t="shared" si="262"/>
        <v>0</v>
      </c>
      <c r="Z387" s="318"/>
      <c r="AD387" s="379">
        <v>0</v>
      </c>
      <c r="AE387" s="394">
        <f t="shared" si="226"/>
        <v>0</v>
      </c>
    </row>
    <row r="388" spans="1:31" s="179" customFormat="1">
      <c r="A388" s="628"/>
      <c r="B388" s="186">
        <v>7</v>
      </c>
      <c r="C388" s="186"/>
      <c r="D388" s="187" t="s">
        <v>11</v>
      </c>
      <c r="E388" s="316">
        <f>'per SKPD'!E3163</f>
        <v>0</v>
      </c>
      <c r="F388" s="316">
        <f>'per SKPD'!F3163</f>
        <v>0</v>
      </c>
      <c r="G388" s="316">
        <f>'per SKPD'!G3163</f>
        <v>0</v>
      </c>
      <c r="H388" s="316">
        <f>'per SKPD'!H3163</f>
        <v>0</v>
      </c>
      <c r="I388" s="316">
        <f>'per SKPD'!I3163</f>
        <v>0</v>
      </c>
      <c r="J388" s="316">
        <f>'per SKPD'!J3163</f>
        <v>0</v>
      </c>
      <c r="K388" s="316">
        <f>'per SKPD'!K3163</f>
        <v>0</v>
      </c>
      <c r="L388" s="316">
        <f>'per SKPD'!L3163</f>
        <v>0</v>
      </c>
      <c r="M388" s="316">
        <f>'per SKPD'!M3163</f>
        <v>3625000</v>
      </c>
      <c r="N388" s="316">
        <f>'per SKPD'!N3163</f>
        <v>0</v>
      </c>
      <c r="O388" s="316">
        <f t="shared" si="260"/>
        <v>3625000</v>
      </c>
      <c r="P388" s="316">
        <f>'per SKPD'!O3163</f>
        <v>0</v>
      </c>
      <c r="Q388" s="316">
        <f>'per SKPD'!P3163</f>
        <v>0</v>
      </c>
      <c r="R388" s="316">
        <f>'per SKPD'!Q3163</f>
        <v>0</v>
      </c>
      <c r="S388" s="316">
        <f>'per SKPD'!R3163</f>
        <v>0</v>
      </c>
      <c r="T388" s="316">
        <f>'per SKPD'!S3163</f>
        <v>3625000</v>
      </c>
      <c r="U388" s="316">
        <f>'per SKPD'!T3163</f>
        <v>0</v>
      </c>
      <c r="V388" s="316">
        <f>'per SKPD'!U3163</f>
        <v>0</v>
      </c>
      <c r="W388" s="316">
        <f>'per SKPD'!V3163</f>
        <v>0</v>
      </c>
      <c r="X388" s="316">
        <f t="shared" si="261"/>
        <v>3625000</v>
      </c>
      <c r="Y388" s="318">
        <f t="shared" si="262"/>
        <v>0</v>
      </c>
      <c r="Z388" s="395"/>
      <c r="AA388" s="396"/>
      <c r="AB388" s="397"/>
      <c r="AC388" s="397"/>
      <c r="AD388" s="397">
        <v>0</v>
      </c>
      <c r="AE388" s="394">
        <f t="shared" si="226"/>
        <v>0</v>
      </c>
    </row>
    <row r="389" spans="1:31">
      <c r="A389" s="627"/>
      <c r="B389" s="183"/>
      <c r="C389" s="183"/>
      <c r="D389" s="184"/>
      <c r="E389" s="318"/>
      <c r="F389" s="318"/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  <c r="AE389" s="394">
        <f t="shared" si="226"/>
        <v>0</v>
      </c>
    </row>
    <row r="390" spans="1:31" s="178" customFormat="1">
      <c r="A390" s="633">
        <v>43</v>
      </c>
      <c r="B390" s="694" t="s">
        <v>61</v>
      </c>
      <c r="C390" s="695"/>
      <c r="D390" s="696"/>
      <c r="E390" s="391">
        <f t="shared" ref="E390:U390" si="263">SUM(E391:E397)</f>
        <v>642110650</v>
      </c>
      <c r="F390" s="391">
        <f t="shared" ref="F390" si="264">SUM(F391:F397)</f>
        <v>8100000</v>
      </c>
      <c r="G390" s="391">
        <f t="shared" si="263"/>
        <v>8100000</v>
      </c>
      <c r="H390" s="391">
        <f t="shared" si="263"/>
        <v>0</v>
      </c>
      <c r="I390" s="391">
        <f t="shared" si="263"/>
        <v>0</v>
      </c>
      <c r="J390" s="391">
        <f t="shared" si="263"/>
        <v>0</v>
      </c>
      <c r="K390" s="391">
        <f t="shared" si="263"/>
        <v>0</v>
      </c>
      <c r="L390" s="391">
        <f t="shared" si="263"/>
        <v>0</v>
      </c>
      <c r="M390" s="391">
        <f t="shared" si="263"/>
        <v>1800000</v>
      </c>
      <c r="N390" s="391">
        <f t="shared" si="263"/>
        <v>0</v>
      </c>
      <c r="O390" s="391">
        <f>SUM(G390:N390)</f>
        <v>9900000</v>
      </c>
      <c r="P390" s="391">
        <f t="shared" si="263"/>
        <v>0</v>
      </c>
      <c r="Q390" s="391">
        <f t="shared" si="263"/>
        <v>0</v>
      </c>
      <c r="R390" s="391">
        <f t="shared" si="263"/>
        <v>0</v>
      </c>
      <c r="S390" s="391">
        <f t="shared" si="263"/>
        <v>1800000</v>
      </c>
      <c r="T390" s="391">
        <f t="shared" si="263"/>
        <v>1800000</v>
      </c>
      <c r="U390" s="391">
        <f t="shared" si="263"/>
        <v>0</v>
      </c>
      <c r="V390" s="391">
        <f t="shared" ref="V390:W390" si="265">SUM(V391:V397)</f>
        <v>0</v>
      </c>
      <c r="W390" s="391">
        <f t="shared" si="265"/>
        <v>0</v>
      </c>
      <c r="X390" s="391">
        <f>SUM(X391:X397)</f>
        <v>3600000</v>
      </c>
      <c r="Y390" s="391">
        <f>SUM(Y391:Y397)</f>
        <v>648410650</v>
      </c>
      <c r="Z390" s="392" t="s">
        <v>117</v>
      </c>
      <c r="AA390" s="393">
        <f>E390+G390+H390+I390+J390+K390+L390+M390+N390-P390-Q390-R390-S390-T390-U390-V390-W390</f>
        <v>648410650</v>
      </c>
      <c r="AB390" s="394"/>
      <c r="AC390" s="394"/>
      <c r="AD390" s="394">
        <v>648410650</v>
      </c>
      <c r="AE390" s="394">
        <f t="shared" si="226"/>
        <v>0</v>
      </c>
    </row>
    <row r="391" spans="1:31">
      <c r="A391" s="230"/>
      <c r="B391" s="159">
        <v>1</v>
      </c>
      <c r="C391" s="159" t="s">
        <v>95</v>
      </c>
      <c r="D391" s="185" t="s">
        <v>9</v>
      </c>
      <c r="E391" s="316">
        <f>'per SKPD'!E3168</f>
        <v>309800000</v>
      </c>
      <c r="F391" s="316">
        <f>'per SKPD'!F3168</f>
        <v>0</v>
      </c>
      <c r="G391" s="316">
        <f>'per SKPD'!G3168</f>
        <v>0</v>
      </c>
      <c r="H391" s="316">
        <f>'per SKPD'!H3168</f>
        <v>0</v>
      </c>
      <c r="I391" s="316">
        <f>'per SKPD'!I3168</f>
        <v>0</v>
      </c>
      <c r="J391" s="316">
        <f>'per SKPD'!J3168</f>
        <v>0</v>
      </c>
      <c r="K391" s="316">
        <f>'per SKPD'!K3168</f>
        <v>0</v>
      </c>
      <c r="L391" s="316">
        <f>'per SKPD'!L3168</f>
        <v>0</v>
      </c>
      <c r="M391" s="316">
        <f>'per SKPD'!M3168</f>
        <v>0</v>
      </c>
      <c r="N391" s="316">
        <f>'per SKPD'!N3168</f>
        <v>0</v>
      </c>
      <c r="O391" s="316">
        <f>SUM(G391:N391)</f>
        <v>0</v>
      </c>
      <c r="P391" s="316">
        <f>'per SKPD'!O3168</f>
        <v>0</v>
      </c>
      <c r="Q391" s="316">
        <f>'per SKPD'!P3168</f>
        <v>0</v>
      </c>
      <c r="R391" s="316">
        <f>'per SKPD'!Q3168</f>
        <v>0</v>
      </c>
      <c r="S391" s="316">
        <f>'per SKPD'!R3168</f>
        <v>0</v>
      </c>
      <c r="T391" s="316">
        <f>'per SKPD'!S3168</f>
        <v>0</v>
      </c>
      <c r="U391" s="316">
        <f>'per SKPD'!T3168</f>
        <v>0</v>
      </c>
      <c r="V391" s="316">
        <f>'per SKPD'!U3168</f>
        <v>0</v>
      </c>
      <c r="W391" s="316">
        <f>'per SKPD'!V3168</f>
        <v>0</v>
      </c>
      <c r="X391" s="316">
        <f>SUM(P391:W391)</f>
        <v>0</v>
      </c>
      <c r="Y391" s="318">
        <f>E391+G391+H391+I391+J391+K391+L391+M391+N391-P391-Q391-R391-S391-T391-U391-V391-W391</f>
        <v>309800000</v>
      </c>
      <c r="Z391" s="318"/>
      <c r="AA391" s="306">
        <f>Y390-AA390</f>
        <v>0</v>
      </c>
      <c r="AB391" s="379" t="s">
        <v>24</v>
      </c>
      <c r="AD391" s="379">
        <v>309800000</v>
      </c>
      <c r="AE391" s="394">
        <f t="shared" si="226"/>
        <v>0</v>
      </c>
    </row>
    <row r="392" spans="1:31">
      <c r="A392" s="230"/>
      <c r="B392" s="159">
        <v>2</v>
      </c>
      <c r="C392" s="159" t="s">
        <v>96</v>
      </c>
      <c r="D392" s="185" t="s">
        <v>12</v>
      </c>
      <c r="E392" s="316">
        <f>'per SKPD'!E3169</f>
        <v>55798000</v>
      </c>
      <c r="F392" s="316">
        <f>'per SKPD'!F3169</f>
        <v>8100000</v>
      </c>
      <c r="G392" s="316">
        <f>'per SKPD'!G3169</f>
        <v>8100000</v>
      </c>
      <c r="H392" s="316">
        <f>'per SKPD'!H3169</f>
        <v>0</v>
      </c>
      <c r="I392" s="316">
        <f>'per SKPD'!I3169</f>
        <v>0</v>
      </c>
      <c r="J392" s="316">
        <f>'per SKPD'!J3169</f>
        <v>0</v>
      </c>
      <c r="K392" s="316">
        <f>'per SKPD'!K3169</f>
        <v>0</v>
      </c>
      <c r="L392" s="316">
        <f>'per SKPD'!L3169</f>
        <v>0</v>
      </c>
      <c r="M392" s="316">
        <f>'per SKPD'!M3169</f>
        <v>0</v>
      </c>
      <c r="N392" s="316">
        <f>'per SKPD'!N3169</f>
        <v>0</v>
      </c>
      <c r="O392" s="316">
        <f t="shared" ref="O392:O397" si="266">SUM(G392:N392)</f>
        <v>8100000</v>
      </c>
      <c r="P392" s="316">
        <f>'per SKPD'!O3169</f>
        <v>0</v>
      </c>
      <c r="Q392" s="316">
        <f>'per SKPD'!P3169</f>
        <v>0</v>
      </c>
      <c r="R392" s="316">
        <f>'per SKPD'!Q3169</f>
        <v>0</v>
      </c>
      <c r="S392" s="316">
        <f>'per SKPD'!R3169</f>
        <v>1800000</v>
      </c>
      <c r="T392" s="316">
        <f>'per SKPD'!S3169</f>
        <v>0</v>
      </c>
      <c r="U392" s="316">
        <f>'per SKPD'!T3169</f>
        <v>0</v>
      </c>
      <c r="V392" s="316">
        <f>'per SKPD'!U3169</f>
        <v>0</v>
      </c>
      <c r="W392" s="316">
        <f>'per SKPD'!V3169</f>
        <v>0</v>
      </c>
      <c r="X392" s="316">
        <f>SUM(P392:W392)</f>
        <v>1800000</v>
      </c>
      <c r="Y392" s="318">
        <f>E392+G392+H392+I392+J392+K392+L392+M392+N392-P392-Q392-R392-S392-T392-U392-V392-W392</f>
        <v>62098000</v>
      </c>
      <c r="Z392" s="318"/>
      <c r="AD392" s="379">
        <v>62098000</v>
      </c>
      <c r="AE392" s="394">
        <f t="shared" si="226"/>
        <v>0</v>
      </c>
    </row>
    <row r="393" spans="1:31">
      <c r="A393" s="230"/>
      <c r="B393" s="159">
        <v>3</v>
      </c>
      <c r="C393" s="159" t="s">
        <v>97</v>
      </c>
      <c r="D393" s="185" t="s">
        <v>13</v>
      </c>
      <c r="E393" s="316">
        <f>'per SKPD'!E3174</f>
        <v>268011150</v>
      </c>
      <c r="F393" s="316">
        <f>'per SKPD'!F3174</f>
        <v>0</v>
      </c>
      <c r="G393" s="316">
        <f>'per SKPD'!G3174</f>
        <v>0</v>
      </c>
      <c r="H393" s="316">
        <f>'per SKPD'!H3174</f>
        <v>0</v>
      </c>
      <c r="I393" s="316">
        <f>'per SKPD'!I3174</f>
        <v>0</v>
      </c>
      <c r="J393" s="316">
        <f>'per SKPD'!J3174</f>
        <v>0</v>
      </c>
      <c r="K393" s="316">
        <f>'per SKPD'!K3174</f>
        <v>0</v>
      </c>
      <c r="L393" s="316">
        <f>'per SKPD'!L3174</f>
        <v>0</v>
      </c>
      <c r="M393" s="316">
        <f>'per SKPD'!M3174</f>
        <v>0</v>
      </c>
      <c r="N393" s="316">
        <f>'per SKPD'!N3174</f>
        <v>0</v>
      </c>
      <c r="O393" s="316">
        <f t="shared" si="266"/>
        <v>0</v>
      </c>
      <c r="P393" s="316">
        <f>'per SKPD'!O3174</f>
        <v>0</v>
      </c>
      <c r="Q393" s="316">
        <f>'per SKPD'!P3174</f>
        <v>0</v>
      </c>
      <c r="R393" s="316">
        <f>'per SKPD'!Q3174</f>
        <v>0</v>
      </c>
      <c r="S393" s="316">
        <f>'per SKPD'!R3174</f>
        <v>0</v>
      </c>
      <c r="T393" s="316">
        <f>'per SKPD'!S3174</f>
        <v>0</v>
      </c>
      <c r="U393" s="316">
        <f>'per SKPD'!T3174</f>
        <v>0</v>
      </c>
      <c r="V393" s="316">
        <f>'per SKPD'!U3174</f>
        <v>0</v>
      </c>
      <c r="W393" s="316">
        <f>'per SKPD'!V3174</f>
        <v>0</v>
      </c>
      <c r="X393" s="316">
        <f t="shared" ref="X393:X397" si="267">SUM(P393:W393)</f>
        <v>0</v>
      </c>
      <c r="Y393" s="318">
        <f t="shared" ref="Y393:Y397" si="268">E393+G393+H393+I393+J393+K393+L393+M393+N393-P393-Q393-R393-S393-T393-U393-V393-W393</f>
        <v>268011150</v>
      </c>
      <c r="Z393" s="318"/>
      <c r="AD393" s="379">
        <v>268011150</v>
      </c>
      <c r="AE393" s="394">
        <f t="shared" si="226"/>
        <v>0</v>
      </c>
    </row>
    <row r="394" spans="1:31">
      <c r="A394" s="230"/>
      <c r="B394" s="159">
        <v>4</v>
      </c>
      <c r="C394" s="159" t="s">
        <v>98</v>
      </c>
      <c r="D394" s="185" t="s">
        <v>8</v>
      </c>
      <c r="E394" s="316">
        <f>'per SKPD'!E3175</f>
        <v>7745000</v>
      </c>
      <c r="F394" s="316">
        <f>'per SKPD'!F3175</f>
        <v>0</v>
      </c>
      <c r="G394" s="316">
        <f>'per SKPD'!G3175</f>
        <v>0</v>
      </c>
      <c r="H394" s="316">
        <f>'per SKPD'!H3175</f>
        <v>0</v>
      </c>
      <c r="I394" s="316">
        <f>'per SKPD'!I3175</f>
        <v>0</v>
      </c>
      <c r="J394" s="316">
        <f>'per SKPD'!J3175</f>
        <v>0</v>
      </c>
      <c r="K394" s="316">
        <f>'per SKPD'!K3175</f>
        <v>0</v>
      </c>
      <c r="L394" s="316">
        <f>'per SKPD'!L3175</f>
        <v>0</v>
      </c>
      <c r="M394" s="316">
        <f>'per SKPD'!M3175</f>
        <v>0</v>
      </c>
      <c r="N394" s="316">
        <f>'per SKPD'!N3175</f>
        <v>0</v>
      </c>
      <c r="O394" s="316">
        <f t="shared" si="266"/>
        <v>0</v>
      </c>
      <c r="P394" s="316">
        <f>'per SKPD'!O3175</f>
        <v>0</v>
      </c>
      <c r="Q394" s="316">
        <f>'per SKPD'!P3175</f>
        <v>0</v>
      </c>
      <c r="R394" s="316">
        <f>'per SKPD'!Q3175</f>
        <v>0</v>
      </c>
      <c r="S394" s="316">
        <f>'per SKPD'!R3175</f>
        <v>0</v>
      </c>
      <c r="T394" s="316">
        <f>'per SKPD'!S3175</f>
        <v>0</v>
      </c>
      <c r="U394" s="316">
        <f>'per SKPD'!T3175</f>
        <v>0</v>
      </c>
      <c r="V394" s="316">
        <f>'per SKPD'!U3175</f>
        <v>0</v>
      </c>
      <c r="W394" s="316">
        <f>'per SKPD'!V3175</f>
        <v>0</v>
      </c>
      <c r="X394" s="316">
        <f t="shared" si="267"/>
        <v>0</v>
      </c>
      <c r="Y394" s="318">
        <f t="shared" si="268"/>
        <v>7745000</v>
      </c>
      <c r="Z394" s="318"/>
      <c r="AD394" s="379">
        <v>7745000</v>
      </c>
      <c r="AE394" s="394">
        <f t="shared" si="226"/>
        <v>0</v>
      </c>
    </row>
    <row r="395" spans="1:31">
      <c r="A395" s="230"/>
      <c r="B395" s="159">
        <v>5</v>
      </c>
      <c r="C395" s="159" t="s">
        <v>99</v>
      </c>
      <c r="D395" s="185" t="s">
        <v>14</v>
      </c>
      <c r="E395" s="316">
        <f>'per SKPD'!E3176</f>
        <v>756500</v>
      </c>
      <c r="F395" s="316">
        <f>'per SKPD'!F3176</f>
        <v>0</v>
      </c>
      <c r="G395" s="316">
        <f>'per SKPD'!G3176</f>
        <v>0</v>
      </c>
      <c r="H395" s="316">
        <f>'per SKPD'!H3176</f>
        <v>0</v>
      </c>
      <c r="I395" s="316">
        <f>'per SKPD'!I3176</f>
        <v>0</v>
      </c>
      <c r="J395" s="316">
        <f>'per SKPD'!J3176</f>
        <v>0</v>
      </c>
      <c r="K395" s="316">
        <f>'per SKPD'!K3176</f>
        <v>0</v>
      </c>
      <c r="L395" s="316">
        <f>'per SKPD'!L3176</f>
        <v>0</v>
      </c>
      <c r="M395" s="316">
        <f>'per SKPD'!M3176</f>
        <v>0</v>
      </c>
      <c r="N395" s="316">
        <f>'per SKPD'!N3176</f>
        <v>0</v>
      </c>
      <c r="O395" s="316">
        <f t="shared" si="266"/>
        <v>0</v>
      </c>
      <c r="P395" s="316">
        <f>'per SKPD'!O3176</f>
        <v>0</v>
      </c>
      <c r="Q395" s="316">
        <f>'per SKPD'!P3176</f>
        <v>0</v>
      </c>
      <c r="R395" s="316">
        <f>'per SKPD'!Q3176</f>
        <v>0</v>
      </c>
      <c r="S395" s="316">
        <f>'per SKPD'!R3176</f>
        <v>0</v>
      </c>
      <c r="T395" s="316">
        <f>'per SKPD'!S3176</f>
        <v>0</v>
      </c>
      <c r="U395" s="316">
        <f>'per SKPD'!T3176</f>
        <v>0</v>
      </c>
      <c r="V395" s="316">
        <f>'per SKPD'!U3176</f>
        <v>0</v>
      </c>
      <c r="W395" s="316">
        <f>'per SKPD'!V3176</f>
        <v>0</v>
      </c>
      <c r="X395" s="316">
        <f t="shared" si="267"/>
        <v>0</v>
      </c>
      <c r="Y395" s="318">
        <f t="shared" si="268"/>
        <v>756500</v>
      </c>
      <c r="Z395" s="318"/>
      <c r="AD395" s="379">
        <v>756500</v>
      </c>
      <c r="AE395" s="394">
        <f t="shared" si="226"/>
        <v>0</v>
      </c>
    </row>
    <row r="396" spans="1:31">
      <c r="A396" s="230"/>
      <c r="B396" s="159">
        <v>6</v>
      </c>
      <c r="C396" s="159" t="s">
        <v>100</v>
      </c>
      <c r="D396" s="185" t="s">
        <v>10</v>
      </c>
      <c r="E396" s="316">
        <f>'per SKPD'!E3177</f>
        <v>0</v>
      </c>
      <c r="F396" s="316">
        <f>'per SKPD'!F3177</f>
        <v>0</v>
      </c>
      <c r="G396" s="316">
        <f>'per SKPD'!G3177</f>
        <v>0</v>
      </c>
      <c r="H396" s="316">
        <f>'per SKPD'!H3177</f>
        <v>0</v>
      </c>
      <c r="I396" s="316">
        <f>'per SKPD'!I3177</f>
        <v>0</v>
      </c>
      <c r="J396" s="316">
        <f>'per SKPD'!J3177</f>
        <v>0</v>
      </c>
      <c r="K396" s="316">
        <f>'per SKPD'!K3177</f>
        <v>0</v>
      </c>
      <c r="L396" s="316">
        <f>'per SKPD'!L3177</f>
        <v>0</v>
      </c>
      <c r="M396" s="316">
        <f>'per SKPD'!M3177</f>
        <v>0</v>
      </c>
      <c r="N396" s="316">
        <f>'per SKPD'!N3177</f>
        <v>0</v>
      </c>
      <c r="O396" s="316">
        <f t="shared" si="266"/>
        <v>0</v>
      </c>
      <c r="P396" s="316">
        <f>'per SKPD'!O3177</f>
        <v>0</v>
      </c>
      <c r="Q396" s="316">
        <f>'per SKPD'!P3177</f>
        <v>0</v>
      </c>
      <c r="R396" s="316">
        <f>'per SKPD'!Q3177</f>
        <v>0</v>
      </c>
      <c r="S396" s="316">
        <f>'per SKPD'!R3177</f>
        <v>0</v>
      </c>
      <c r="T396" s="316">
        <f>'per SKPD'!S3177</f>
        <v>0</v>
      </c>
      <c r="U396" s="316">
        <f>'per SKPD'!T3177</f>
        <v>0</v>
      </c>
      <c r="V396" s="316">
        <f>'per SKPD'!U3177</f>
        <v>0</v>
      </c>
      <c r="W396" s="316">
        <f>'per SKPD'!V3177</f>
        <v>0</v>
      </c>
      <c r="X396" s="316">
        <f t="shared" si="267"/>
        <v>0</v>
      </c>
      <c r="Y396" s="318">
        <f t="shared" si="268"/>
        <v>0</v>
      </c>
      <c r="Z396" s="318"/>
      <c r="AD396" s="379">
        <v>0</v>
      </c>
      <c r="AE396" s="394">
        <f t="shared" si="226"/>
        <v>0</v>
      </c>
    </row>
    <row r="397" spans="1:31" s="179" customFormat="1">
      <c r="A397" s="628"/>
      <c r="B397" s="186">
        <v>7</v>
      </c>
      <c r="C397" s="186"/>
      <c r="D397" s="187" t="s">
        <v>11</v>
      </c>
      <c r="E397" s="316">
        <f>'per SKPD'!E3178</f>
        <v>0</v>
      </c>
      <c r="F397" s="316">
        <f>'per SKPD'!F3178</f>
        <v>0</v>
      </c>
      <c r="G397" s="316">
        <f>'per SKPD'!G3178</f>
        <v>0</v>
      </c>
      <c r="H397" s="316">
        <f>'per SKPD'!H3178</f>
        <v>0</v>
      </c>
      <c r="I397" s="316">
        <f>'per SKPD'!I3178</f>
        <v>0</v>
      </c>
      <c r="J397" s="316">
        <f>'per SKPD'!J3178</f>
        <v>0</v>
      </c>
      <c r="K397" s="316">
        <f>'per SKPD'!K3178</f>
        <v>0</v>
      </c>
      <c r="L397" s="316">
        <f>'per SKPD'!L3178</f>
        <v>0</v>
      </c>
      <c r="M397" s="316">
        <f>'per SKPD'!M3178</f>
        <v>1800000</v>
      </c>
      <c r="N397" s="316">
        <f>'per SKPD'!N3178</f>
        <v>0</v>
      </c>
      <c r="O397" s="316">
        <f t="shared" si="266"/>
        <v>1800000</v>
      </c>
      <c r="P397" s="316">
        <f>'per SKPD'!O3178</f>
        <v>0</v>
      </c>
      <c r="Q397" s="316">
        <f>'per SKPD'!P3178</f>
        <v>0</v>
      </c>
      <c r="R397" s="316">
        <f>'per SKPD'!Q3178</f>
        <v>0</v>
      </c>
      <c r="S397" s="316">
        <f>'per SKPD'!R3178</f>
        <v>0</v>
      </c>
      <c r="T397" s="316">
        <f>'per SKPD'!S3178</f>
        <v>1800000</v>
      </c>
      <c r="U397" s="316">
        <f>'per SKPD'!T3178</f>
        <v>0</v>
      </c>
      <c r="V397" s="316">
        <f>'per SKPD'!U3178</f>
        <v>0</v>
      </c>
      <c r="W397" s="316">
        <f>'per SKPD'!V3178</f>
        <v>0</v>
      </c>
      <c r="X397" s="316">
        <f t="shared" si="267"/>
        <v>1800000</v>
      </c>
      <c r="Y397" s="318">
        <f t="shared" si="268"/>
        <v>0</v>
      </c>
      <c r="Z397" s="395"/>
      <c r="AA397" s="396"/>
      <c r="AB397" s="397"/>
      <c r="AC397" s="397"/>
      <c r="AD397" s="397">
        <v>0</v>
      </c>
      <c r="AE397" s="394">
        <f t="shared" ref="AE397:AE460" si="269">Y397-AD397</f>
        <v>0</v>
      </c>
    </row>
    <row r="398" spans="1:31">
      <c r="A398" s="627"/>
      <c r="B398" s="183"/>
      <c r="C398" s="183"/>
      <c r="D398" s="188"/>
      <c r="E398" s="318"/>
      <c r="F398" s="318"/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  <c r="AE398" s="394">
        <f t="shared" si="269"/>
        <v>0</v>
      </c>
    </row>
    <row r="399" spans="1:31" s="178" customFormat="1">
      <c r="A399" s="633">
        <v>44</v>
      </c>
      <c r="B399" s="694" t="s">
        <v>62</v>
      </c>
      <c r="C399" s="695"/>
      <c r="D399" s="696"/>
      <c r="E399" s="391">
        <f t="shared" ref="E399:U399" si="270">SUM(E400:E406)</f>
        <v>5457850040</v>
      </c>
      <c r="F399" s="391">
        <f t="shared" ref="F399" si="271">SUM(F400:F406)</f>
        <v>6000000</v>
      </c>
      <c r="G399" s="391">
        <f t="shared" si="270"/>
        <v>6000000</v>
      </c>
      <c r="H399" s="391">
        <f t="shared" si="270"/>
        <v>0</v>
      </c>
      <c r="I399" s="391">
        <f t="shared" si="270"/>
        <v>0</v>
      </c>
      <c r="J399" s="391">
        <f t="shared" si="270"/>
        <v>188836000</v>
      </c>
      <c r="K399" s="391">
        <f t="shared" si="270"/>
        <v>19227048</v>
      </c>
      <c r="L399" s="391">
        <f t="shared" si="270"/>
        <v>0</v>
      </c>
      <c r="M399" s="391">
        <f t="shared" si="270"/>
        <v>0</v>
      </c>
      <c r="N399" s="391">
        <f t="shared" si="270"/>
        <v>0</v>
      </c>
      <c r="O399" s="391">
        <f>SUM(G399:N399)</f>
        <v>214063048</v>
      </c>
      <c r="P399" s="391">
        <f t="shared" si="270"/>
        <v>0</v>
      </c>
      <c r="Q399" s="391">
        <f t="shared" si="270"/>
        <v>0</v>
      </c>
      <c r="R399" s="391">
        <f t="shared" si="270"/>
        <v>0</v>
      </c>
      <c r="S399" s="391">
        <f t="shared" si="270"/>
        <v>0</v>
      </c>
      <c r="T399" s="391">
        <f t="shared" si="270"/>
        <v>5125000</v>
      </c>
      <c r="U399" s="391">
        <f t="shared" si="270"/>
        <v>0</v>
      </c>
      <c r="V399" s="391">
        <f t="shared" ref="V399:W399" si="272">SUM(V400:V406)</f>
        <v>0</v>
      </c>
      <c r="W399" s="391">
        <f t="shared" si="272"/>
        <v>0</v>
      </c>
      <c r="X399" s="391">
        <f>SUM(X400:X406)</f>
        <v>5125000</v>
      </c>
      <c r="Y399" s="391">
        <f>SUM(Y400:Y406)</f>
        <v>5666788088</v>
      </c>
      <c r="Z399" s="392"/>
      <c r="AA399" s="393">
        <f>E399+G399+H399+I399+J399+K399+L399+M399+N399-P399-Q399-R399-S399-T399-U399-V399-W399</f>
        <v>5666788088</v>
      </c>
      <c r="AB399" s="394"/>
      <c r="AC399" s="394"/>
      <c r="AD399" s="394">
        <v>5666788088</v>
      </c>
      <c r="AE399" s="394">
        <f t="shared" si="269"/>
        <v>0</v>
      </c>
    </row>
    <row r="400" spans="1:31">
      <c r="A400" s="230"/>
      <c r="B400" s="159">
        <v>1</v>
      </c>
      <c r="C400" s="159" t="s">
        <v>95</v>
      </c>
      <c r="D400" s="185" t="s">
        <v>9</v>
      </c>
      <c r="E400" s="316">
        <f>'per SKPD'!E3183</f>
        <v>4768345300</v>
      </c>
      <c r="F400" s="316">
        <f>'per SKPD'!F3183</f>
        <v>0</v>
      </c>
      <c r="G400" s="316">
        <f>'per SKPD'!G3183</f>
        <v>0</v>
      </c>
      <c r="H400" s="302">
        <f>'per SKPD'!H3183</f>
        <v>0</v>
      </c>
      <c r="I400" s="316">
        <f>'per SKPD'!I3183</f>
        <v>0</v>
      </c>
      <c r="J400" s="316">
        <f>'per SKPD'!J3183</f>
        <v>62478000</v>
      </c>
      <c r="K400" s="302">
        <f>'per SKPD'!K3183</f>
        <v>19227048</v>
      </c>
      <c r="L400" s="316">
        <f>'per SKPD'!L3183</f>
        <v>0</v>
      </c>
      <c r="M400" s="316">
        <f>'per SKPD'!M3183</f>
        <v>0</v>
      </c>
      <c r="N400" s="316">
        <f>'per SKPD'!N3183</f>
        <v>0</v>
      </c>
      <c r="O400" s="316">
        <f>SUM(G400:N400)</f>
        <v>81705048</v>
      </c>
      <c r="P400" s="316">
        <f>'per SKPD'!O3183</f>
        <v>0</v>
      </c>
      <c r="Q400" s="316">
        <f>'per SKPD'!P3183</f>
        <v>0</v>
      </c>
      <c r="R400" s="316">
        <f>'per SKPD'!Q3183</f>
        <v>0</v>
      </c>
      <c r="S400" s="316">
        <f>'per SKPD'!R3183</f>
        <v>0</v>
      </c>
      <c r="T400" s="316">
        <f>'per SKPD'!S3183</f>
        <v>0</v>
      </c>
      <c r="U400" s="316">
        <f>'per SKPD'!T3183</f>
        <v>0</v>
      </c>
      <c r="V400" s="316">
        <f>'per SKPD'!U3183</f>
        <v>0</v>
      </c>
      <c r="W400" s="316">
        <f>'per SKPD'!V3183</f>
        <v>0</v>
      </c>
      <c r="X400" s="316">
        <f>SUM(P400:W400)</f>
        <v>0</v>
      </c>
      <c r="Y400" s="318">
        <f>E400+G400+H400+I400+J400+K400+L400+M400+N400-P400-Q400-R400-S400-T400-U400-V400-W400</f>
        <v>4850050348</v>
      </c>
      <c r="Z400" s="318"/>
      <c r="AA400" s="306">
        <f>Y399-AA399</f>
        <v>0</v>
      </c>
      <c r="AB400" s="379" t="s">
        <v>24</v>
      </c>
      <c r="AD400" s="379">
        <v>4850050348</v>
      </c>
      <c r="AE400" s="394">
        <f t="shared" si="269"/>
        <v>0</v>
      </c>
    </row>
    <row r="401" spans="1:31">
      <c r="A401" s="230"/>
      <c r="B401" s="159">
        <v>2</v>
      </c>
      <c r="C401" s="159" t="s">
        <v>96</v>
      </c>
      <c r="D401" s="185" t="s">
        <v>12</v>
      </c>
      <c r="E401" s="316">
        <f>'per SKPD'!E3187</f>
        <v>51546000</v>
      </c>
      <c r="F401" s="316">
        <f>'per SKPD'!F3187</f>
        <v>6000000</v>
      </c>
      <c r="G401" s="316">
        <f>'per SKPD'!G3187</f>
        <v>6000000</v>
      </c>
      <c r="H401" s="316">
        <f>'per SKPD'!H3187</f>
        <v>0</v>
      </c>
      <c r="I401" s="316">
        <f>'per SKPD'!I3187</f>
        <v>0</v>
      </c>
      <c r="J401" s="316">
        <f>'per SKPD'!J3187</f>
        <v>0</v>
      </c>
      <c r="K401" s="316">
        <f>'per SKPD'!K3187</f>
        <v>0</v>
      </c>
      <c r="L401" s="316">
        <f>'per SKPD'!L3187</f>
        <v>0</v>
      </c>
      <c r="M401" s="316">
        <f>'per SKPD'!M3187</f>
        <v>0</v>
      </c>
      <c r="N401" s="316">
        <f>'per SKPD'!N3187</f>
        <v>0</v>
      </c>
      <c r="O401" s="316">
        <f t="shared" ref="O401:O406" si="273">SUM(G401:N401)</f>
        <v>6000000</v>
      </c>
      <c r="P401" s="316">
        <f>'per SKPD'!O3187</f>
        <v>0</v>
      </c>
      <c r="Q401" s="316">
        <f>'per SKPD'!P3187</f>
        <v>0</v>
      </c>
      <c r="R401" s="316">
        <f>'per SKPD'!Q3187</f>
        <v>0</v>
      </c>
      <c r="S401" s="316">
        <f>'per SKPD'!R3187</f>
        <v>0</v>
      </c>
      <c r="T401" s="316">
        <f>'per SKPD'!S3187</f>
        <v>5125000</v>
      </c>
      <c r="U401" s="316">
        <f>'per SKPD'!T3187</f>
        <v>0</v>
      </c>
      <c r="V401" s="316">
        <f>'per SKPD'!U3187</f>
        <v>0</v>
      </c>
      <c r="W401" s="316">
        <f>'per SKPD'!V3187</f>
        <v>0</v>
      </c>
      <c r="X401" s="316">
        <f>SUM(P401:W401)</f>
        <v>5125000</v>
      </c>
      <c r="Y401" s="318">
        <f>E401+G401+H401+I401+J401+K401+L401+M401+N401-P401-Q401-R401-S401-T401-U401-V401-W401</f>
        <v>52421000</v>
      </c>
      <c r="Z401" s="318"/>
      <c r="AD401" s="379">
        <v>52421000</v>
      </c>
      <c r="AE401" s="394">
        <f t="shared" si="269"/>
        <v>0</v>
      </c>
    </row>
    <row r="402" spans="1:31">
      <c r="A402" s="230"/>
      <c r="B402" s="159">
        <v>3</v>
      </c>
      <c r="C402" s="159" t="s">
        <v>97</v>
      </c>
      <c r="D402" s="185" t="s">
        <v>13</v>
      </c>
      <c r="E402" s="316">
        <f>'per SKPD'!E3190</f>
        <v>637392240</v>
      </c>
      <c r="F402" s="316">
        <f>'per SKPD'!F3190</f>
        <v>0</v>
      </c>
      <c r="G402" s="316">
        <f>'per SKPD'!G3190</f>
        <v>0</v>
      </c>
      <c r="H402" s="316">
        <f>'per SKPD'!H3190</f>
        <v>0</v>
      </c>
      <c r="I402" s="316">
        <f>'per SKPD'!I3190</f>
        <v>0</v>
      </c>
      <c r="J402" s="316">
        <f>'per SKPD'!J3190</f>
        <v>0</v>
      </c>
      <c r="K402" s="316">
        <f>'per SKPD'!K3190</f>
        <v>0</v>
      </c>
      <c r="L402" s="316">
        <f>'per SKPD'!L3190</f>
        <v>0</v>
      </c>
      <c r="M402" s="316">
        <f>'per SKPD'!M3190</f>
        <v>0</v>
      </c>
      <c r="N402" s="316">
        <f>'per SKPD'!N3190</f>
        <v>0</v>
      </c>
      <c r="O402" s="316">
        <f t="shared" si="273"/>
        <v>0</v>
      </c>
      <c r="P402" s="316">
        <f>'per SKPD'!O3190</f>
        <v>0</v>
      </c>
      <c r="Q402" s="316">
        <f>'per SKPD'!P3190</f>
        <v>0</v>
      </c>
      <c r="R402" s="316">
        <f>'per SKPD'!Q3190</f>
        <v>0</v>
      </c>
      <c r="S402" s="316">
        <f>'per SKPD'!R3190</f>
        <v>0</v>
      </c>
      <c r="T402" s="316">
        <f>'per SKPD'!S3190</f>
        <v>0</v>
      </c>
      <c r="U402" s="316">
        <f>'per SKPD'!T3190</f>
        <v>0</v>
      </c>
      <c r="V402" s="316">
        <f>'per SKPD'!U3190</f>
        <v>0</v>
      </c>
      <c r="W402" s="316">
        <f>'per SKPD'!V3190</f>
        <v>0</v>
      </c>
      <c r="X402" s="316">
        <f t="shared" ref="X402:X406" si="274">SUM(P402:W402)</f>
        <v>0</v>
      </c>
      <c r="Y402" s="318">
        <f t="shared" ref="Y402:Y406" si="275">E402+G402+H402+I402+J402+K402+L402+M402+N402-P402-Q402-R402-S402-T402-U402-V402-W402</f>
        <v>637392240</v>
      </c>
      <c r="Z402" s="318"/>
      <c r="AD402" s="379">
        <v>637392240</v>
      </c>
      <c r="AE402" s="394">
        <f t="shared" si="269"/>
        <v>0</v>
      </c>
    </row>
    <row r="403" spans="1:31">
      <c r="A403" s="230"/>
      <c r="B403" s="159">
        <v>4</v>
      </c>
      <c r="C403" s="159" t="s">
        <v>98</v>
      </c>
      <c r="D403" s="185" t="s">
        <v>8</v>
      </c>
      <c r="E403" s="316">
        <f>'per SKPD'!E3191</f>
        <v>0</v>
      </c>
      <c r="F403" s="316">
        <f>'per SKPD'!F3191</f>
        <v>0</v>
      </c>
      <c r="G403" s="316">
        <f>'per SKPD'!G3191</f>
        <v>0</v>
      </c>
      <c r="H403" s="316">
        <f>'per SKPD'!H3191</f>
        <v>0</v>
      </c>
      <c r="I403" s="316">
        <f>'per SKPD'!I3191</f>
        <v>0</v>
      </c>
      <c r="J403" s="316">
        <f>'per SKPD'!J3191</f>
        <v>126358000</v>
      </c>
      <c r="K403" s="316">
        <f>'per SKPD'!K3191</f>
        <v>0</v>
      </c>
      <c r="L403" s="316">
        <f>'per SKPD'!L3191</f>
        <v>0</v>
      </c>
      <c r="M403" s="316">
        <f>'per SKPD'!M3191</f>
        <v>0</v>
      </c>
      <c r="N403" s="316">
        <f>'per SKPD'!N3191</f>
        <v>0</v>
      </c>
      <c r="O403" s="316">
        <f t="shared" si="273"/>
        <v>126358000</v>
      </c>
      <c r="P403" s="316">
        <f>'per SKPD'!O3191</f>
        <v>0</v>
      </c>
      <c r="Q403" s="316">
        <f>'per SKPD'!P3191</f>
        <v>0</v>
      </c>
      <c r="R403" s="316">
        <f>'per SKPD'!Q3191</f>
        <v>0</v>
      </c>
      <c r="S403" s="316">
        <f>'per SKPD'!R3191</f>
        <v>0</v>
      </c>
      <c r="T403" s="316">
        <f>'per SKPD'!S3191</f>
        <v>0</v>
      </c>
      <c r="U403" s="316">
        <f>'per SKPD'!T3191</f>
        <v>0</v>
      </c>
      <c r="V403" s="316">
        <f>'per SKPD'!U3191</f>
        <v>0</v>
      </c>
      <c r="W403" s="316">
        <f>'per SKPD'!V3191</f>
        <v>0</v>
      </c>
      <c r="X403" s="316">
        <f t="shared" si="274"/>
        <v>0</v>
      </c>
      <c r="Y403" s="318">
        <f t="shared" si="275"/>
        <v>126358000</v>
      </c>
      <c r="Z403" s="318"/>
      <c r="AD403" s="379">
        <v>126358000</v>
      </c>
      <c r="AE403" s="394">
        <f t="shared" si="269"/>
        <v>0</v>
      </c>
    </row>
    <row r="404" spans="1:31">
      <c r="A404" s="230"/>
      <c r="B404" s="159">
        <v>5</v>
      </c>
      <c r="C404" s="159" t="s">
        <v>99</v>
      </c>
      <c r="D404" s="185" t="s">
        <v>14</v>
      </c>
      <c r="E404" s="316">
        <f>'per SKPD'!E3193</f>
        <v>566500</v>
      </c>
      <c r="F404" s="316">
        <f>'per SKPD'!F3193</f>
        <v>0</v>
      </c>
      <c r="G404" s="316">
        <f>'per SKPD'!G3193</f>
        <v>0</v>
      </c>
      <c r="H404" s="316">
        <f>'per SKPD'!H3193</f>
        <v>0</v>
      </c>
      <c r="I404" s="316">
        <f>'per SKPD'!I3193</f>
        <v>0</v>
      </c>
      <c r="J404" s="316">
        <f>'per SKPD'!J3193</f>
        <v>0</v>
      </c>
      <c r="K404" s="316">
        <f>'per SKPD'!K3193</f>
        <v>0</v>
      </c>
      <c r="L404" s="316">
        <f>'per SKPD'!L3193</f>
        <v>0</v>
      </c>
      <c r="M404" s="316">
        <f>'per SKPD'!M3193</f>
        <v>0</v>
      </c>
      <c r="N404" s="316">
        <f>'per SKPD'!N3193</f>
        <v>0</v>
      </c>
      <c r="O404" s="316">
        <f t="shared" si="273"/>
        <v>0</v>
      </c>
      <c r="P404" s="316">
        <f>'per SKPD'!O3193</f>
        <v>0</v>
      </c>
      <c r="Q404" s="316">
        <f>'per SKPD'!P3193</f>
        <v>0</v>
      </c>
      <c r="R404" s="316">
        <f>'per SKPD'!Q3193</f>
        <v>0</v>
      </c>
      <c r="S404" s="316">
        <f>'per SKPD'!R3193</f>
        <v>0</v>
      </c>
      <c r="T404" s="316">
        <f>'per SKPD'!S3193</f>
        <v>0</v>
      </c>
      <c r="U404" s="316">
        <f>'per SKPD'!T3193</f>
        <v>0</v>
      </c>
      <c r="V404" s="316">
        <f>'per SKPD'!U3193</f>
        <v>0</v>
      </c>
      <c r="W404" s="316">
        <f>'per SKPD'!V3193</f>
        <v>0</v>
      </c>
      <c r="X404" s="316">
        <f t="shared" si="274"/>
        <v>0</v>
      </c>
      <c r="Y404" s="318">
        <f t="shared" si="275"/>
        <v>566500</v>
      </c>
      <c r="Z404" s="318"/>
      <c r="AD404" s="379">
        <v>566500</v>
      </c>
      <c r="AE404" s="394">
        <f t="shared" si="269"/>
        <v>0</v>
      </c>
    </row>
    <row r="405" spans="1:31">
      <c r="A405" s="230"/>
      <c r="B405" s="159">
        <v>6</v>
      </c>
      <c r="C405" s="159" t="s">
        <v>100</v>
      </c>
      <c r="D405" s="185" t="s">
        <v>10</v>
      </c>
      <c r="E405" s="316">
        <f>'per SKPD'!E3194</f>
        <v>0</v>
      </c>
      <c r="F405" s="316">
        <f>'per SKPD'!F3194</f>
        <v>0</v>
      </c>
      <c r="G405" s="316">
        <f>'per SKPD'!G3194</f>
        <v>0</v>
      </c>
      <c r="H405" s="316">
        <f>'per SKPD'!H3194</f>
        <v>0</v>
      </c>
      <c r="I405" s="316">
        <f>'per SKPD'!I3194</f>
        <v>0</v>
      </c>
      <c r="J405" s="316">
        <f>'per SKPD'!J3194</f>
        <v>0</v>
      </c>
      <c r="K405" s="316">
        <f>'per SKPD'!K3194</f>
        <v>0</v>
      </c>
      <c r="L405" s="316">
        <f>'per SKPD'!L3194</f>
        <v>0</v>
      </c>
      <c r="M405" s="316">
        <f>'per SKPD'!M3194</f>
        <v>0</v>
      </c>
      <c r="N405" s="316">
        <f>'per SKPD'!N3194</f>
        <v>0</v>
      </c>
      <c r="O405" s="316">
        <f t="shared" si="273"/>
        <v>0</v>
      </c>
      <c r="P405" s="316">
        <f>'per SKPD'!O3194</f>
        <v>0</v>
      </c>
      <c r="Q405" s="316">
        <f>'per SKPD'!P3194</f>
        <v>0</v>
      </c>
      <c r="R405" s="316">
        <f>'per SKPD'!Q3194</f>
        <v>0</v>
      </c>
      <c r="S405" s="316">
        <f>'per SKPD'!R3194</f>
        <v>0</v>
      </c>
      <c r="T405" s="316">
        <f>'per SKPD'!S3194</f>
        <v>0</v>
      </c>
      <c r="U405" s="316">
        <f>'per SKPD'!T3194</f>
        <v>0</v>
      </c>
      <c r="V405" s="316">
        <f>'per SKPD'!U3194</f>
        <v>0</v>
      </c>
      <c r="W405" s="316">
        <f>'per SKPD'!V3194</f>
        <v>0</v>
      </c>
      <c r="X405" s="316">
        <f t="shared" si="274"/>
        <v>0</v>
      </c>
      <c r="Y405" s="318">
        <f t="shared" si="275"/>
        <v>0</v>
      </c>
      <c r="Z405" s="318"/>
      <c r="AD405" s="379">
        <v>0</v>
      </c>
      <c r="AE405" s="394">
        <f t="shared" si="269"/>
        <v>0</v>
      </c>
    </row>
    <row r="406" spans="1:31" s="179" customFormat="1">
      <c r="A406" s="628"/>
      <c r="B406" s="186">
        <v>7</v>
      </c>
      <c r="C406" s="186"/>
      <c r="D406" s="187" t="s">
        <v>11</v>
      </c>
      <c r="E406" s="316">
        <f>'per SKPD'!E3195</f>
        <v>0</v>
      </c>
      <c r="F406" s="316">
        <f>'per SKPD'!F3195</f>
        <v>0</v>
      </c>
      <c r="G406" s="316">
        <f>'per SKPD'!G3195</f>
        <v>0</v>
      </c>
      <c r="H406" s="316">
        <f>'per SKPD'!H3195</f>
        <v>0</v>
      </c>
      <c r="I406" s="316">
        <f>'per SKPD'!I3195</f>
        <v>0</v>
      </c>
      <c r="J406" s="316">
        <f>'per SKPD'!J3195</f>
        <v>0</v>
      </c>
      <c r="K406" s="316">
        <f>'per SKPD'!K3195</f>
        <v>0</v>
      </c>
      <c r="L406" s="316">
        <f>'per SKPD'!L3195</f>
        <v>0</v>
      </c>
      <c r="M406" s="316">
        <f>'per SKPD'!M3195</f>
        <v>0</v>
      </c>
      <c r="N406" s="316">
        <f>'per SKPD'!N3195</f>
        <v>0</v>
      </c>
      <c r="O406" s="316">
        <f t="shared" si="273"/>
        <v>0</v>
      </c>
      <c r="P406" s="316">
        <f>'per SKPD'!O3195</f>
        <v>0</v>
      </c>
      <c r="Q406" s="316">
        <f>'per SKPD'!P3195</f>
        <v>0</v>
      </c>
      <c r="R406" s="316">
        <f>'per SKPD'!Q3195</f>
        <v>0</v>
      </c>
      <c r="S406" s="316">
        <f>'per SKPD'!R3195</f>
        <v>0</v>
      </c>
      <c r="T406" s="316">
        <f>'per SKPD'!S3195</f>
        <v>0</v>
      </c>
      <c r="U406" s="316">
        <f>'per SKPD'!T3195</f>
        <v>0</v>
      </c>
      <c r="V406" s="316">
        <f>'per SKPD'!U3195</f>
        <v>0</v>
      </c>
      <c r="W406" s="316">
        <f>'per SKPD'!V3195</f>
        <v>0</v>
      </c>
      <c r="X406" s="316">
        <f t="shared" si="274"/>
        <v>0</v>
      </c>
      <c r="Y406" s="318">
        <f t="shared" si="275"/>
        <v>0</v>
      </c>
      <c r="Z406" s="395"/>
      <c r="AA406" s="396"/>
      <c r="AB406" s="397"/>
      <c r="AC406" s="397"/>
      <c r="AD406" s="397">
        <v>0</v>
      </c>
      <c r="AE406" s="394">
        <f t="shared" si="269"/>
        <v>0</v>
      </c>
    </row>
    <row r="407" spans="1:31">
      <c r="A407" s="627"/>
      <c r="B407" s="183"/>
      <c r="C407" s="183"/>
      <c r="D407" s="188"/>
      <c r="E407" s="318"/>
      <c r="F407" s="318"/>
      <c r="G407" s="390"/>
      <c r="H407" s="390"/>
      <c r="I407" s="390"/>
      <c r="J407" s="390"/>
      <c r="K407" s="390"/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  <c r="AE407" s="394">
        <f t="shared" si="269"/>
        <v>0</v>
      </c>
    </row>
    <row r="408" spans="1:31" s="178" customFormat="1">
      <c r="A408" s="633">
        <v>45</v>
      </c>
      <c r="B408" s="694" t="s">
        <v>63</v>
      </c>
      <c r="C408" s="695"/>
      <c r="D408" s="696"/>
      <c r="E408" s="391">
        <f t="shared" ref="E408:U408" si="276">SUM(E409:E415)</f>
        <v>6776593904</v>
      </c>
      <c r="F408" s="391">
        <f t="shared" ref="F408" si="277">SUM(F409:F415)</f>
        <v>5000000</v>
      </c>
      <c r="G408" s="391">
        <f t="shared" si="276"/>
        <v>5000000</v>
      </c>
      <c r="H408" s="391">
        <f t="shared" si="276"/>
        <v>0</v>
      </c>
      <c r="I408" s="391">
        <f t="shared" si="276"/>
        <v>0</v>
      </c>
      <c r="J408" s="391">
        <f t="shared" si="276"/>
        <v>0</v>
      </c>
      <c r="K408" s="391">
        <f t="shared" si="276"/>
        <v>2547616</v>
      </c>
      <c r="L408" s="391">
        <f t="shared" si="276"/>
        <v>0</v>
      </c>
      <c r="M408" s="391">
        <f t="shared" si="276"/>
        <v>0</v>
      </c>
      <c r="N408" s="391">
        <f t="shared" si="276"/>
        <v>0</v>
      </c>
      <c r="O408" s="391">
        <f>SUM(G408:N408)</f>
        <v>7547616</v>
      </c>
      <c r="P408" s="391">
        <f t="shared" si="276"/>
        <v>0</v>
      </c>
      <c r="Q408" s="391">
        <f t="shared" si="276"/>
        <v>0</v>
      </c>
      <c r="R408" s="391">
        <f t="shared" si="276"/>
        <v>0</v>
      </c>
      <c r="S408" s="391">
        <f t="shared" si="276"/>
        <v>0</v>
      </c>
      <c r="T408" s="391">
        <f t="shared" si="276"/>
        <v>0</v>
      </c>
      <c r="U408" s="391">
        <f t="shared" si="276"/>
        <v>0</v>
      </c>
      <c r="V408" s="391">
        <f t="shared" ref="V408:W408" si="278">SUM(V409:V415)</f>
        <v>0</v>
      </c>
      <c r="W408" s="391">
        <f t="shared" si="278"/>
        <v>0</v>
      </c>
      <c r="X408" s="391">
        <f>SUM(X409:X415)</f>
        <v>0</v>
      </c>
      <c r="Y408" s="391">
        <f>SUM(Y409:Y415)</f>
        <v>6784141520</v>
      </c>
      <c r="Z408" s="392"/>
      <c r="AA408" s="393">
        <f>E408+G408+H408+I408+J408+K408+L408+M408+N408-P408-Q408-R408-S408-T408-U408-V408-W408</f>
        <v>6784141520</v>
      </c>
      <c r="AB408" s="394"/>
      <c r="AC408" s="394"/>
      <c r="AD408" s="394">
        <v>6784141520</v>
      </c>
      <c r="AE408" s="394">
        <f t="shared" si="269"/>
        <v>0</v>
      </c>
    </row>
    <row r="409" spans="1:31">
      <c r="A409" s="230"/>
      <c r="B409" s="159">
        <v>1</v>
      </c>
      <c r="C409" s="159" t="s">
        <v>95</v>
      </c>
      <c r="D409" s="185" t="s">
        <v>9</v>
      </c>
      <c r="E409" s="316">
        <f>'per SKPD'!E3198</f>
        <v>5971137000</v>
      </c>
      <c r="F409" s="316">
        <f>'per SKPD'!F3198</f>
        <v>0</v>
      </c>
      <c r="G409" s="316">
        <f>'per SKPD'!G3198</f>
        <v>0</v>
      </c>
      <c r="H409" s="316">
        <f>'per SKPD'!H3198</f>
        <v>0</v>
      </c>
      <c r="I409" s="316">
        <f>'per SKPD'!I3198</f>
        <v>0</v>
      </c>
      <c r="J409" s="316">
        <f>'per SKPD'!J3198</f>
        <v>0</v>
      </c>
      <c r="K409" s="316">
        <f>'per SKPD'!K3198</f>
        <v>2547616</v>
      </c>
      <c r="L409" s="316">
        <f>'per SKPD'!L3198</f>
        <v>0</v>
      </c>
      <c r="M409" s="316">
        <f>'per SKPD'!M3198</f>
        <v>0</v>
      </c>
      <c r="N409" s="316">
        <f>'per SKPD'!N3198</f>
        <v>0</v>
      </c>
      <c r="O409" s="316">
        <f>SUM(G409:N409)</f>
        <v>2547616</v>
      </c>
      <c r="P409" s="316">
        <f>'per SKPD'!O3198</f>
        <v>0</v>
      </c>
      <c r="Q409" s="316">
        <f>'per SKPD'!P3198</f>
        <v>0</v>
      </c>
      <c r="R409" s="316">
        <f>'per SKPD'!Q3198</f>
        <v>0</v>
      </c>
      <c r="S409" s="316">
        <f>'per SKPD'!R3198</f>
        <v>0</v>
      </c>
      <c r="T409" s="316">
        <f>'per SKPD'!S3198</f>
        <v>0</v>
      </c>
      <c r="U409" s="316">
        <f>'per SKPD'!T3198</f>
        <v>0</v>
      </c>
      <c r="V409" s="316">
        <f>'per SKPD'!U3198</f>
        <v>0</v>
      </c>
      <c r="W409" s="316">
        <f>'per SKPD'!V3198</f>
        <v>0</v>
      </c>
      <c r="X409" s="316">
        <f>SUM(P409:W409)</f>
        <v>0</v>
      </c>
      <c r="Y409" s="318">
        <f>E409+G409+H409+I409+J409+K409+L409+M409+N409-P409-Q409-R409-S409-T409-U409-V409-W409</f>
        <v>5973684616</v>
      </c>
      <c r="Z409" s="318"/>
      <c r="AA409" s="306">
        <f>Y408-AA408</f>
        <v>0</v>
      </c>
      <c r="AB409" s="379" t="s">
        <v>24</v>
      </c>
      <c r="AD409" s="379">
        <v>5973684616</v>
      </c>
      <c r="AE409" s="394">
        <f t="shared" si="269"/>
        <v>0</v>
      </c>
    </row>
    <row r="410" spans="1:31">
      <c r="A410" s="230"/>
      <c r="B410" s="159">
        <v>2</v>
      </c>
      <c r="C410" s="159" t="s">
        <v>96</v>
      </c>
      <c r="D410" s="185" t="s">
        <v>12</v>
      </c>
      <c r="E410" s="316">
        <f>'per SKPD'!E3200</f>
        <v>74082000</v>
      </c>
      <c r="F410" s="316">
        <f>'per SKPD'!F3200</f>
        <v>5000000</v>
      </c>
      <c r="G410" s="316">
        <f>'per SKPD'!G3200</f>
        <v>5000000</v>
      </c>
      <c r="H410" s="316">
        <f>'per SKPD'!H3200</f>
        <v>0</v>
      </c>
      <c r="I410" s="316">
        <f>'per SKPD'!I3200</f>
        <v>0</v>
      </c>
      <c r="J410" s="316">
        <f>'per SKPD'!J3200</f>
        <v>0</v>
      </c>
      <c r="K410" s="316">
        <f>'per SKPD'!K3200</f>
        <v>0</v>
      </c>
      <c r="L410" s="316">
        <f>'per SKPD'!L3200</f>
        <v>0</v>
      </c>
      <c r="M410" s="316">
        <f>'per SKPD'!M3200</f>
        <v>0</v>
      </c>
      <c r="N410" s="316">
        <f>'per SKPD'!N3200</f>
        <v>0</v>
      </c>
      <c r="O410" s="316">
        <f t="shared" ref="O410:O415" si="279">SUM(G410:N410)</f>
        <v>5000000</v>
      </c>
      <c r="P410" s="316">
        <f>'per SKPD'!O3200</f>
        <v>0</v>
      </c>
      <c r="Q410" s="316">
        <f>'per SKPD'!P3200</f>
        <v>0</v>
      </c>
      <c r="R410" s="316">
        <f>'per SKPD'!Q3200</f>
        <v>0</v>
      </c>
      <c r="S410" s="316">
        <f>'per SKPD'!R3200</f>
        <v>0</v>
      </c>
      <c r="T410" s="316">
        <f>'per SKPD'!S3200</f>
        <v>0</v>
      </c>
      <c r="U410" s="316">
        <f>'per SKPD'!T3200</f>
        <v>0</v>
      </c>
      <c r="V410" s="316">
        <f>'per SKPD'!U3200</f>
        <v>0</v>
      </c>
      <c r="W410" s="316">
        <f>'per SKPD'!V3200</f>
        <v>0</v>
      </c>
      <c r="X410" s="316">
        <f>SUM(P410:W410)</f>
        <v>0</v>
      </c>
      <c r="Y410" s="318">
        <f>E410+G410+H410+I410+J410+K410+L410+M410+N410-P410-Q410-R410-S410-T410-U410-V410-W410</f>
        <v>79082000</v>
      </c>
      <c r="Z410" s="318"/>
      <c r="AD410" s="379">
        <v>79082000</v>
      </c>
      <c r="AE410" s="394">
        <f t="shared" si="269"/>
        <v>0</v>
      </c>
    </row>
    <row r="411" spans="1:31">
      <c r="A411" s="230"/>
      <c r="B411" s="159">
        <v>3</v>
      </c>
      <c r="C411" s="159" t="s">
        <v>97</v>
      </c>
      <c r="D411" s="185" t="s">
        <v>13</v>
      </c>
      <c r="E411" s="316">
        <f>'per SKPD'!E3202</f>
        <v>731308404</v>
      </c>
      <c r="F411" s="316">
        <f>'per SKPD'!F3202</f>
        <v>0</v>
      </c>
      <c r="G411" s="316">
        <f>'per SKPD'!G3202</f>
        <v>0</v>
      </c>
      <c r="H411" s="316">
        <f>'per SKPD'!H3202</f>
        <v>0</v>
      </c>
      <c r="I411" s="316">
        <f>'per SKPD'!I3202</f>
        <v>0</v>
      </c>
      <c r="J411" s="316">
        <f>'per SKPD'!J3202</f>
        <v>0</v>
      </c>
      <c r="K411" s="316">
        <f>'per SKPD'!K3202</f>
        <v>0</v>
      </c>
      <c r="L411" s="316">
        <f>'per SKPD'!L3202</f>
        <v>0</v>
      </c>
      <c r="M411" s="316">
        <f>'per SKPD'!M3202</f>
        <v>0</v>
      </c>
      <c r="N411" s="316">
        <f>'per SKPD'!N3202</f>
        <v>0</v>
      </c>
      <c r="O411" s="316">
        <f t="shared" si="279"/>
        <v>0</v>
      </c>
      <c r="P411" s="316">
        <f>'per SKPD'!O3202</f>
        <v>0</v>
      </c>
      <c r="Q411" s="316">
        <f>'per SKPD'!P3202</f>
        <v>0</v>
      </c>
      <c r="R411" s="316">
        <f>'per SKPD'!Q3202</f>
        <v>0</v>
      </c>
      <c r="S411" s="316">
        <f>'per SKPD'!R3202</f>
        <v>0</v>
      </c>
      <c r="T411" s="316">
        <f>'per SKPD'!S3202</f>
        <v>0</v>
      </c>
      <c r="U411" s="316">
        <f>'per SKPD'!T3202</f>
        <v>0</v>
      </c>
      <c r="V411" s="316">
        <f>'per SKPD'!U3202</f>
        <v>0</v>
      </c>
      <c r="W411" s="316">
        <f>'per SKPD'!V3202</f>
        <v>0</v>
      </c>
      <c r="X411" s="316">
        <f t="shared" ref="X411:X415" si="280">SUM(P411:W411)</f>
        <v>0</v>
      </c>
      <c r="Y411" s="318">
        <f t="shared" ref="Y411:Y415" si="281">E411+G411+H411+I411+J411+K411+L411+M411+N411-P411-Q411-R411-S411-T411-U411-V411-W411</f>
        <v>731308404</v>
      </c>
      <c r="Z411" s="318"/>
      <c r="AD411" s="379">
        <v>731308404</v>
      </c>
      <c r="AE411" s="394">
        <f t="shared" si="269"/>
        <v>0</v>
      </c>
    </row>
    <row r="412" spans="1:31">
      <c r="A412" s="230"/>
      <c r="B412" s="159">
        <v>4</v>
      </c>
      <c r="C412" s="159" t="s">
        <v>98</v>
      </c>
      <c r="D412" s="185" t="s">
        <v>8</v>
      </c>
      <c r="E412" s="316">
        <f>'per SKPD'!E3203</f>
        <v>0</v>
      </c>
      <c r="F412" s="316">
        <f>'per SKPD'!F3203</f>
        <v>0</v>
      </c>
      <c r="G412" s="316">
        <f>'per SKPD'!G3203</f>
        <v>0</v>
      </c>
      <c r="H412" s="316">
        <f>'per SKPD'!H3203</f>
        <v>0</v>
      </c>
      <c r="I412" s="316">
        <f>'per SKPD'!I3203</f>
        <v>0</v>
      </c>
      <c r="J412" s="316">
        <f>'per SKPD'!J3203</f>
        <v>0</v>
      </c>
      <c r="K412" s="316">
        <f>'per SKPD'!K3203</f>
        <v>0</v>
      </c>
      <c r="L412" s="316">
        <f>'per SKPD'!L3203</f>
        <v>0</v>
      </c>
      <c r="M412" s="316">
        <f>'per SKPD'!M3203</f>
        <v>0</v>
      </c>
      <c r="N412" s="316">
        <f>'per SKPD'!N3203</f>
        <v>0</v>
      </c>
      <c r="O412" s="316">
        <f t="shared" si="279"/>
        <v>0</v>
      </c>
      <c r="P412" s="316">
        <f>'per SKPD'!O3203</f>
        <v>0</v>
      </c>
      <c r="Q412" s="316">
        <f>'per SKPD'!P3203</f>
        <v>0</v>
      </c>
      <c r="R412" s="316">
        <f>'per SKPD'!Q3203</f>
        <v>0</v>
      </c>
      <c r="S412" s="316">
        <f>'per SKPD'!R3203</f>
        <v>0</v>
      </c>
      <c r="T412" s="316">
        <f>'per SKPD'!S3203</f>
        <v>0</v>
      </c>
      <c r="U412" s="316">
        <f>'per SKPD'!T3203</f>
        <v>0</v>
      </c>
      <c r="V412" s="316">
        <f>'per SKPD'!U3203</f>
        <v>0</v>
      </c>
      <c r="W412" s="316">
        <f>'per SKPD'!V3203</f>
        <v>0</v>
      </c>
      <c r="X412" s="316">
        <f t="shared" si="280"/>
        <v>0</v>
      </c>
      <c r="Y412" s="318">
        <f t="shared" si="281"/>
        <v>0</v>
      </c>
      <c r="Z412" s="318"/>
      <c r="AD412" s="379">
        <v>0</v>
      </c>
      <c r="AE412" s="394">
        <f t="shared" si="269"/>
        <v>0</v>
      </c>
    </row>
    <row r="413" spans="1:31">
      <c r="A413" s="230"/>
      <c r="B413" s="159">
        <v>5</v>
      </c>
      <c r="C413" s="159" t="s">
        <v>99</v>
      </c>
      <c r="D413" s="185" t="s">
        <v>14</v>
      </c>
      <c r="E413" s="316">
        <f>'per SKPD'!E3204</f>
        <v>66500</v>
      </c>
      <c r="F413" s="316">
        <f>'per SKPD'!F3204</f>
        <v>0</v>
      </c>
      <c r="G413" s="316">
        <f>'per SKPD'!G3204</f>
        <v>0</v>
      </c>
      <c r="H413" s="316">
        <f>'per SKPD'!H3204</f>
        <v>0</v>
      </c>
      <c r="I413" s="316">
        <f>'per SKPD'!I3204</f>
        <v>0</v>
      </c>
      <c r="J413" s="316">
        <f>'per SKPD'!J3204</f>
        <v>0</v>
      </c>
      <c r="K413" s="316">
        <f>'per SKPD'!K3204</f>
        <v>0</v>
      </c>
      <c r="L413" s="316">
        <f>'per SKPD'!L3204</f>
        <v>0</v>
      </c>
      <c r="M413" s="316">
        <f>'per SKPD'!M3204</f>
        <v>0</v>
      </c>
      <c r="N413" s="316">
        <f>'per SKPD'!N3204</f>
        <v>0</v>
      </c>
      <c r="O413" s="316">
        <f t="shared" si="279"/>
        <v>0</v>
      </c>
      <c r="P413" s="316">
        <f>'per SKPD'!O3204</f>
        <v>0</v>
      </c>
      <c r="Q413" s="316">
        <f>'per SKPD'!P3204</f>
        <v>0</v>
      </c>
      <c r="R413" s="316">
        <f>'per SKPD'!Q3204</f>
        <v>0</v>
      </c>
      <c r="S413" s="316">
        <f>'per SKPD'!R3204</f>
        <v>0</v>
      </c>
      <c r="T413" s="316">
        <f>'per SKPD'!S3204</f>
        <v>0</v>
      </c>
      <c r="U413" s="316">
        <f>'per SKPD'!T3204</f>
        <v>0</v>
      </c>
      <c r="V413" s="316">
        <f>'per SKPD'!U3204</f>
        <v>0</v>
      </c>
      <c r="W413" s="316">
        <f>'per SKPD'!V3204</f>
        <v>0</v>
      </c>
      <c r="X413" s="316">
        <f t="shared" si="280"/>
        <v>0</v>
      </c>
      <c r="Y413" s="318">
        <f t="shared" si="281"/>
        <v>66500</v>
      </c>
      <c r="Z413" s="318"/>
      <c r="AD413" s="379">
        <v>66500</v>
      </c>
      <c r="AE413" s="394">
        <f t="shared" si="269"/>
        <v>0</v>
      </c>
    </row>
    <row r="414" spans="1:31">
      <c r="A414" s="230"/>
      <c r="B414" s="159">
        <v>6</v>
      </c>
      <c r="C414" s="159" t="s">
        <v>100</v>
      </c>
      <c r="D414" s="185" t="s">
        <v>10</v>
      </c>
      <c r="E414" s="316">
        <f>'per SKPD'!E3205</f>
        <v>0</v>
      </c>
      <c r="F414" s="316">
        <f>'per SKPD'!F3205</f>
        <v>0</v>
      </c>
      <c r="G414" s="316">
        <f>'per SKPD'!G3205</f>
        <v>0</v>
      </c>
      <c r="H414" s="316">
        <f>'per SKPD'!H3205</f>
        <v>0</v>
      </c>
      <c r="I414" s="316">
        <f>'per SKPD'!I3205</f>
        <v>0</v>
      </c>
      <c r="J414" s="316">
        <f>'per SKPD'!J3205</f>
        <v>0</v>
      </c>
      <c r="K414" s="316">
        <f>'per SKPD'!K3205</f>
        <v>0</v>
      </c>
      <c r="L414" s="316">
        <f>'per SKPD'!L3205</f>
        <v>0</v>
      </c>
      <c r="M414" s="316">
        <f>'per SKPD'!M3205</f>
        <v>0</v>
      </c>
      <c r="N414" s="316">
        <f>'per SKPD'!N3205</f>
        <v>0</v>
      </c>
      <c r="O414" s="316">
        <f t="shared" si="279"/>
        <v>0</v>
      </c>
      <c r="P414" s="316">
        <f>'per SKPD'!O3205</f>
        <v>0</v>
      </c>
      <c r="Q414" s="316">
        <f>'per SKPD'!P3205</f>
        <v>0</v>
      </c>
      <c r="R414" s="316">
        <f>'per SKPD'!Q3205</f>
        <v>0</v>
      </c>
      <c r="S414" s="316">
        <f>'per SKPD'!R3205</f>
        <v>0</v>
      </c>
      <c r="T414" s="316">
        <f>'per SKPD'!S3205</f>
        <v>0</v>
      </c>
      <c r="U414" s="316">
        <f>'per SKPD'!T3205</f>
        <v>0</v>
      </c>
      <c r="V414" s="316">
        <f>'per SKPD'!U3205</f>
        <v>0</v>
      </c>
      <c r="W414" s="316">
        <f>'per SKPD'!V3205</f>
        <v>0</v>
      </c>
      <c r="X414" s="316">
        <f t="shared" si="280"/>
        <v>0</v>
      </c>
      <c r="Y414" s="318">
        <f t="shared" si="281"/>
        <v>0</v>
      </c>
      <c r="Z414" s="318"/>
      <c r="AD414" s="379">
        <v>0</v>
      </c>
      <c r="AE414" s="394">
        <f t="shared" si="269"/>
        <v>0</v>
      </c>
    </row>
    <row r="415" spans="1:31" s="179" customFormat="1">
      <c r="A415" s="628"/>
      <c r="B415" s="186">
        <v>7</v>
      </c>
      <c r="C415" s="186"/>
      <c r="D415" s="187" t="s">
        <v>11</v>
      </c>
      <c r="E415" s="316">
        <f>'per SKPD'!E3206</f>
        <v>0</v>
      </c>
      <c r="F415" s="316">
        <f>'per SKPD'!F3206</f>
        <v>0</v>
      </c>
      <c r="G415" s="316">
        <f>'per SKPD'!G3206</f>
        <v>0</v>
      </c>
      <c r="H415" s="316">
        <f>'per SKPD'!H3206</f>
        <v>0</v>
      </c>
      <c r="I415" s="316">
        <f>'per SKPD'!I3206</f>
        <v>0</v>
      </c>
      <c r="J415" s="316">
        <f>'per SKPD'!J3206</f>
        <v>0</v>
      </c>
      <c r="K415" s="316">
        <f>'per SKPD'!K3206</f>
        <v>0</v>
      </c>
      <c r="L415" s="316">
        <f>'per SKPD'!L3206</f>
        <v>0</v>
      </c>
      <c r="M415" s="316">
        <f>'per SKPD'!M3206</f>
        <v>0</v>
      </c>
      <c r="N415" s="316">
        <f>'per SKPD'!N3206</f>
        <v>0</v>
      </c>
      <c r="O415" s="316">
        <f t="shared" si="279"/>
        <v>0</v>
      </c>
      <c r="P415" s="316">
        <f>'per SKPD'!O3206</f>
        <v>0</v>
      </c>
      <c r="Q415" s="316">
        <f>'per SKPD'!P3206</f>
        <v>0</v>
      </c>
      <c r="R415" s="316">
        <f>'per SKPD'!Q3206</f>
        <v>0</v>
      </c>
      <c r="S415" s="316">
        <f>'per SKPD'!R3206</f>
        <v>0</v>
      </c>
      <c r="T415" s="316">
        <f>'per SKPD'!S3206</f>
        <v>0</v>
      </c>
      <c r="U415" s="316">
        <f>'per SKPD'!T3206</f>
        <v>0</v>
      </c>
      <c r="V415" s="316">
        <f>'per SKPD'!U3206</f>
        <v>0</v>
      </c>
      <c r="W415" s="316">
        <f>'per SKPD'!V3206</f>
        <v>0</v>
      </c>
      <c r="X415" s="316">
        <f t="shared" si="280"/>
        <v>0</v>
      </c>
      <c r="Y415" s="318">
        <f t="shared" si="281"/>
        <v>0</v>
      </c>
      <c r="Z415" s="395"/>
      <c r="AA415" s="396"/>
      <c r="AB415" s="397"/>
      <c r="AC415" s="397"/>
      <c r="AD415" s="397">
        <v>0</v>
      </c>
      <c r="AE415" s="394">
        <f t="shared" si="269"/>
        <v>0</v>
      </c>
    </row>
    <row r="416" spans="1:31">
      <c r="A416" s="627"/>
      <c r="B416" s="183"/>
      <c r="C416" s="183"/>
      <c r="D416" s="188"/>
      <c r="E416" s="318"/>
      <c r="F416" s="318"/>
      <c r="G416" s="390"/>
      <c r="H416" s="390"/>
      <c r="I416" s="390"/>
      <c r="J416" s="390"/>
      <c r="K416" s="390"/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  <c r="AE416" s="394">
        <f t="shared" si="269"/>
        <v>0</v>
      </c>
    </row>
    <row r="417" spans="1:31" s="178" customFormat="1">
      <c r="A417" s="633">
        <v>46</v>
      </c>
      <c r="B417" s="694" t="s">
        <v>64</v>
      </c>
      <c r="C417" s="695"/>
      <c r="D417" s="696"/>
      <c r="E417" s="391">
        <f t="shared" ref="E417:U417" si="282">SUM(E418:E424)</f>
        <v>2664987500</v>
      </c>
      <c r="F417" s="391">
        <f t="shared" ref="F417" si="283">SUM(F418:F424)</f>
        <v>7000000</v>
      </c>
      <c r="G417" s="391">
        <f t="shared" si="282"/>
        <v>7000000</v>
      </c>
      <c r="H417" s="391">
        <f t="shared" si="282"/>
        <v>0</v>
      </c>
      <c r="I417" s="391">
        <f t="shared" si="282"/>
        <v>0</v>
      </c>
      <c r="J417" s="391">
        <f t="shared" si="282"/>
        <v>0</v>
      </c>
      <c r="K417" s="391">
        <f t="shared" si="282"/>
        <v>0</v>
      </c>
      <c r="L417" s="391">
        <f t="shared" si="282"/>
        <v>0</v>
      </c>
      <c r="M417" s="391">
        <f t="shared" si="282"/>
        <v>0</v>
      </c>
      <c r="N417" s="391">
        <f t="shared" si="282"/>
        <v>0</v>
      </c>
      <c r="O417" s="391">
        <f>SUM(G417:N417)</f>
        <v>7000000</v>
      </c>
      <c r="P417" s="391">
        <f t="shared" si="282"/>
        <v>0</v>
      </c>
      <c r="Q417" s="391">
        <f t="shared" si="282"/>
        <v>0</v>
      </c>
      <c r="R417" s="391">
        <f t="shared" si="282"/>
        <v>0</v>
      </c>
      <c r="S417" s="391">
        <f t="shared" si="282"/>
        <v>0</v>
      </c>
      <c r="T417" s="391">
        <f t="shared" si="282"/>
        <v>0</v>
      </c>
      <c r="U417" s="391">
        <f t="shared" si="282"/>
        <v>0</v>
      </c>
      <c r="V417" s="391">
        <f t="shared" ref="V417:W417" si="284">SUM(V418:V424)</f>
        <v>0</v>
      </c>
      <c r="W417" s="391">
        <f t="shared" si="284"/>
        <v>0</v>
      </c>
      <c r="X417" s="391">
        <f>SUM(X418:X424)</f>
        <v>0</v>
      </c>
      <c r="Y417" s="391">
        <f>SUM(Y418:Y424)</f>
        <v>2671987500</v>
      </c>
      <c r="Z417" s="392"/>
      <c r="AA417" s="393">
        <f>E417+G417+H417+I417+J417+K417+L417+M417+N417-P417-Q417-R417-S417-T417-U417-V417-W417</f>
        <v>2671987500</v>
      </c>
      <c r="AB417" s="394"/>
      <c r="AC417" s="394"/>
      <c r="AD417" s="394">
        <v>2671987500</v>
      </c>
      <c r="AE417" s="394">
        <f t="shared" si="269"/>
        <v>0</v>
      </c>
    </row>
    <row r="418" spans="1:31">
      <c r="A418" s="230"/>
      <c r="B418" s="159">
        <v>1</v>
      </c>
      <c r="C418" s="159" t="s">
        <v>95</v>
      </c>
      <c r="D418" s="185" t="s">
        <v>9</v>
      </c>
      <c r="E418" s="316">
        <f>'per SKPD'!E3209</f>
        <v>2317000000</v>
      </c>
      <c r="F418" s="316">
        <f>'per SKPD'!F3209</f>
        <v>0</v>
      </c>
      <c r="G418" s="316">
        <f>'per SKPD'!G3209</f>
        <v>0</v>
      </c>
      <c r="H418" s="316">
        <f>'per SKPD'!H3209</f>
        <v>0</v>
      </c>
      <c r="I418" s="316">
        <f>'per SKPD'!I3209</f>
        <v>0</v>
      </c>
      <c r="J418" s="316">
        <f>'per SKPD'!J3209</f>
        <v>0</v>
      </c>
      <c r="K418" s="316">
        <f>'per SKPD'!K3209</f>
        <v>0</v>
      </c>
      <c r="L418" s="316">
        <f>'per SKPD'!L3209</f>
        <v>0</v>
      </c>
      <c r="M418" s="316">
        <f>'per SKPD'!M3209</f>
        <v>0</v>
      </c>
      <c r="N418" s="316">
        <f>'per SKPD'!N3209</f>
        <v>0</v>
      </c>
      <c r="O418" s="316">
        <f>SUM(G418:N418)</f>
        <v>0</v>
      </c>
      <c r="P418" s="316">
        <f>'per SKPD'!O3209</f>
        <v>0</v>
      </c>
      <c r="Q418" s="316">
        <f>'per SKPD'!P3209</f>
        <v>0</v>
      </c>
      <c r="R418" s="316">
        <f>'per SKPD'!Q3209</f>
        <v>0</v>
      </c>
      <c r="S418" s="316">
        <f>'per SKPD'!R3209</f>
        <v>0</v>
      </c>
      <c r="T418" s="316">
        <f>'per SKPD'!S3209</f>
        <v>0</v>
      </c>
      <c r="U418" s="316">
        <f>'per SKPD'!T3209</f>
        <v>0</v>
      </c>
      <c r="V418" s="316">
        <f>'per SKPD'!U3209</f>
        <v>0</v>
      </c>
      <c r="W418" s="316">
        <f>'per SKPD'!V3209</f>
        <v>0</v>
      </c>
      <c r="X418" s="316">
        <f>SUM(P418:W418)</f>
        <v>0</v>
      </c>
      <c r="Y418" s="318">
        <f>E418+G418+H418+I418+J418+K418+L418+M418+N418-P418-Q418-R418-S418-T418-U418-V418-W418</f>
        <v>2317000000</v>
      </c>
      <c r="Z418" s="318"/>
      <c r="AA418" s="306">
        <f>Y417-AA417</f>
        <v>0</v>
      </c>
      <c r="AB418" s="379" t="s">
        <v>24</v>
      </c>
      <c r="AD418" s="379">
        <v>2317000000</v>
      </c>
      <c r="AE418" s="394">
        <f t="shared" si="269"/>
        <v>0</v>
      </c>
    </row>
    <row r="419" spans="1:31">
      <c r="A419" s="230"/>
      <c r="B419" s="159">
        <v>2</v>
      </c>
      <c r="C419" s="159" t="s">
        <v>96</v>
      </c>
      <c r="D419" s="185" t="s">
        <v>12</v>
      </c>
      <c r="E419" s="316">
        <f>'per SKPD'!E3210</f>
        <v>38671000</v>
      </c>
      <c r="F419" s="316">
        <f>'per SKPD'!F3210</f>
        <v>7000000</v>
      </c>
      <c r="G419" s="316">
        <f>'per SKPD'!G3210</f>
        <v>7000000</v>
      </c>
      <c r="H419" s="316">
        <f>'per SKPD'!H3210</f>
        <v>0</v>
      </c>
      <c r="I419" s="316">
        <f>'per SKPD'!I3210</f>
        <v>0</v>
      </c>
      <c r="J419" s="316">
        <f>'per SKPD'!J3210</f>
        <v>0</v>
      </c>
      <c r="K419" s="316">
        <f>'per SKPD'!K3210</f>
        <v>0</v>
      </c>
      <c r="L419" s="316">
        <f>'per SKPD'!L3210</f>
        <v>0</v>
      </c>
      <c r="M419" s="316">
        <f>'per SKPD'!M3210</f>
        <v>0</v>
      </c>
      <c r="N419" s="316">
        <f>'per SKPD'!N3210</f>
        <v>0</v>
      </c>
      <c r="O419" s="316">
        <f t="shared" ref="O419:O424" si="285">SUM(G419:N419)</f>
        <v>7000000</v>
      </c>
      <c r="P419" s="316">
        <f>'per SKPD'!O3210</f>
        <v>0</v>
      </c>
      <c r="Q419" s="316">
        <f>'per SKPD'!P3210</f>
        <v>0</v>
      </c>
      <c r="R419" s="316">
        <f>'per SKPD'!Q3210</f>
        <v>0</v>
      </c>
      <c r="S419" s="316">
        <f>'per SKPD'!R3210</f>
        <v>0</v>
      </c>
      <c r="T419" s="316">
        <f>'per SKPD'!S3210</f>
        <v>0</v>
      </c>
      <c r="U419" s="316">
        <f>'per SKPD'!T3210</f>
        <v>0</v>
      </c>
      <c r="V419" s="316">
        <f>'per SKPD'!U3210</f>
        <v>0</v>
      </c>
      <c r="W419" s="316">
        <f>'per SKPD'!V3210</f>
        <v>0</v>
      </c>
      <c r="X419" s="316">
        <f>SUM(P419:W419)</f>
        <v>0</v>
      </c>
      <c r="Y419" s="318">
        <f>E419+G419+H419+I419+J419+K419+L419+M419+N419-P419-Q419-R419-S419-T419-U419-V419-W419</f>
        <v>45671000</v>
      </c>
      <c r="Z419" s="318"/>
      <c r="AD419" s="379">
        <v>45671000</v>
      </c>
      <c r="AE419" s="394">
        <f t="shared" si="269"/>
        <v>0</v>
      </c>
    </row>
    <row r="420" spans="1:31">
      <c r="A420" s="230"/>
      <c r="B420" s="159">
        <v>3</v>
      </c>
      <c r="C420" s="159" t="s">
        <v>97</v>
      </c>
      <c r="D420" s="185" t="s">
        <v>13</v>
      </c>
      <c r="E420" s="316">
        <f>'per SKPD'!E3212</f>
        <v>309250000</v>
      </c>
      <c r="F420" s="316">
        <f>'per SKPD'!F3212</f>
        <v>0</v>
      </c>
      <c r="G420" s="316">
        <f>'per SKPD'!G3212</f>
        <v>0</v>
      </c>
      <c r="H420" s="316">
        <f>'per SKPD'!H3212</f>
        <v>0</v>
      </c>
      <c r="I420" s="316">
        <f>'per SKPD'!I3212</f>
        <v>0</v>
      </c>
      <c r="J420" s="316">
        <f>'per SKPD'!J3212</f>
        <v>0</v>
      </c>
      <c r="K420" s="316">
        <f>'per SKPD'!K3212</f>
        <v>0</v>
      </c>
      <c r="L420" s="316">
        <f>'per SKPD'!L3212</f>
        <v>0</v>
      </c>
      <c r="M420" s="316">
        <f>'per SKPD'!M3212</f>
        <v>0</v>
      </c>
      <c r="N420" s="316">
        <f>'per SKPD'!N3212</f>
        <v>0</v>
      </c>
      <c r="O420" s="316">
        <f t="shared" si="285"/>
        <v>0</v>
      </c>
      <c r="P420" s="316">
        <f>'per SKPD'!O3212</f>
        <v>0</v>
      </c>
      <c r="Q420" s="316">
        <f>'per SKPD'!P3212</f>
        <v>0</v>
      </c>
      <c r="R420" s="316">
        <f>'per SKPD'!Q3212</f>
        <v>0</v>
      </c>
      <c r="S420" s="316">
        <f>'per SKPD'!R3212</f>
        <v>0</v>
      </c>
      <c r="T420" s="316">
        <f>'per SKPD'!S3212</f>
        <v>0</v>
      </c>
      <c r="U420" s="316">
        <f>'per SKPD'!T3212</f>
        <v>0</v>
      </c>
      <c r="V420" s="316">
        <f>'per SKPD'!U3212</f>
        <v>0</v>
      </c>
      <c r="W420" s="316">
        <f>'per SKPD'!V3212</f>
        <v>0</v>
      </c>
      <c r="X420" s="316">
        <f t="shared" ref="X420:X424" si="286">SUM(P420:W420)</f>
        <v>0</v>
      </c>
      <c r="Y420" s="318">
        <f t="shared" ref="Y420:Y424" si="287">E420+G420+H420+I420+J420+K420+L420+M420+N420-P420-Q420-R420-S420-T420-U420-V420-W420</f>
        <v>309250000</v>
      </c>
      <c r="Z420" s="318"/>
      <c r="AD420" s="379">
        <v>309250000</v>
      </c>
      <c r="AE420" s="394">
        <f t="shared" si="269"/>
        <v>0</v>
      </c>
    </row>
    <row r="421" spans="1:31">
      <c r="A421" s="230"/>
      <c r="B421" s="159">
        <v>4</v>
      </c>
      <c r="C421" s="159" t="s">
        <v>98</v>
      </c>
      <c r="D421" s="185" t="s">
        <v>8</v>
      </c>
      <c r="E421" s="316">
        <f>'per SKPD'!E3213</f>
        <v>0</v>
      </c>
      <c r="F421" s="316">
        <f>'per SKPD'!F3213</f>
        <v>0</v>
      </c>
      <c r="G421" s="316">
        <f>'per SKPD'!G3213</f>
        <v>0</v>
      </c>
      <c r="H421" s="316">
        <f>'per SKPD'!H3213</f>
        <v>0</v>
      </c>
      <c r="I421" s="316">
        <f>'per SKPD'!I3213</f>
        <v>0</v>
      </c>
      <c r="J421" s="316">
        <f>'per SKPD'!J3213</f>
        <v>0</v>
      </c>
      <c r="K421" s="316">
        <f>'per SKPD'!K3213</f>
        <v>0</v>
      </c>
      <c r="L421" s="316">
        <f>'per SKPD'!L3213</f>
        <v>0</v>
      </c>
      <c r="M421" s="316">
        <f>'per SKPD'!M3213</f>
        <v>0</v>
      </c>
      <c r="N421" s="316">
        <f>'per SKPD'!N3213</f>
        <v>0</v>
      </c>
      <c r="O421" s="316">
        <f t="shared" si="285"/>
        <v>0</v>
      </c>
      <c r="P421" s="316">
        <f>'per SKPD'!O3213</f>
        <v>0</v>
      </c>
      <c r="Q421" s="316">
        <f>'per SKPD'!P3213</f>
        <v>0</v>
      </c>
      <c r="R421" s="316">
        <f>'per SKPD'!Q3213</f>
        <v>0</v>
      </c>
      <c r="S421" s="316">
        <f>'per SKPD'!R3213</f>
        <v>0</v>
      </c>
      <c r="T421" s="316">
        <f>'per SKPD'!S3213</f>
        <v>0</v>
      </c>
      <c r="U421" s="316">
        <f>'per SKPD'!T3213</f>
        <v>0</v>
      </c>
      <c r="V421" s="316">
        <f>'per SKPD'!U3213</f>
        <v>0</v>
      </c>
      <c r="W421" s="316">
        <f>'per SKPD'!V3213</f>
        <v>0</v>
      </c>
      <c r="X421" s="316">
        <f t="shared" si="286"/>
        <v>0</v>
      </c>
      <c r="Y421" s="318">
        <f t="shared" si="287"/>
        <v>0</v>
      </c>
      <c r="Z421" s="318"/>
      <c r="AD421" s="379">
        <v>0</v>
      </c>
      <c r="AE421" s="394">
        <f t="shared" si="269"/>
        <v>0</v>
      </c>
    </row>
    <row r="422" spans="1:31">
      <c r="A422" s="230"/>
      <c r="B422" s="159">
        <v>5</v>
      </c>
      <c r="C422" s="159" t="s">
        <v>99</v>
      </c>
      <c r="D422" s="185" t="s">
        <v>14</v>
      </c>
      <c r="E422" s="316">
        <f>'per SKPD'!E3214</f>
        <v>66500</v>
      </c>
      <c r="F422" s="316">
        <f>'per SKPD'!F3214</f>
        <v>0</v>
      </c>
      <c r="G422" s="316">
        <f>'per SKPD'!G3214</f>
        <v>0</v>
      </c>
      <c r="H422" s="316">
        <f>'per SKPD'!H3214</f>
        <v>0</v>
      </c>
      <c r="I422" s="316">
        <f>'per SKPD'!I3214</f>
        <v>0</v>
      </c>
      <c r="J422" s="316">
        <f>'per SKPD'!J3214</f>
        <v>0</v>
      </c>
      <c r="K422" s="316">
        <f>'per SKPD'!K3214</f>
        <v>0</v>
      </c>
      <c r="L422" s="316">
        <f>'per SKPD'!L3214</f>
        <v>0</v>
      </c>
      <c r="M422" s="316">
        <f>'per SKPD'!M3214</f>
        <v>0</v>
      </c>
      <c r="N422" s="316">
        <f>'per SKPD'!N3214</f>
        <v>0</v>
      </c>
      <c r="O422" s="316">
        <f t="shared" si="285"/>
        <v>0</v>
      </c>
      <c r="P422" s="316">
        <f>'per SKPD'!O3214</f>
        <v>0</v>
      </c>
      <c r="Q422" s="316">
        <f>'per SKPD'!P3214</f>
        <v>0</v>
      </c>
      <c r="R422" s="316">
        <f>'per SKPD'!Q3214</f>
        <v>0</v>
      </c>
      <c r="S422" s="316">
        <f>'per SKPD'!R3214</f>
        <v>0</v>
      </c>
      <c r="T422" s="316">
        <f>'per SKPD'!S3214</f>
        <v>0</v>
      </c>
      <c r="U422" s="316">
        <f>'per SKPD'!T3214</f>
        <v>0</v>
      </c>
      <c r="V422" s="316">
        <f>'per SKPD'!U3214</f>
        <v>0</v>
      </c>
      <c r="W422" s="316">
        <f>'per SKPD'!V3214</f>
        <v>0</v>
      </c>
      <c r="X422" s="316">
        <f t="shared" si="286"/>
        <v>0</v>
      </c>
      <c r="Y422" s="318">
        <f t="shared" si="287"/>
        <v>66500</v>
      </c>
      <c r="Z422" s="318"/>
      <c r="AD422" s="379">
        <v>66500</v>
      </c>
      <c r="AE422" s="394">
        <f t="shared" si="269"/>
        <v>0</v>
      </c>
    </row>
    <row r="423" spans="1:31">
      <c r="A423" s="230"/>
      <c r="B423" s="159">
        <v>6</v>
      </c>
      <c r="C423" s="159" t="s">
        <v>100</v>
      </c>
      <c r="D423" s="185" t="s">
        <v>10</v>
      </c>
      <c r="E423" s="316">
        <f>'per SKPD'!E3215</f>
        <v>0</v>
      </c>
      <c r="F423" s="316">
        <f>'per SKPD'!F3215</f>
        <v>0</v>
      </c>
      <c r="G423" s="316">
        <f>'per SKPD'!G3215</f>
        <v>0</v>
      </c>
      <c r="H423" s="316">
        <f>'per SKPD'!H3215</f>
        <v>0</v>
      </c>
      <c r="I423" s="316">
        <f>'per SKPD'!I3215</f>
        <v>0</v>
      </c>
      <c r="J423" s="316">
        <f>'per SKPD'!J3215</f>
        <v>0</v>
      </c>
      <c r="K423" s="316">
        <f>'per SKPD'!K3215</f>
        <v>0</v>
      </c>
      <c r="L423" s="316">
        <f>'per SKPD'!L3215</f>
        <v>0</v>
      </c>
      <c r="M423" s="316">
        <f>'per SKPD'!M3215</f>
        <v>0</v>
      </c>
      <c r="N423" s="316">
        <f>'per SKPD'!N3215</f>
        <v>0</v>
      </c>
      <c r="O423" s="316">
        <f t="shared" si="285"/>
        <v>0</v>
      </c>
      <c r="P423" s="316">
        <f>'per SKPD'!O3215</f>
        <v>0</v>
      </c>
      <c r="Q423" s="316">
        <f>'per SKPD'!P3215</f>
        <v>0</v>
      </c>
      <c r="R423" s="316">
        <f>'per SKPD'!Q3215</f>
        <v>0</v>
      </c>
      <c r="S423" s="316">
        <f>'per SKPD'!R3215</f>
        <v>0</v>
      </c>
      <c r="T423" s="316">
        <f>'per SKPD'!S3215</f>
        <v>0</v>
      </c>
      <c r="U423" s="316">
        <f>'per SKPD'!T3215</f>
        <v>0</v>
      </c>
      <c r="V423" s="316">
        <f>'per SKPD'!U3215</f>
        <v>0</v>
      </c>
      <c r="W423" s="316">
        <f>'per SKPD'!V3215</f>
        <v>0</v>
      </c>
      <c r="X423" s="316">
        <f t="shared" si="286"/>
        <v>0</v>
      </c>
      <c r="Y423" s="318">
        <f t="shared" si="287"/>
        <v>0</v>
      </c>
      <c r="Z423" s="318"/>
      <c r="AD423" s="379">
        <v>0</v>
      </c>
      <c r="AE423" s="394">
        <f t="shared" si="269"/>
        <v>0</v>
      </c>
    </row>
    <row r="424" spans="1:31" s="179" customFormat="1">
      <c r="A424" s="628"/>
      <c r="B424" s="186">
        <v>7</v>
      </c>
      <c r="C424" s="186"/>
      <c r="D424" s="187" t="s">
        <v>11</v>
      </c>
      <c r="E424" s="316">
        <f>'per SKPD'!E3216</f>
        <v>0</v>
      </c>
      <c r="F424" s="316">
        <f>'per SKPD'!F3216</f>
        <v>0</v>
      </c>
      <c r="G424" s="316">
        <f>'per SKPD'!G3216</f>
        <v>0</v>
      </c>
      <c r="H424" s="316">
        <f>'per SKPD'!H3216</f>
        <v>0</v>
      </c>
      <c r="I424" s="316">
        <f>'per SKPD'!I3216</f>
        <v>0</v>
      </c>
      <c r="J424" s="316">
        <f>'per SKPD'!J3216</f>
        <v>0</v>
      </c>
      <c r="K424" s="316">
        <f>'per SKPD'!K3216</f>
        <v>0</v>
      </c>
      <c r="L424" s="316">
        <f>'per SKPD'!L3216</f>
        <v>0</v>
      </c>
      <c r="M424" s="316">
        <f>'per SKPD'!M3216</f>
        <v>0</v>
      </c>
      <c r="N424" s="316">
        <f>'per SKPD'!N3216</f>
        <v>0</v>
      </c>
      <c r="O424" s="316">
        <f t="shared" si="285"/>
        <v>0</v>
      </c>
      <c r="P424" s="316">
        <f>'per SKPD'!O3216</f>
        <v>0</v>
      </c>
      <c r="Q424" s="316">
        <f>'per SKPD'!P3216</f>
        <v>0</v>
      </c>
      <c r="R424" s="316">
        <f>'per SKPD'!Q3216</f>
        <v>0</v>
      </c>
      <c r="S424" s="316">
        <f>'per SKPD'!R3216</f>
        <v>0</v>
      </c>
      <c r="T424" s="316">
        <f>'per SKPD'!S3216</f>
        <v>0</v>
      </c>
      <c r="U424" s="316">
        <f>'per SKPD'!T3216</f>
        <v>0</v>
      </c>
      <c r="V424" s="316">
        <f>'per SKPD'!U3216</f>
        <v>0</v>
      </c>
      <c r="W424" s="316">
        <f>'per SKPD'!V3216</f>
        <v>0</v>
      </c>
      <c r="X424" s="316">
        <f t="shared" si="286"/>
        <v>0</v>
      </c>
      <c r="Y424" s="318">
        <f t="shared" si="287"/>
        <v>0</v>
      </c>
      <c r="Z424" s="395"/>
      <c r="AA424" s="396"/>
      <c r="AB424" s="397"/>
      <c r="AC424" s="397"/>
      <c r="AD424" s="397">
        <v>0</v>
      </c>
      <c r="AE424" s="394">
        <f t="shared" si="269"/>
        <v>0</v>
      </c>
    </row>
    <row r="425" spans="1:31">
      <c r="A425" s="627"/>
      <c r="B425" s="183"/>
      <c r="C425" s="183"/>
      <c r="D425" s="184"/>
      <c r="E425" s="318"/>
      <c r="F425" s="318"/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  <c r="AE425" s="394">
        <f t="shared" si="269"/>
        <v>0</v>
      </c>
    </row>
    <row r="426" spans="1:31" s="178" customFormat="1">
      <c r="A426" s="633">
        <v>47</v>
      </c>
      <c r="B426" s="694" t="s">
        <v>65</v>
      </c>
      <c r="C426" s="695"/>
      <c r="D426" s="696"/>
      <c r="E426" s="391">
        <f t="shared" ref="E426:U426" si="288">SUM(E427:E433)</f>
        <v>703668000</v>
      </c>
      <c r="F426" s="391">
        <f t="shared" ref="F426" si="289">SUM(F427:F433)</f>
        <v>14000000</v>
      </c>
      <c r="G426" s="391">
        <f t="shared" si="288"/>
        <v>14000000</v>
      </c>
      <c r="H426" s="391">
        <f t="shared" si="288"/>
        <v>0</v>
      </c>
      <c r="I426" s="391">
        <f t="shared" si="288"/>
        <v>0</v>
      </c>
      <c r="J426" s="391">
        <f t="shared" si="288"/>
        <v>0</v>
      </c>
      <c r="K426" s="391">
        <f t="shared" si="288"/>
        <v>0</v>
      </c>
      <c r="L426" s="391">
        <f t="shared" si="288"/>
        <v>0</v>
      </c>
      <c r="M426" s="391">
        <f t="shared" si="288"/>
        <v>750000</v>
      </c>
      <c r="N426" s="391">
        <f t="shared" si="288"/>
        <v>0</v>
      </c>
      <c r="O426" s="391">
        <f>SUM(G426:N426)</f>
        <v>14750000</v>
      </c>
      <c r="P426" s="391">
        <f t="shared" si="288"/>
        <v>0</v>
      </c>
      <c r="Q426" s="391">
        <f t="shared" si="288"/>
        <v>0</v>
      </c>
      <c r="R426" s="391">
        <f t="shared" si="288"/>
        <v>0</v>
      </c>
      <c r="S426" s="391">
        <f t="shared" si="288"/>
        <v>750000</v>
      </c>
      <c r="T426" s="391">
        <f t="shared" si="288"/>
        <v>750000</v>
      </c>
      <c r="U426" s="391">
        <f t="shared" si="288"/>
        <v>0</v>
      </c>
      <c r="V426" s="391">
        <f t="shared" ref="V426:W426" si="290">SUM(V427:V433)</f>
        <v>0</v>
      </c>
      <c r="W426" s="391">
        <f t="shared" si="290"/>
        <v>0</v>
      </c>
      <c r="X426" s="391">
        <f>SUM(X427:X433)</f>
        <v>1500000</v>
      </c>
      <c r="Y426" s="391">
        <f>SUM(Y427:Y433)</f>
        <v>716918000</v>
      </c>
      <c r="Z426" s="392"/>
      <c r="AA426" s="393">
        <f>E426+G426+H426+I426+J426+K426+L426+M426+N426-P426-Q426-R426-S426-T426-U426-V426-W426</f>
        <v>716918000</v>
      </c>
      <c r="AB426" s="394"/>
      <c r="AC426" s="394"/>
      <c r="AD426" s="394">
        <v>716918000</v>
      </c>
      <c r="AE426" s="394">
        <f t="shared" si="269"/>
        <v>0</v>
      </c>
    </row>
    <row r="427" spans="1:31">
      <c r="A427" s="230"/>
      <c r="B427" s="159">
        <v>1</v>
      </c>
      <c r="C427" s="159" t="s">
        <v>95</v>
      </c>
      <c r="D427" s="185" t="s">
        <v>9</v>
      </c>
      <c r="E427" s="316">
        <f>'per SKPD'!E3219</f>
        <v>551500000</v>
      </c>
      <c r="F427" s="316">
        <f>'per SKPD'!F3219</f>
        <v>0</v>
      </c>
      <c r="G427" s="316">
        <f>'per SKPD'!G3219</f>
        <v>0</v>
      </c>
      <c r="H427" s="316">
        <f>'per SKPD'!H3219</f>
        <v>0</v>
      </c>
      <c r="I427" s="316">
        <f>'per SKPD'!I3219</f>
        <v>0</v>
      </c>
      <c r="J427" s="316">
        <f>'per SKPD'!J3219</f>
        <v>0</v>
      </c>
      <c r="K427" s="316">
        <f>'per SKPD'!K3219</f>
        <v>0</v>
      </c>
      <c r="L427" s="316">
        <f>'per SKPD'!L3219</f>
        <v>0</v>
      </c>
      <c r="M427" s="316">
        <f>'per SKPD'!M3219</f>
        <v>0</v>
      </c>
      <c r="N427" s="316">
        <f>'per SKPD'!N3219</f>
        <v>0</v>
      </c>
      <c r="O427" s="316">
        <f>SUM(G427:N427)</f>
        <v>0</v>
      </c>
      <c r="P427" s="316">
        <f>'per SKPD'!O3219</f>
        <v>0</v>
      </c>
      <c r="Q427" s="316">
        <f>'per SKPD'!P3219</f>
        <v>0</v>
      </c>
      <c r="R427" s="316">
        <f>'per SKPD'!Q3219</f>
        <v>0</v>
      </c>
      <c r="S427" s="316">
        <f>'per SKPD'!R3219</f>
        <v>0</v>
      </c>
      <c r="T427" s="316">
        <f>'per SKPD'!S3219</f>
        <v>0</v>
      </c>
      <c r="U427" s="316">
        <f>'per SKPD'!T3219</f>
        <v>0</v>
      </c>
      <c r="V427" s="316">
        <f>'per SKPD'!U3219</f>
        <v>0</v>
      </c>
      <c r="W427" s="316">
        <f>'per SKPD'!V3219</f>
        <v>0</v>
      </c>
      <c r="X427" s="316">
        <f>SUM(P427:W427)</f>
        <v>0</v>
      </c>
      <c r="Y427" s="318">
        <f>E427+G427+H427+I427+J427+K427+L427+M427+N427-P427-Q427-R427-S427-T427-U427-V427-W427</f>
        <v>551500000</v>
      </c>
      <c r="Z427" s="318"/>
      <c r="AA427" s="306">
        <f>Y426-AA426</f>
        <v>0</v>
      </c>
      <c r="AB427" s="379" t="s">
        <v>24</v>
      </c>
      <c r="AD427" s="379">
        <v>551500000</v>
      </c>
      <c r="AE427" s="394">
        <f t="shared" si="269"/>
        <v>0</v>
      </c>
    </row>
    <row r="428" spans="1:31">
      <c r="A428" s="230"/>
      <c r="B428" s="159">
        <v>2</v>
      </c>
      <c r="C428" s="159" t="s">
        <v>96</v>
      </c>
      <c r="D428" s="185" t="s">
        <v>12</v>
      </c>
      <c r="E428" s="316">
        <f>'per SKPD'!E3220</f>
        <v>38601500</v>
      </c>
      <c r="F428" s="316">
        <f>'per SKPD'!F3220</f>
        <v>14000000</v>
      </c>
      <c r="G428" s="316">
        <f>'per SKPD'!G3220</f>
        <v>14000000</v>
      </c>
      <c r="H428" s="316">
        <f>'per SKPD'!H3220</f>
        <v>0</v>
      </c>
      <c r="I428" s="316">
        <f>'per SKPD'!I3220</f>
        <v>0</v>
      </c>
      <c r="J428" s="316">
        <f>'per SKPD'!J3220</f>
        <v>0</v>
      </c>
      <c r="K428" s="316">
        <f>'per SKPD'!K3220</f>
        <v>0</v>
      </c>
      <c r="L428" s="316">
        <f>'per SKPD'!L3220</f>
        <v>0</v>
      </c>
      <c r="M428" s="316">
        <f>'per SKPD'!M3220</f>
        <v>0</v>
      </c>
      <c r="N428" s="316">
        <f>'per SKPD'!N3220</f>
        <v>0</v>
      </c>
      <c r="O428" s="316">
        <f t="shared" ref="O428:O433" si="291">SUM(G428:N428)</f>
        <v>14000000</v>
      </c>
      <c r="P428" s="316">
        <f>'per SKPD'!O3220</f>
        <v>0</v>
      </c>
      <c r="Q428" s="316">
        <f>'per SKPD'!P3220</f>
        <v>0</v>
      </c>
      <c r="R428" s="316">
        <f>'per SKPD'!Q3220</f>
        <v>0</v>
      </c>
      <c r="S428" s="408">
        <f>'per SKPD'!R3220</f>
        <v>750000</v>
      </c>
      <c r="T428" s="408">
        <f>'per SKPD'!S3220</f>
        <v>0</v>
      </c>
      <c r="U428" s="316">
        <f>'per SKPD'!T3220</f>
        <v>0</v>
      </c>
      <c r="V428" s="316">
        <f>'per SKPD'!U3220</f>
        <v>0</v>
      </c>
      <c r="W428" s="316">
        <f>'per SKPD'!V3220</f>
        <v>0</v>
      </c>
      <c r="X428" s="316">
        <f>SUM(P428:W428)</f>
        <v>750000</v>
      </c>
      <c r="Y428" s="318">
        <f>E428+G428+H428+I428+J428+K428+L428+M428+N428-P428-Q428-R428-S428-T428-U428-V428-W428</f>
        <v>51851500</v>
      </c>
      <c r="Z428" s="318"/>
      <c r="AD428" s="379">
        <v>51851500</v>
      </c>
      <c r="AE428" s="394">
        <f t="shared" si="269"/>
        <v>0</v>
      </c>
    </row>
    <row r="429" spans="1:31">
      <c r="A429" s="230"/>
      <c r="B429" s="159">
        <v>3</v>
      </c>
      <c r="C429" s="159" t="s">
        <v>97</v>
      </c>
      <c r="D429" s="185" t="s">
        <v>13</v>
      </c>
      <c r="E429" s="316">
        <f>'per SKPD'!E3227</f>
        <v>112500000</v>
      </c>
      <c r="F429" s="316">
        <f>'per SKPD'!F3227</f>
        <v>0</v>
      </c>
      <c r="G429" s="316">
        <f>'per SKPD'!G3227</f>
        <v>0</v>
      </c>
      <c r="H429" s="316">
        <f>'per SKPD'!H3227</f>
        <v>0</v>
      </c>
      <c r="I429" s="316">
        <f>'per SKPD'!I3227</f>
        <v>0</v>
      </c>
      <c r="J429" s="316">
        <f>'per SKPD'!J3227</f>
        <v>0</v>
      </c>
      <c r="K429" s="316">
        <f>'per SKPD'!K3227</f>
        <v>0</v>
      </c>
      <c r="L429" s="316">
        <f>'per SKPD'!L3227</f>
        <v>0</v>
      </c>
      <c r="M429" s="316">
        <f>'per SKPD'!M3227</f>
        <v>0</v>
      </c>
      <c r="N429" s="316">
        <f>'per SKPD'!N3227</f>
        <v>0</v>
      </c>
      <c r="O429" s="316">
        <f t="shared" si="291"/>
        <v>0</v>
      </c>
      <c r="P429" s="316">
        <f>'per SKPD'!O3227</f>
        <v>0</v>
      </c>
      <c r="Q429" s="316">
        <f>'per SKPD'!P3227</f>
        <v>0</v>
      </c>
      <c r="R429" s="316">
        <f>'per SKPD'!Q3227</f>
        <v>0</v>
      </c>
      <c r="S429" s="316">
        <f>'per SKPD'!R3227</f>
        <v>0</v>
      </c>
      <c r="T429" s="316">
        <f>'per SKPD'!S3227</f>
        <v>0</v>
      </c>
      <c r="U429" s="316">
        <f>'per SKPD'!T3227</f>
        <v>0</v>
      </c>
      <c r="V429" s="316">
        <f>'per SKPD'!U3227</f>
        <v>0</v>
      </c>
      <c r="W429" s="316">
        <f>'per SKPD'!V3227</f>
        <v>0</v>
      </c>
      <c r="X429" s="316">
        <f t="shared" ref="X429:X433" si="292">SUM(P429:W429)</f>
        <v>0</v>
      </c>
      <c r="Y429" s="318">
        <f t="shared" ref="Y429:Y433" si="293">E429+G429+H429+I429+J429+K429+L429+M429+N429-P429-Q429-R429-S429-T429-U429-V429-W429</f>
        <v>112500000</v>
      </c>
      <c r="Z429" s="318"/>
      <c r="AD429" s="379">
        <v>112500000</v>
      </c>
      <c r="AE429" s="394">
        <f t="shared" si="269"/>
        <v>0</v>
      </c>
    </row>
    <row r="430" spans="1:31">
      <c r="A430" s="230"/>
      <c r="B430" s="159">
        <v>4</v>
      </c>
      <c r="C430" s="159" t="s">
        <v>98</v>
      </c>
      <c r="D430" s="185" t="s">
        <v>8</v>
      </c>
      <c r="E430" s="316">
        <f>'per SKPD'!E3228</f>
        <v>0</v>
      </c>
      <c r="F430" s="316">
        <f>'per SKPD'!F3228</f>
        <v>0</v>
      </c>
      <c r="G430" s="316">
        <f>'per SKPD'!G3228</f>
        <v>0</v>
      </c>
      <c r="H430" s="316">
        <f>'per SKPD'!H3228</f>
        <v>0</v>
      </c>
      <c r="I430" s="316">
        <f>'per SKPD'!I3228</f>
        <v>0</v>
      </c>
      <c r="J430" s="316">
        <f>'per SKPD'!J3228</f>
        <v>0</v>
      </c>
      <c r="K430" s="316">
        <f>'per SKPD'!K3228</f>
        <v>0</v>
      </c>
      <c r="L430" s="316">
        <f>'per SKPD'!L3228</f>
        <v>0</v>
      </c>
      <c r="M430" s="316">
        <f>'per SKPD'!M3228</f>
        <v>0</v>
      </c>
      <c r="N430" s="316">
        <f>'per SKPD'!N3228</f>
        <v>0</v>
      </c>
      <c r="O430" s="316">
        <f t="shared" si="291"/>
        <v>0</v>
      </c>
      <c r="P430" s="316">
        <f>'per SKPD'!O3228</f>
        <v>0</v>
      </c>
      <c r="Q430" s="316">
        <f>'per SKPD'!P3228</f>
        <v>0</v>
      </c>
      <c r="R430" s="316">
        <f>'per SKPD'!Q3228</f>
        <v>0</v>
      </c>
      <c r="S430" s="316">
        <f>'per SKPD'!R3228</f>
        <v>0</v>
      </c>
      <c r="T430" s="316">
        <f>'per SKPD'!S3228</f>
        <v>0</v>
      </c>
      <c r="U430" s="316">
        <f>'per SKPD'!T3228</f>
        <v>0</v>
      </c>
      <c r="V430" s="316">
        <f>'per SKPD'!U3228</f>
        <v>0</v>
      </c>
      <c r="W430" s="316">
        <f>'per SKPD'!V3228</f>
        <v>0</v>
      </c>
      <c r="X430" s="316">
        <f t="shared" si="292"/>
        <v>0</v>
      </c>
      <c r="Y430" s="318">
        <f t="shared" si="293"/>
        <v>0</v>
      </c>
      <c r="Z430" s="318"/>
      <c r="AD430" s="379">
        <v>0</v>
      </c>
      <c r="AE430" s="394">
        <f t="shared" si="269"/>
        <v>0</v>
      </c>
    </row>
    <row r="431" spans="1:31">
      <c r="A431" s="230"/>
      <c r="B431" s="159">
        <v>5</v>
      </c>
      <c r="C431" s="159" t="s">
        <v>99</v>
      </c>
      <c r="D431" s="185" t="s">
        <v>14</v>
      </c>
      <c r="E431" s="316">
        <f>'per SKPD'!E3229</f>
        <v>1066500</v>
      </c>
      <c r="F431" s="316">
        <f>'per SKPD'!F3229</f>
        <v>0</v>
      </c>
      <c r="G431" s="316">
        <f>'per SKPD'!G3229</f>
        <v>0</v>
      </c>
      <c r="H431" s="316">
        <f>'per SKPD'!H3229</f>
        <v>0</v>
      </c>
      <c r="I431" s="316">
        <f>'per SKPD'!I3229</f>
        <v>0</v>
      </c>
      <c r="J431" s="316">
        <f>'per SKPD'!J3229</f>
        <v>0</v>
      </c>
      <c r="K431" s="316">
        <f>'per SKPD'!K3229</f>
        <v>0</v>
      </c>
      <c r="L431" s="316">
        <f>'per SKPD'!L3229</f>
        <v>0</v>
      </c>
      <c r="M431" s="316">
        <f>'per SKPD'!M3229</f>
        <v>0</v>
      </c>
      <c r="N431" s="316">
        <f>'per SKPD'!N3229</f>
        <v>0</v>
      </c>
      <c r="O431" s="316">
        <f t="shared" si="291"/>
        <v>0</v>
      </c>
      <c r="P431" s="316">
        <f>'per SKPD'!O3229</f>
        <v>0</v>
      </c>
      <c r="Q431" s="316">
        <f>'per SKPD'!P3229</f>
        <v>0</v>
      </c>
      <c r="R431" s="316">
        <f>'per SKPD'!Q3229</f>
        <v>0</v>
      </c>
      <c r="S431" s="316">
        <f>'per SKPD'!R3229</f>
        <v>0</v>
      </c>
      <c r="T431" s="316">
        <f>'per SKPD'!S3229</f>
        <v>0</v>
      </c>
      <c r="U431" s="316">
        <f>'per SKPD'!T3229</f>
        <v>0</v>
      </c>
      <c r="V431" s="316">
        <f>'per SKPD'!U3229</f>
        <v>0</v>
      </c>
      <c r="W431" s="316">
        <f>'per SKPD'!V3229</f>
        <v>0</v>
      </c>
      <c r="X431" s="316">
        <f t="shared" si="292"/>
        <v>0</v>
      </c>
      <c r="Y431" s="318">
        <f t="shared" si="293"/>
        <v>1066500</v>
      </c>
      <c r="Z431" s="318"/>
      <c r="AD431" s="379">
        <v>1066500</v>
      </c>
      <c r="AE431" s="394">
        <f t="shared" si="269"/>
        <v>0</v>
      </c>
    </row>
    <row r="432" spans="1:31">
      <c r="A432" s="230"/>
      <c r="B432" s="159">
        <v>6</v>
      </c>
      <c r="C432" s="159" t="s">
        <v>100</v>
      </c>
      <c r="D432" s="185" t="s">
        <v>10</v>
      </c>
      <c r="E432" s="316">
        <f>'per SKPD'!E3230</f>
        <v>0</v>
      </c>
      <c r="F432" s="316">
        <f>'per SKPD'!F3230</f>
        <v>0</v>
      </c>
      <c r="G432" s="316">
        <f>'per SKPD'!G3230</f>
        <v>0</v>
      </c>
      <c r="H432" s="316">
        <f>'per SKPD'!H3230</f>
        <v>0</v>
      </c>
      <c r="I432" s="316">
        <f>'per SKPD'!I3230</f>
        <v>0</v>
      </c>
      <c r="J432" s="316">
        <f>'per SKPD'!J3230</f>
        <v>0</v>
      </c>
      <c r="K432" s="316">
        <f>'per SKPD'!K3230</f>
        <v>0</v>
      </c>
      <c r="L432" s="316">
        <f>'per SKPD'!L3230</f>
        <v>0</v>
      </c>
      <c r="M432" s="316">
        <f>'per SKPD'!M3230</f>
        <v>0</v>
      </c>
      <c r="N432" s="316">
        <f>'per SKPD'!N3230</f>
        <v>0</v>
      </c>
      <c r="O432" s="316">
        <f t="shared" si="291"/>
        <v>0</v>
      </c>
      <c r="P432" s="316">
        <f>'per SKPD'!O3230</f>
        <v>0</v>
      </c>
      <c r="Q432" s="316">
        <f>'per SKPD'!P3230</f>
        <v>0</v>
      </c>
      <c r="R432" s="316">
        <f>'per SKPD'!Q3230</f>
        <v>0</v>
      </c>
      <c r="S432" s="316">
        <f>'per SKPD'!R3230</f>
        <v>0</v>
      </c>
      <c r="T432" s="316">
        <f>'per SKPD'!S3230</f>
        <v>0</v>
      </c>
      <c r="U432" s="316">
        <f>'per SKPD'!T3230</f>
        <v>0</v>
      </c>
      <c r="V432" s="316">
        <f>'per SKPD'!U3230</f>
        <v>0</v>
      </c>
      <c r="W432" s="316">
        <f>'per SKPD'!V3230</f>
        <v>0</v>
      </c>
      <c r="X432" s="316">
        <f t="shared" si="292"/>
        <v>0</v>
      </c>
      <c r="Y432" s="318">
        <f t="shared" si="293"/>
        <v>0</v>
      </c>
      <c r="Z432" s="318"/>
      <c r="AD432" s="379">
        <v>0</v>
      </c>
      <c r="AE432" s="394">
        <f t="shared" si="269"/>
        <v>0</v>
      </c>
    </row>
    <row r="433" spans="1:31" s="179" customFormat="1">
      <c r="A433" s="628"/>
      <c r="B433" s="186">
        <v>7</v>
      </c>
      <c r="C433" s="186"/>
      <c r="D433" s="187" t="s">
        <v>11</v>
      </c>
      <c r="E433" s="316">
        <f>'per SKPD'!E3231</f>
        <v>0</v>
      </c>
      <c r="F433" s="316">
        <f>'per SKPD'!F3231</f>
        <v>0</v>
      </c>
      <c r="G433" s="316">
        <f>'per SKPD'!G3231</f>
        <v>0</v>
      </c>
      <c r="H433" s="316">
        <f>'per SKPD'!H3231</f>
        <v>0</v>
      </c>
      <c r="I433" s="316">
        <f>'per SKPD'!I3231</f>
        <v>0</v>
      </c>
      <c r="J433" s="316">
        <f>'per SKPD'!J3231</f>
        <v>0</v>
      </c>
      <c r="K433" s="316">
        <f>'per SKPD'!K3231</f>
        <v>0</v>
      </c>
      <c r="L433" s="316">
        <f>'per SKPD'!L3231</f>
        <v>0</v>
      </c>
      <c r="M433" s="316">
        <f>'per SKPD'!M3231</f>
        <v>750000</v>
      </c>
      <c r="N433" s="316">
        <f>'per SKPD'!N3231</f>
        <v>0</v>
      </c>
      <c r="O433" s="316">
        <f t="shared" si="291"/>
        <v>750000</v>
      </c>
      <c r="P433" s="316">
        <f>'per SKPD'!O3231</f>
        <v>0</v>
      </c>
      <c r="Q433" s="316">
        <f>'per SKPD'!P3231</f>
        <v>0</v>
      </c>
      <c r="R433" s="316">
        <f>'per SKPD'!Q3231</f>
        <v>0</v>
      </c>
      <c r="S433" s="316">
        <f>'per SKPD'!R3231</f>
        <v>0</v>
      </c>
      <c r="T433" s="316">
        <f>'per SKPD'!S3231</f>
        <v>750000</v>
      </c>
      <c r="U433" s="316">
        <f>'per SKPD'!T3231</f>
        <v>0</v>
      </c>
      <c r="V433" s="316">
        <f>'per SKPD'!U3231</f>
        <v>0</v>
      </c>
      <c r="W433" s="316">
        <f>'per SKPD'!V3231</f>
        <v>0</v>
      </c>
      <c r="X433" s="316">
        <f t="shared" si="292"/>
        <v>750000</v>
      </c>
      <c r="Y433" s="318">
        <f t="shared" si="293"/>
        <v>0</v>
      </c>
      <c r="Z433" s="395"/>
      <c r="AA433" s="396"/>
      <c r="AB433" s="397"/>
      <c r="AC433" s="397"/>
      <c r="AD433" s="397">
        <v>0</v>
      </c>
      <c r="AE433" s="394">
        <f t="shared" si="269"/>
        <v>0</v>
      </c>
    </row>
    <row r="434" spans="1:31">
      <c r="A434" s="627"/>
      <c r="B434" s="183"/>
      <c r="C434" s="183"/>
      <c r="D434" s="188"/>
      <c r="E434" s="318"/>
      <c r="F434" s="318"/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  <c r="AE434" s="394">
        <f t="shared" si="269"/>
        <v>0</v>
      </c>
    </row>
    <row r="435" spans="1:31" s="178" customFormat="1">
      <c r="A435" s="633">
        <v>48</v>
      </c>
      <c r="B435" s="694" t="s">
        <v>66</v>
      </c>
      <c r="C435" s="695"/>
      <c r="D435" s="696"/>
      <c r="E435" s="391">
        <f t="shared" ref="E435:U435" si="294">SUM(E436:E442)</f>
        <v>738120385</v>
      </c>
      <c r="F435" s="391">
        <f t="shared" ref="F435" si="295">SUM(F436:F442)</f>
        <v>8000000</v>
      </c>
      <c r="G435" s="391">
        <f t="shared" si="294"/>
        <v>8000000</v>
      </c>
      <c r="H435" s="391">
        <f t="shared" si="294"/>
        <v>0</v>
      </c>
      <c r="I435" s="391">
        <f t="shared" si="294"/>
        <v>0</v>
      </c>
      <c r="J435" s="391">
        <f t="shared" si="294"/>
        <v>0</v>
      </c>
      <c r="K435" s="391">
        <f t="shared" si="294"/>
        <v>9175848</v>
      </c>
      <c r="L435" s="391">
        <f t="shared" si="294"/>
        <v>0</v>
      </c>
      <c r="M435" s="391">
        <f t="shared" si="294"/>
        <v>900000</v>
      </c>
      <c r="N435" s="391">
        <f t="shared" si="294"/>
        <v>0</v>
      </c>
      <c r="O435" s="391">
        <f>SUM(G435:N435)</f>
        <v>18075848</v>
      </c>
      <c r="P435" s="391">
        <f t="shared" si="294"/>
        <v>0</v>
      </c>
      <c r="Q435" s="391">
        <f t="shared" si="294"/>
        <v>0</v>
      </c>
      <c r="R435" s="391">
        <f t="shared" si="294"/>
        <v>0</v>
      </c>
      <c r="S435" s="391">
        <f t="shared" si="294"/>
        <v>900000</v>
      </c>
      <c r="T435" s="391">
        <f t="shared" si="294"/>
        <v>7000000</v>
      </c>
      <c r="U435" s="391">
        <f t="shared" si="294"/>
        <v>0</v>
      </c>
      <c r="V435" s="391">
        <f t="shared" ref="V435:W435" si="296">SUM(V436:V442)</f>
        <v>0</v>
      </c>
      <c r="W435" s="391">
        <f t="shared" si="296"/>
        <v>0</v>
      </c>
      <c r="X435" s="391">
        <f>SUM(X436:X442)</f>
        <v>7900000</v>
      </c>
      <c r="Y435" s="391">
        <f>SUM(Y436:Y442)</f>
        <v>748296233</v>
      </c>
      <c r="Z435" s="392"/>
      <c r="AA435" s="393">
        <f>E435+G435+H435+I435+J435+K435+L435+M435+N435-P435-Q435-R435-S435-T435-U435-V435-W435</f>
        <v>748296233</v>
      </c>
      <c r="AB435" s="394"/>
      <c r="AC435" s="394"/>
      <c r="AD435" s="394">
        <v>748296233</v>
      </c>
      <c r="AE435" s="394">
        <f t="shared" si="269"/>
        <v>0</v>
      </c>
    </row>
    <row r="436" spans="1:31">
      <c r="A436" s="230"/>
      <c r="B436" s="159">
        <v>1</v>
      </c>
      <c r="C436" s="159" t="s">
        <v>95</v>
      </c>
      <c r="D436" s="185" t="s">
        <v>9</v>
      </c>
      <c r="E436" s="316">
        <f>'per SKPD'!E3236</f>
        <v>643178000</v>
      </c>
      <c r="F436" s="316">
        <f>'per SKPD'!F3236</f>
        <v>0</v>
      </c>
      <c r="G436" s="316">
        <f>'per SKPD'!G3236</f>
        <v>0</v>
      </c>
      <c r="H436" s="316">
        <f>'per SKPD'!H3236</f>
        <v>0</v>
      </c>
      <c r="I436" s="316">
        <f>'per SKPD'!I3236</f>
        <v>0</v>
      </c>
      <c r="J436" s="316">
        <f>'per SKPD'!J3236</f>
        <v>0</v>
      </c>
      <c r="K436" s="316">
        <f>'per SKPD'!K3236</f>
        <v>9175848</v>
      </c>
      <c r="L436" s="316">
        <f>'per SKPD'!L3236</f>
        <v>0</v>
      </c>
      <c r="M436" s="316">
        <f>'per SKPD'!M3236</f>
        <v>0</v>
      </c>
      <c r="N436" s="316">
        <f>'per SKPD'!N3236</f>
        <v>0</v>
      </c>
      <c r="O436" s="316">
        <f>SUM(G436:N436)</f>
        <v>9175848</v>
      </c>
      <c r="P436" s="316">
        <f>'per SKPD'!O3236</f>
        <v>0</v>
      </c>
      <c r="Q436" s="316">
        <f>'per SKPD'!P3236</f>
        <v>0</v>
      </c>
      <c r="R436" s="316">
        <f>'per SKPD'!Q3236</f>
        <v>0</v>
      </c>
      <c r="S436" s="316">
        <f>'per SKPD'!R3236</f>
        <v>0</v>
      </c>
      <c r="T436" s="316">
        <f>'per SKPD'!S3236</f>
        <v>0</v>
      </c>
      <c r="U436" s="316">
        <f>'per SKPD'!T3236</f>
        <v>0</v>
      </c>
      <c r="V436" s="316">
        <f>'per SKPD'!U3236</f>
        <v>0</v>
      </c>
      <c r="W436" s="316">
        <f>'per SKPD'!V3236</f>
        <v>0</v>
      </c>
      <c r="X436" s="316">
        <f>SUM(P436:W436)</f>
        <v>0</v>
      </c>
      <c r="Y436" s="318">
        <f>E436+G436+H436+I436+J436+K436+L436+M436+N436-P436-Q436-R436-S436-T436-U436-V436-W436</f>
        <v>652353848</v>
      </c>
      <c r="Z436" s="318"/>
      <c r="AA436" s="306">
        <f>Y435-AA435</f>
        <v>0</v>
      </c>
      <c r="AB436" s="379" t="s">
        <v>24</v>
      </c>
      <c r="AD436" s="379">
        <v>652353848</v>
      </c>
      <c r="AE436" s="394">
        <f t="shared" si="269"/>
        <v>0</v>
      </c>
    </row>
    <row r="437" spans="1:31">
      <c r="A437" s="230"/>
      <c r="B437" s="159">
        <v>2</v>
      </c>
      <c r="C437" s="159" t="s">
        <v>96</v>
      </c>
      <c r="D437" s="185" t="s">
        <v>12</v>
      </c>
      <c r="E437" s="316">
        <f>'per SKPD'!E3243</f>
        <v>50550885</v>
      </c>
      <c r="F437" s="316">
        <f>'per SKPD'!F3243</f>
        <v>8000000</v>
      </c>
      <c r="G437" s="316">
        <f>'per SKPD'!G3243</f>
        <v>8000000</v>
      </c>
      <c r="H437" s="316">
        <f>'per SKPD'!H3243</f>
        <v>0</v>
      </c>
      <c r="I437" s="316">
        <f>'per SKPD'!I3243</f>
        <v>0</v>
      </c>
      <c r="J437" s="316">
        <f>'per SKPD'!J3243</f>
        <v>0</v>
      </c>
      <c r="K437" s="316">
        <f>'per SKPD'!K3243</f>
        <v>0</v>
      </c>
      <c r="L437" s="316">
        <f>'per SKPD'!L3243</f>
        <v>0</v>
      </c>
      <c r="M437" s="316">
        <f>'per SKPD'!M3243</f>
        <v>0</v>
      </c>
      <c r="N437" s="316">
        <f>'per SKPD'!N3243</f>
        <v>0</v>
      </c>
      <c r="O437" s="316">
        <f t="shared" ref="O437:O442" si="297">SUM(G437:N437)</f>
        <v>8000000</v>
      </c>
      <c r="P437" s="316">
        <f>'per SKPD'!O3243</f>
        <v>0</v>
      </c>
      <c r="Q437" s="316">
        <f>'per SKPD'!P3243</f>
        <v>0</v>
      </c>
      <c r="R437" s="316">
        <f>'per SKPD'!Q3243</f>
        <v>0</v>
      </c>
      <c r="S437" s="316">
        <f>'per SKPD'!R3243</f>
        <v>900000</v>
      </c>
      <c r="T437" s="316">
        <f>'per SKPD'!S3243</f>
        <v>0</v>
      </c>
      <c r="U437" s="316">
        <f>'per SKPD'!T3243</f>
        <v>0</v>
      </c>
      <c r="V437" s="316">
        <f>'per SKPD'!U3243</f>
        <v>0</v>
      </c>
      <c r="W437" s="316">
        <f>'per SKPD'!V3243</f>
        <v>0</v>
      </c>
      <c r="X437" s="316">
        <f>SUM(P437:W437)</f>
        <v>900000</v>
      </c>
      <c r="Y437" s="318">
        <f>E437+G437+H437+I437+J437+K437+L437+M437+N437-P437-Q437-R437-S437-T437-U437-V437-W437</f>
        <v>57650885</v>
      </c>
      <c r="Z437" s="318"/>
      <c r="AD437" s="379">
        <v>57650885</v>
      </c>
      <c r="AE437" s="394">
        <f t="shared" si="269"/>
        <v>0</v>
      </c>
    </row>
    <row r="438" spans="1:31">
      <c r="A438" s="230"/>
      <c r="B438" s="159">
        <v>3</v>
      </c>
      <c r="C438" s="159" t="s">
        <v>97</v>
      </c>
      <c r="D438" s="185" t="s">
        <v>13</v>
      </c>
      <c r="E438" s="316">
        <f>'per SKPD'!E3255</f>
        <v>44300000</v>
      </c>
      <c r="F438" s="316">
        <f>'per SKPD'!F3255</f>
        <v>0</v>
      </c>
      <c r="G438" s="316">
        <f>'per SKPD'!G3255</f>
        <v>0</v>
      </c>
      <c r="H438" s="316">
        <f>'per SKPD'!H3255</f>
        <v>0</v>
      </c>
      <c r="I438" s="316">
        <f>'per SKPD'!I3255</f>
        <v>0</v>
      </c>
      <c r="J438" s="316">
        <f>'per SKPD'!J3255</f>
        <v>0</v>
      </c>
      <c r="K438" s="316">
        <f>'per SKPD'!K3255</f>
        <v>0</v>
      </c>
      <c r="L438" s="316">
        <f>'per SKPD'!L3255</f>
        <v>0</v>
      </c>
      <c r="M438" s="316">
        <f>'per SKPD'!M3255</f>
        <v>0</v>
      </c>
      <c r="N438" s="316">
        <f>'per SKPD'!N3255</f>
        <v>0</v>
      </c>
      <c r="O438" s="316">
        <f t="shared" si="297"/>
        <v>0</v>
      </c>
      <c r="P438" s="316">
        <f>'per SKPD'!O3255</f>
        <v>0</v>
      </c>
      <c r="Q438" s="316">
        <f>'per SKPD'!P3255</f>
        <v>0</v>
      </c>
      <c r="R438" s="316">
        <f>'per SKPD'!Q3255</f>
        <v>0</v>
      </c>
      <c r="S438" s="316">
        <f>'per SKPD'!R3255</f>
        <v>0</v>
      </c>
      <c r="T438" s="316">
        <f>'per SKPD'!S3255</f>
        <v>7000000</v>
      </c>
      <c r="U438" s="316">
        <f>'per SKPD'!T3255</f>
        <v>0</v>
      </c>
      <c r="V438" s="316">
        <f>'per SKPD'!U3255</f>
        <v>0</v>
      </c>
      <c r="W438" s="316">
        <f>'per SKPD'!V3255</f>
        <v>0</v>
      </c>
      <c r="X438" s="316">
        <f t="shared" ref="X438:X442" si="298">SUM(P438:W438)</f>
        <v>7000000</v>
      </c>
      <c r="Y438" s="318">
        <f t="shared" ref="Y438:Y442" si="299">E438+G438+H438+I438+J438+K438+L438+M438+N438-P438-Q438-R438-S438-T438-U438-V438-W438</f>
        <v>37300000</v>
      </c>
      <c r="Z438" s="318"/>
      <c r="AD438" s="379">
        <v>37300000</v>
      </c>
      <c r="AE438" s="394">
        <f t="shared" si="269"/>
        <v>0</v>
      </c>
    </row>
    <row r="439" spans="1:31">
      <c r="A439" s="230"/>
      <c r="B439" s="159">
        <v>4</v>
      </c>
      <c r="C439" s="159" t="s">
        <v>98</v>
      </c>
      <c r="D439" s="185" t="s">
        <v>8</v>
      </c>
      <c r="E439" s="316">
        <f>'per SKPD'!E3257</f>
        <v>0</v>
      </c>
      <c r="F439" s="316">
        <f>'per SKPD'!F3257</f>
        <v>0</v>
      </c>
      <c r="G439" s="316">
        <f>'per SKPD'!G3257</f>
        <v>0</v>
      </c>
      <c r="H439" s="316">
        <f>'per SKPD'!H3257</f>
        <v>0</v>
      </c>
      <c r="I439" s="316">
        <f>'per SKPD'!I3257</f>
        <v>0</v>
      </c>
      <c r="J439" s="316">
        <f>'per SKPD'!J3257</f>
        <v>0</v>
      </c>
      <c r="K439" s="316">
        <f>'per SKPD'!K3257</f>
        <v>0</v>
      </c>
      <c r="L439" s="316">
        <f>'per SKPD'!L3257</f>
        <v>0</v>
      </c>
      <c r="M439" s="316">
        <f>'per SKPD'!M3257</f>
        <v>0</v>
      </c>
      <c r="N439" s="316">
        <f>'per SKPD'!N3257</f>
        <v>0</v>
      </c>
      <c r="O439" s="316">
        <f t="shared" si="297"/>
        <v>0</v>
      </c>
      <c r="P439" s="316">
        <f>'per SKPD'!O3257</f>
        <v>0</v>
      </c>
      <c r="Q439" s="316">
        <f>'per SKPD'!P3257</f>
        <v>0</v>
      </c>
      <c r="R439" s="316">
        <f>'per SKPD'!Q3257</f>
        <v>0</v>
      </c>
      <c r="S439" s="316">
        <f>'per SKPD'!R3257</f>
        <v>0</v>
      </c>
      <c r="T439" s="316">
        <f>'per SKPD'!S3257</f>
        <v>0</v>
      </c>
      <c r="U439" s="316">
        <f>'per SKPD'!T3257</f>
        <v>0</v>
      </c>
      <c r="V439" s="316">
        <f>'per SKPD'!U3257</f>
        <v>0</v>
      </c>
      <c r="W439" s="316">
        <f>'per SKPD'!V3257</f>
        <v>0</v>
      </c>
      <c r="X439" s="316">
        <f t="shared" si="298"/>
        <v>0</v>
      </c>
      <c r="Y439" s="318">
        <f t="shared" si="299"/>
        <v>0</v>
      </c>
      <c r="Z439" s="318"/>
      <c r="AD439" s="379">
        <v>0</v>
      </c>
      <c r="AE439" s="394">
        <f t="shared" si="269"/>
        <v>0</v>
      </c>
    </row>
    <row r="440" spans="1:31">
      <c r="A440" s="230"/>
      <c r="B440" s="159">
        <v>5</v>
      </c>
      <c r="C440" s="159" t="s">
        <v>99</v>
      </c>
      <c r="D440" s="185" t="s">
        <v>14</v>
      </c>
      <c r="E440" s="316">
        <f>'per SKPD'!E3258</f>
        <v>91500</v>
      </c>
      <c r="F440" s="316">
        <f>'per SKPD'!F3258</f>
        <v>0</v>
      </c>
      <c r="G440" s="316">
        <f>'per SKPD'!G3258</f>
        <v>0</v>
      </c>
      <c r="H440" s="316">
        <f>'per SKPD'!H3258</f>
        <v>0</v>
      </c>
      <c r="I440" s="316">
        <f>'per SKPD'!I3258</f>
        <v>0</v>
      </c>
      <c r="J440" s="316">
        <f>'per SKPD'!J3258</f>
        <v>0</v>
      </c>
      <c r="K440" s="316">
        <f>'per SKPD'!K3258</f>
        <v>0</v>
      </c>
      <c r="L440" s="316">
        <f>'per SKPD'!L3258</f>
        <v>0</v>
      </c>
      <c r="M440" s="316">
        <f>'per SKPD'!M3258</f>
        <v>0</v>
      </c>
      <c r="N440" s="316">
        <f>'per SKPD'!N3258</f>
        <v>0</v>
      </c>
      <c r="O440" s="316">
        <f t="shared" si="297"/>
        <v>0</v>
      </c>
      <c r="P440" s="316">
        <f>'per SKPD'!O3258</f>
        <v>0</v>
      </c>
      <c r="Q440" s="316">
        <f>'per SKPD'!P3258</f>
        <v>0</v>
      </c>
      <c r="R440" s="316">
        <f>'per SKPD'!Q3258</f>
        <v>0</v>
      </c>
      <c r="S440" s="316">
        <f>'per SKPD'!R3258</f>
        <v>0</v>
      </c>
      <c r="T440" s="316">
        <f>'per SKPD'!S3258</f>
        <v>0</v>
      </c>
      <c r="U440" s="316">
        <f>'per SKPD'!T3258</f>
        <v>0</v>
      </c>
      <c r="V440" s="316">
        <f>'per SKPD'!U3258</f>
        <v>0</v>
      </c>
      <c r="W440" s="316">
        <f>'per SKPD'!V3258</f>
        <v>0</v>
      </c>
      <c r="X440" s="316">
        <f t="shared" si="298"/>
        <v>0</v>
      </c>
      <c r="Y440" s="318">
        <f t="shared" si="299"/>
        <v>91500</v>
      </c>
      <c r="Z440" s="318"/>
      <c r="AD440" s="379">
        <v>91500</v>
      </c>
      <c r="AE440" s="394">
        <f t="shared" si="269"/>
        <v>0</v>
      </c>
    </row>
    <row r="441" spans="1:31">
      <c r="A441" s="230"/>
      <c r="B441" s="159">
        <v>6</v>
      </c>
      <c r="C441" s="159" t="s">
        <v>100</v>
      </c>
      <c r="D441" s="185" t="s">
        <v>10</v>
      </c>
      <c r="E441" s="316">
        <f>'per SKPD'!E3259</f>
        <v>0</v>
      </c>
      <c r="F441" s="316">
        <f>'per SKPD'!F3259</f>
        <v>0</v>
      </c>
      <c r="G441" s="316">
        <f>'per SKPD'!G3259</f>
        <v>0</v>
      </c>
      <c r="H441" s="316">
        <f>'per SKPD'!H3259</f>
        <v>0</v>
      </c>
      <c r="I441" s="316">
        <f>'per SKPD'!I3259</f>
        <v>0</v>
      </c>
      <c r="J441" s="316">
        <f>'per SKPD'!J3259</f>
        <v>0</v>
      </c>
      <c r="K441" s="316">
        <f>'per SKPD'!K3259</f>
        <v>0</v>
      </c>
      <c r="L441" s="316">
        <f>'per SKPD'!L3259</f>
        <v>0</v>
      </c>
      <c r="M441" s="316">
        <f>'per SKPD'!M3259</f>
        <v>0</v>
      </c>
      <c r="N441" s="316">
        <f>'per SKPD'!N3259</f>
        <v>0</v>
      </c>
      <c r="O441" s="316">
        <f t="shared" si="297"/>
        <v>0</v>
      </c>
      <c r="P441" s="316">
        <f>'per SKPD'!O3259</f>
        <v>0</v>
      </c>
      <c r="Q441" s="316">
        <f>'per SKPD'!P3259</f>
        <v>0</v>
      </c>
      <c r="R441" s="316">
        <f>'per SKPD'!Q3259</f>
        <v>0</v>
      </c>
      <c r="S441" s="316">
        <f>'per SKPD'!R3259</f>
        <v>0</v>
      </c>
      <c r="T441" s="316">
        <f>'per SKPD'!S3259</f>
        <v>0</v>
      </c>
      <c r="U441" s="316">
        <f>'per SKPD'!T3259</f>
        <v>0</v>
      </c>
      <c r="V441" s="316">
        <f>'per SKPD'!U3259</f>
        <v>0</v>
      </c>
      <c r="W441" s="316">
        <f>'per SKPD'!V3259</f>
        <v>0</v>
      </c>
      <c r="X441" s="316">
        <f t="shared" si="298"/>
        <v>0</v>
      </c>
      <c r="Y441" s="318">
        <f t="shared" si="299"/>
        <v>0</v>
      </c>
      <c r="Z441" s="318"/>
      <c r="AD441" s="379">
        <v>0</v>
      </c>
      <c r="AE441" s="394">
        <f t="shared" si="269"/>
        <v>0</v>
      </c>
    </row>
    <row r="442" spans="1:31" s="179" customFormat="1">
      <c r="A442" s="628"/>
      <c r="B442" s="186">
        <v>7</v>
      </c>
      <c r="C442" s="186"/>
      <c r="D442" s="187" t="s">
        <v>11</v>
      </c>
      <c r="E442" s="316">
        <f>'per SKPD'!E3260</f>
        <v>0</v>
      </c>
      <c r="F442" s="316">
        <f>'per SKPD'!F3260</f>
        <v>0</v>
      </c>
      <c r="G442" s="316">
        <f>'per SKPD'!G3260</f>
        <v>0</v>
      </c>
      <c r="H442" s="316">
        <f>'per SKPD'!H3260</f>
        <v>0</v>
      </c>
      <c r="I442" s="316">
        <f>'per SKPD'!I3260</f>
        <v>0</v>
      </c>
      <c r="J442" s="316">
        <f>'per SKPD'!J3260</f>
        <v>0</v>
      </c>
      <c r="K442" s="316">
        <f>'per SKPD'!K3260</f>
        <v>0</v>
      </c>
      <c r="L442" s="316">
        <f>'per SKPD'!L3260</f>
        <v>0</v>
      </c>
      <c r="M442" s="316">
        <f>'per SKPD'!M3260</f>
        <v>900000</v>
      </c>
      <c r="N442" s="316">
        <f>'per SKPD'!N3260</f>
        <v>0</v>
      </c>
      <c r="O442" s="316">
        <f t="shared" si="297"/>
        <v>900000</v>
      </c>
      <c r="P442" s="316">
        <f>'per SKPD'!O3260</f>
        <v>0</v>
      </c>
      <c r="Q442" s="316">
        <f>'per SKPD'!P3260</f>
        <v>0</v>
      </c>
      <c r="R442" s="316">
        <f>'per SKPD'!Q3260</f>
        <v>0</v>
      </c>
      <c r="S442" s="316">
        <f>'per SKPD'!R3260</f>
        <v>0</v>
      </c>
      <c r="T442" s="316">
        <f>'per SKPD'!S3260</f>
        <v>0</v>
      </c>
      <c r="U442" s="316">
        <f>'per SKPD'!T3260</f>
        <v>0</v>
      </c>
      <c r="V442" s="316">
        <f>'per SKPD'!U3260</f>
        <v>0</v>
      </c>
      <c r="W442" s="316">
        <f>'per SKPD'!V3260</f>
        <v>0</v>
      </c>
      <c r="X442" s="316">
        <f t="shared" si="298"/>
        <v>0</v>
      </c>
      <c r="Y442" s="318">
        <f t="shared" si="299"/>
        <v>900000</v>
      </c>
      <c r="Z442" s="395"/>
      <c r="AA442" s="396"/>
      <c r="AB442" s="397"/>
      <c r="AC442" s="397"/>
      <c r="AD442" s="397">
        <v>900000</v>
      </c>
      <c r="AE442" s="394">
        <f t="shared" si="269"/>
        <v>0</v>
      </c>
    </row>
    <row r="443" spans="1:31">
      <c r="A443" s="627"/>
      <c r="B443" s="183"/>
      <c r="C443" s="183"/>
      <c r="D443" s="188"/>
      <c r="E443" s="318"/>
      <c r="F443" s="318"/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  <c r="AE443" s="394">
        <f t="shared" si="269"/>
        <v>0</v>
      </c>
    </row>
    <row r="444" spans="1:31" s="178" customFormat="1">
      <c r="A444" s="633">
        <v>49</v>
      </c>
      <c r="B444" s="694" t="s">
        <v>67</v>
      </c>
      <c r="C444" s="695"/>
      <c r="D444" s="696"/>
      <c r="E444" s="391">
        <f t="shared" ref="E444:U444" si="300">SUM(E445:E451)</f>
        <v>1916876000</v>
      </c>
      <c r="F444" s="391">
        <f t="shared" ref="F444" si="301">SUM(F445:F451)</f>
        <v>7842100</v>
      </c>
      <c r="G444" s="391">
        <f t="shared" si="300"/>
        <v>7842100</v>
      </c>
      <c r="H444" s="391">
        <f t="shared" si="300"/>
        <v>0</v>
      </c>
      <c r="I444" s="391">
        <f t="shared" si="300"/>
        <v>0</v>
      </c>
      <c r="J444" s="391">
        <f t="shared" si="300"/>
        <v>0</v>
      </c>
      <c r="K444" s="391">
        <f t="shared" si="300"/>
        <v>39856008</v>
      </c>
      <c r="L444" s="391">
        <f t="shared" si="300"/>
        <v>0</v>
      </c>
      <c r="M444" s="391">
        <f t="shared" si="300"/>
        <v>0</v>
      </c>
      <c r="N444" s="391">
        <f t="shared" si="300"/>
        <v>0</v>
      </c>
      <c r="O444" s="391">
        <f>SUM(G444:N444)</f>
        <v>47698108</v>
      </c>
      <c r="P444" s="391">
        <f t="shared" si="300"/>
        <v>0</v>
      </c>
      <c r="Q444" s="391">
        <f t="shared" si="300"/>
        <v>0</v>
      </c>
      <c r="R444" s="391">
        <f t="shared" si="300"/>
        <v>0</v>
      </c>
      <c r="S444" s="391">
        <f t="shared" si="300"/>
        <v>0</v>
      </c>
      <c r="T444" s="391">
        <f t="shared" si="300"/>
        <v>0</v>
      </c>
      <c r="U444" s="391">
        <f t="shared" si="300"/>
        <v>0</v>
      </c>
      <c r="V444" s="391">
        <f t="shared" ref="V444:W444" si="302">SUM(V445:V451)</f>
        <v>0</v>
      </c>
      <c r="W444" s="391">
        <f t="shared" si="302"/>
        <v>0</v>
      </c>
      <c r="X444" s="391">
        <f>SUM(X445:X451)</f>
        <v>0</v>
      </c>
      <c r="Y444" s="391">
        <f>SUM(Y445:Y451)</f>
        <v>1964574108</v>
      </c>
      <c r="Z444" s="392"/>
      <c r="AA444" s="393">
        <f>E444+G444+H444+I444+J444+K444+L444+M444+N444-P444-Q444-R444-S444-T444-U444-V444-W444</f>
        <v>1964574108</v>
      </c>
      <c r="AB444" s="394"/>
      <c r="AC444" s="394"/>
      <c r="AD444" s="394">
        <v>1964574108</v>
      </c>
      <c r="AE444" s="394">
        <f t="shared" si="269"/>
        <v>0</v>
      </c>
    </row>
    <row r="445" spans="1:31">
      <c r="A445" s="230"/>
      <c r="B445" s="159">
        <v>1</v>
      </c>
      <c r="C445" s="159" t="s">
        <v>95</v>
      </c>
      <c r="D445" s="185" t="s">
        <v>9</v>
      </c>
      <c r="E445" s="316">
        <f>'per SKPD'!E3271</f>
        <v>1838788000</v>
      </c>
      <c r="F445" s="316">
        <f>'per SKPD'!F3271</f>
        <v>0</v>
      </c>
      <c r="G445" s="316">
        <f>'per SKPD'!G3271</f>
        <v>0</v>
      </c>
      <c r="H445" s="302">
        <f>'per SKPD'!H3271</f>
        <v>0</v>
      </c>
      <c r="I445" s="316">
        <f>'per SKPD'!I3271</f>
        <v>0</v>
      </c>
      <c r="J445" s="316">
        <f>'per SKPD'!J3271</f>
        <v>0</v>
      </c>
      <c r="K445" s="302">
        <f>'per SKPD'!K3271</f>
        <v>39856008</v>
      </c>
      <c r="L445" s="316">
        <f>'per SKPD'!L3271</f>
        <v>0</v>
      </c>
      <c r="M445" s="316">
        <f>'per SKPD'!M3271</f>
        <v>0</v>
      </c>
      <c r="N445" s="316">
        <f>'per SKPD'!N3271</f>
        <v>0</v>
      </c>
      <c r="O445" s="316">
        <f>SUM(G445:N445)</f>
        <v>39856008</v>
      </c>
      <c r="P445" s="316">
        <f>'per SKPD'!O3271</f>
        <v>0</v>
      </c>
      <c r="Q445" s="316">
        <f>'per SKPD'!P3271</f>
        <v>0</v>
      </c>
      <c r="R445" s="316">
        <f>'per SKPD'!Q3271</f>
        <v>0</v>
      </c>
      <c r="S445" s="316">
        <f>'per SKPD'!R3271</f>
        <v>0</v>
      </c>
      <c r="T445" s="316">
        <f>'per SKPD'!S3271</f>
        <v>0</v>
      </c>
      <c r="U445" s="316">
        <f>'per SKPD'!T3271</f>
        <v>0</v>
      </c>
      <c r="V445" s="316">
        <f>'per SKPD'!U3271</f>
        <v>0</v>
      </c>
      <c r="W445" s="316">
        <f>'per SKPD'!V3271</f>
        <v>0</v>
      </c>
      <c r="X445" s="316">
        <f>SUM(P445:W445)</f>
        <v>0</v>
      </c>
      <c r="Y445" s="318">
        <f>E445+G445+H445+I445+J445+K445+L445+M445+N445-P445-Q445-R445-S445-T445-U445-V445-W445</f>
        <v>1878644008</v>
      </c>
      <c r="Z445" s="318"/>
      <c r="AA445" s="306">
        <f>Y444-AA444</f>
        <v>0</v>
      </c>
      <c r="AB445" s="379" t="s">
        <v>24</v>
      </c>
      <c r="AD445" s="379">
        <v>1878644008</v>
      </c>
      <c r="AE445" s="394">
        <f t="shared" si="269"/>
        <v>0</v>
      </c>
    </row>
    <row r="446" spans="1:31">
      <c r="A446" s="230"/>
      <c r="B446" s="159">
        <v>2</v>
      </c>
      <c r="C446" s="159" t="s">
        <v>96</v>
      </c>
      <c r="D446" s="185" t="s">
        <v>12</v>
      </c>
      <c r="E446" s="316">
        <f>'per SKPD'!E3273</f>
        <v>51021500</v>
      </c>
      <c r="F446" s="316">
        <f>'per SKPD'!F3273</f>
        <v>7500000</v>
      </c>
      <c r="G446" s="316">
        <f>'per SKPD'!G3273</f>
        <v>7500000</v>
      </c>
      <c r="H446" s="316">
        <f>'per SKPD'!H3273</f>
        <v>0</v>
      </c>
      <c r="I446" s="316">
        <f>'per SKPD'!I3273</f>
        <v>0</v>
      </c>
      <c r="J446" s="316">
        <f>'per SKPD'!J3273</f>
        <v>0</v>
      </c>
      <c r="K446" s="316">
        <f>'per SKPD'!K3273</f>
        <v>0</v>
      </c>
      <c r="L446" s="316">
        <f>'per SKPD'!L3273</f>
        <v>0</v>
      </c>
      <c r="M446" s="316">
        <f>'per SKPD'!M3273</f>
        <v>0</v>
      </c>
      <c r="N446" s="316">
        <f>'per SKPD'!N3273</f>
        <v>0</v>
      </c>
      <c r="O446" s="316">
        <f t="shared" ref="O446:O451" si="303">SUM(G446:N446)</f>
        <v>7500000</v>
      </c>
      <c r="P446" s="316">
        <f>'per SKPD'!O3273</f>
        <v>0</v>
      </c>
      <c r="Q446" s="316">
        <f>'per SKPD'!P3273</f>
        <v>0</v>
      </c>
      <c r="R446" s="316">
        <f>'per SKPD'!Q3273</f>
        <v>0</v>
      </c>
      <c r="S446" s="316">
        <f>'per SKPD'!R3273</f>
        <v>0</v>
      </c>
      <c r="T446" s="316">
        <f>'per SKPD'!S3273</f>
        <v>0</v>
      </c>
      <c r="U446" s="316">
        <f>'per SKPD'!T3273</f>
        <v>0</v>
      </c>
      <c r="V446" s="316">
        <f>'per SKPD'!U3273</f>
        <v>0</v>
      </c>
      <c r="W446" s="316">
        <f>'per SKPD'!V3273</f>
        <v>0</v>
      </c>
      <c r="X446" s="316">
        <f>SUM(P446:W446)</f>
        <v>0</v>
      </c>
      <c r="Y446" s="318">
        <f>E446+G446+H446+I446+J446+K446+L446+M446+N446-P446-Q446-R446-S446-T446-U446-V446-W446</f>
        <v>58521500</v>
      </c>
      <c r="Z446" s="318"/>
      <c r="AD446" s="379">
        <v>58521500</v>
      </c>
      <c r="AE446" s="394">
        <f t="shared" si="269"/>
        <v>0</v>
      </c>
    </row>
    <row r="447" spans="1:31">
      <c r="A447" s="230"/>
      <c r="B447" s="159">
        <v>3</v>
      </c>
      <c r="C447" s="159" t="s">
        <v>97</v>
      </c>
      <c r="D447" s="185" t="s">
        <v>13</v>
      </c>
      <c r="E447" s="316">
        <f>'per SKPD'!E3276</f>
        <v>27000000</v>
      </c>
      <c r="F447" s="316">
        <f>'per SKPD'!F3276</f>
        <v>0</v>
      </c>
      <c r="G447" s="316">
        <f>'per SKPD'!G3276</f>
        <v>0</v>
      </c>
      <c r="H447" s="316">
        <f>'per SKPD'!H3276</f>
        <v>0</v>
      </c>
      <c r="I447" s="316">
        <f>'per SKPD'!I3276</f>
        <v>0</v>
      </c>
      <c r="J447" s="316">
        <f>'per SKPD'!J3276</f>
        <v>0</v>
      </c>
      <c r="K447" s="316">
        <f>'per SKPD'!K3276</f>
        <v>0</v>
      </c>
      <c r="L447" s="316">
        <f>'per SKPD'!L3276</f>
        <v>0</v>
      </c>
      <c r="M447" s="316">
        <f>'per SKPD'!M3276</f>
        <v>0</v>
      </c>
      <c r="N447" s="316">
        <f>'per SKPD'!N3276</f>
        <v>0</v>
      </c>
      <c r="O447" s="316">
        <f t="shared" si="303"/>
        <v>0</v>
      </c>
      <c r="P447" s="316">
        <f>'per SKPD'!O3276</f>
        <v>0</v>
      </c>
      <c r="Q447" s="316">
        <f>'per SKPD'!P3276</f>
        <v>0</v>
      </c>
      <c r="R447" s="316">
        <f>'per SKPD'!Q3276</f>
        <v>0</v>
      </c>
      <c r="S447" s="316">
        <f>'per SKPD'!R3276</f>
        <v>0</v>
      </c>
      <c r="T447" s="316">
        <f>'per SKPD'!S3276</f>
        <v>0</v>
      </c>
      <c r="U447" s="316">
        <f>'per SKPD'!T3276</f>
        <v>0</v>
      </c>
      <c r="V447" s="316">
        <f>'per SKPD'!U3276</f>
        <v>0</v>
      </c>
      <c r="W447" s="316">
        <f>'per SKPD'!V3276</f>
        <v>0</v>
      </c>
      <c r="X447" s="316">
        <f t="shared" ref="X447:X451" si="304">SUM(P447:W447)</f>
        <v>0</v>
      </c>
      <c r="Y447" s="318">
        <f t="shared" ref="Y447:Y451" si="305">E447+G447+H447+I447+J447+K447+L447+M447+N447-P447-Q447-R447-S447-T447-U447-V447-W447</f>
        <v>27000000</v>
      </c>
      <c r="Z447" s="318"/>
      <c r="AD447" s="379">
        <v>27000000</v>
      </c>
      <c r="AE447" s="394">
        <f t="shared" si="269"/>
        <v>0</v>
      </c>
    </row>
    <row r="448" spans="1:31">
      <c r="A448" s="230"/>
      <c r="B448" s="159">
        <v>4</v>
      </c>
      <c r="C448" s="159" t="s">
        <v>98</v>
      </c>
      <c r="D448" s="185" t="s">
        <v>8</v>
      </c>
      <c r="E448" s="316">
        <f>'per SKPD'!E3277</f>
        <v>0</v>
      </c>
      <c r="F448" s="316">
        <f>'per SKPD'!F3277</f>
        <v>342100</v>
      </c>
      <c r="G448" s="316">
        <f>'per SKPD'!G3277</f>
        <v>342100</v>
      </c>
      <c r="H448" s="316">
        <f>'per SKPD'!H3277</f>
        <v>0</v>
      </c>
      <c r="I448" s="316">
        <f>'per SKPD'!I3277</f>
        <v>0</v>
      </c>
      <c r="J448" s="316">
        <f>'per SKPD'!J3277</f>
        <v>0</v>
      </c>
      <c r="K448" s="316">
        <f>'per SKPD'!K3277</f>
        <v>0</v>
      </c>
      <c r="L448" s="316">
        <f>'per SKPD'!L3277</f>
        <v>0</v>
      </c>
      <c r="M448" s="316">
        <f>'per SKPD'!M3277</f>
        <v>0</v>
      </c>
      <c r="N448" s="316">
        <f>'per SKPD'!N3277</f>
        <v>0</v>
      </c>
      <c r="O448" s="316">
        <f t="shared" si="303"/>
        <v>342100</v>
      </c>
      <c r="P448" s="316">
        <f>'per SKPD'!O3277</f>
        <v>0</v>
      </c>
      <c r="Q448" s="316">
        <f>'per SKPD'!P3277</f>
        <v>0</v>
      </c>
      <c r="R448" s="316">
        <f>'per SKPD'!Q3277</f>
        <v>0</v>
      </c>
      <c r="S448" s="316">
        <f>'per SKPD'!R3277</f>
        <v>0</v>
      </c>
      <c r="T448" s="316">
        <f>'per SKPD'!S3277</f>
        <v>0</v>
      </c>
      <c r="U448" s="316">
        <f>'per SKPD'!T3277</f>
        <v>0</v>
      </c>
      <c r="V448" s="316">
        <f>'per SKPD'!U3277</f>
        <v>0</v>
      </c>
      <c r="W448" s="316">
        <f>'per SKPD'!V3277</f>
        <v>0</v>
      </c>
      <c r="X448" s="316">
        <f t="shared" si="304"/>
        <v>0</v>
      </c>
      <c r="Y448" s="318">
        <f t="shared" si="305"/>
        <v>342100</v>
      </c>
      <c r="Z448" s="318"/>
      <c r="AD448" s="379">
        <v>342100</v>
      </c>
      <c r="AE448" s="394">
        <f t="shared" si="269"/>
        <v>0</v>
      </c>
    </row>
    <row r="449" spans="1:31">
      <c r="A449" s="230"/>
      <c r="B449" s="159">
        <v>5</v>
      </c>
      <c r="C449" s="159" t="s">
        <v>99</v>
      </c>
      <c r="D449" s="185" t="s">
        <v>14</v>
      </c>
      <c r="E449" s="316">
        <f>'per SKPD'!E3279</f>
        <v>66500</v>
      </c>
      <c r="F449" s="316">
        <f>'per SKPD'!F3279</f>
        <v>0</v>
      </c>
      <c r="G449" s="316">
        <f>'per SKPD'!G3279</f>
        <v>0</v>
      </c>
      <c r="H449" s="316">
        <f>'per SKPD'!H3279</f>
        <v>0</v>
      </c>
      <c r="I449" s="316">
        <f>'per SKPD'!I3279</f>
        <v>0</v>
      </c>
      <c r="J449" s="316">
        <f>'per SKPD'!J3279</f>
        <v>0</v>
      </c>
      <c r="K449" s="316">
        <f>'per SKPD'!K3279</f>
        <v>0</v>
      </c>
      <c r="L449" s="316">
        <f>'per SKPD'!L3279</f>
        <v>0</v>
      </c>
      <c r="M449" s="316">
        <f>'per SKPD'!M3279</f>
        <v>0</v>
      </c>
      <c r="N449" s="316">
        <f>'per SKPD'!N3279</f>
        <v>0</v>
      </c>
      <c r="O449" s="316">
        <f t="shared" si="303"/>
        <v>0</v>
      </c>
      <c r="P449" s="316">
        <f>'per SKPD'!O3279</f>
        <v>0</v>
      </c>
      <c r="Q449" s="316">
        <f>'per SKPD'!P3279</f>
        <v>0</v>
      </c>
      <c r="R449" s="316">
        <f>'per SKPD'!Q3279</f>
        <v>0</v>
      </c>
      <c r="S449" s="316">
        <f>'per SKPD'!R3279</f>
        <v>0</v>
      </c>
      <c r="T449" s="316">
        <f>'per SKPD'!S3279</f>
        <v>0</v>
      </c>
      <c r="U449" s="316">
        <f>'per SKPD'!T3279</f>
        <v>0</v>
      </c>
      <c r="V449" s="316">
        <f>'per SKPD'!U3279</f>
        <v>0</v>
      </c>
      <c r="W449" s="316">
        <f>'per SKPD'!V3279</f>
        <v>0</v>
      </c>
      <c r="X449" s="316">
        <f t="shared" si="304"/>
        <v>0</v>
      </c>
      <c r="Y449" s="318">
        <f t="shared" si="305"/>
        <v>66500</v>
      </c>
      <c r="Z449" s="318"/>
      <c r="AD449" s="379">
        <v>66500</v>
      </c>
      <c r="AE449" s="394">
        <f t="shared" si="269"/>
        <v>0</v>
      </c>
    </row>
    <row r="450" spans="1:31">
      <c r="A450" s="230"/>
      <c r="B450" s="159">
        <v>6</v>
      </c>
      <c r="C450" s="159" t="s">
        <v>100</v>
      </c>
      <c r="D450" s="185" t="s">
        <v>10</v>
      </c>
      <c r="E450" s="316">
        <f>'per SKPD'!E3280</f>
        <v>0</v>
      </c>
      <c r="F450" s="316">
        <f>'per SKPD'!F3280</f>
        <v>0</v>
      </c>
      <c r="G450" s="316">
        <f>'per SKPD'!G3280</f>
        <v>0</v>
      </c>
      <c r="H450" s="316">
        <f>'per SKPD'!H3280</f>
        <v>0</v>
      </c>
      <c r="I450" s="316">
        <f>'per SKPD'!I3280</f>
        <v>0</v>
      </c>
      <c r="J450" s="316">
        <f>'per SKPD'!J3280</f>
        <v>0</v>
      </c>
      <c r="K450" s="316">
        <f>'per SKPD'!K3280</f>
        <v>0</v>
      </c>
      <c r="L450" s="316">
        <f>'per SKPD'!L3280</f>
        <v>0</v>
      </c>
      <c r="M450" s="316">
        <f>'per SKPD'!M3280</f>
        <v>0</v>
      </c>
      <c r="N450" s="316">
        <f>'per SKPD'!N3280</f>
        <v>0</v>
      </c>
      <c r="O450" s="316">
        <f t="shared" si="303"/>
        <v>0</v>
      </c>
      <c r="P450" s="316">
        <f>'per SKPD'!O3280</f>
        <v>0</v>
      </c>
      <c r="Q450" s="316">
        <f>'per SKPD'!P3280</f>
        <v>0</v>
      </c>
      <c r="R450" s="316">
        <f>'per SKPD'!Q3280</f>
        <v>0</v>
      </c>
      <c r="S450" s="316">
        <f>'per SKPD'!R3280</f>
        <v>0</v>
      </c>
      <c r="T450" s="316">
        <f>'per SKPD'!S3280</f>
        <v>0</v>
      </c>
      <c r="U450" s="316">
        <f>'per SKPD'!T3280</f>
        <v>0</v>
      </c>
      <c r="V450" s="316">
        <f>'per SKPD'!U3280</f>
        <v>0</v>
      </c>
      <c r="W450" s="316">
        <f>'per SKPD'!V3280</f>
        <v>0</v>
      </c>
      <c r="X450" s="316">
        <f t="shared" si="304"/>
        <v>0</v>
      </c>
      <c r="Y450" s="318">
        <f t="shared" si="305"/>
        <v>0</v>
      </c>
      <c r="Z450" s="318"/>
      <c r="AD450" s="379">
        <v>0</v>
      </c>
      <c r="AE450" s="394">
        <f t="shared" si="269"/>
        <v>0</v>
      </c>
    </row>
    <row r="451" spans="1:31" s="179" customFormat="1">
      <c r="A451" s="628"/>
      <c r="B451" s="186">
        <v>7</v>
      </c>
      <c r="C451" s="186"/>
      <c r="D451" s="187" t="s">
        <v>11</v>
      </c>
      <c r="E451" s="316">
        <f>'per SKPD'!E3281</f>
        <v>0</v>
      </c>
      <c r="F451" s="316">
        <f>'per SKPD'!F3281</f>
        <v>0</v>
      </c>
      <c r="G451" s="316">
        <f>'per SKPD'!G3281</f>
        <v>0</v>
      </c>
      <c r="H451" s="316">
        <f>'per SKPD'!H3281</f>
        <v>0</v>
      </c>
      <c r="I451" s="316">
        <f>'per SKPD'!I3281</f>
        <v>0</v>
      </c>
      <c r="J451" s="316">
        <f>'per SKPD'!J3281</f>
        <v>0</v>
      </c>
      <c r="K451" s="316">
        <f>'per SKPD'!K3281</f>
        <v>0</v>
      </c>
      <c r="L451" s="316">
        <f>'per SKPD'!L3281</f>
        <v>0</v>
      </c>
      <c r="M451" s="316">
        <f>'per SKPD'!M3281</f>
        <v>0</v>
      </c>
      <c r="N451" s="316">
        <f>'per SKPD'!N3281</f>
        <v>0</v>
      </c>
      <c r="O451" s="316">
        <f t="shared" si="303"/>
        <v>0</v>
      </c>
      <c r="P451" s="316">
        <f>'per SKPD'!O3281</f>
        <v>0</v>
      </c>
      <c r="Q451" s="316">
        <f>'per SKPD'!P3281</f>
        <v>0</v>
      </c>
      <c r="R451" s="316">
        <f>'per SKPD'!Q3281</f>
        <v>0</v>
      </c>
      <c r="S451" s="316">
        <f>'per SKPD'!R3281</f>
        <v>0</v>
      </c>
      <c r="T451" s="316">
        <f>'per SKPD'!S3281</f>
        <v>0</v>
      </c>
      <c r="U451" s="316">
        <f>'per SKPD'!T3281</f>
        <v>0</v>
      </c>
      <c r="V451" s="316">
        <f>'per SKPD'!U3281</f>
        <v>0</v>
      </c>
      <c r="W451" s="316">
        <f>'per SKPD'!V3281</f>
        <v>0</v>
      </c>
      <c r="X451" s="316">
        <f t="shared" si="304"/>
        <v>0</v>
      </c>
      <c r="Y451" s="318">
        <f t="shared" si="305"/>
        <v>0</v>
      </c>
      <c r="Z451" s="395"/>
      <c r="AA451" s="396"/>
      <c r="AB451" s="397"/>
      <c r="AC451" s="397"/>
      <c r="AD451" s="397">
        <v>0</v>
      </c>
      <c r="AE451" s="394">
        <f t="shared" si="269"/>
        <v>0</v>
      </c>
    </row>
    <row r="452" spans="1:31">
      <c r="A452" s="627"/>
      <c r="B452" s="183"/>
      <c r="C452" s="183"/>
      <c r="D452" s="188"/>
      <c r="E452" s="318"/>
      <c r="F452" s="318"/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  <c r="AE452" s="394">
        <f t="shared" si="269"/>
        <v>0</v>
      </c>
    </row>
    <row r="453" spans="1:31" s="178" customFormat="1">
      <c r="A453" s="633">
        <v>50</v>
      </c>
      <c r="B453" s="694" t="s">
        <v>68</v>
      </c>
      <c r="C453" s="695"/>
      <c r="D453" s="696"/>
      <c r="E453" s="391">
        <f t="shared" ref="E453:U453" si="306">SUM(E454:E460)</f>
        <v>2488493250</v>
      </c>
      <c r="F453" s="391">
        <f t="shared" ref="F453" si="307">SUM(F454:F460)</f>
        <v>7000000</v>
      </c>
      <c r="G453" s="391">
        <f t="shared" si="306"/>
        <v>7000000</v>
      </c>
      <c r="H453" s="391">
        <f t="shared" si="306"/>
        <v>0</v>
      </c>
      <c r="I453" s="391">
        <f t="shared" si="306"/>
        <v>0</v>
      </c>
      <c r="J453" s="391">
        <f t="shared" si="306"/>
        <v>0</v>
      </c>
      <c r="K453" s="391">
        <f t="shared" si="306"/>
        <v>69307149</v>
      </c>
      <c r="L453" s="391">
        <f t="shared" si="306"/>
        <v>0</v>
      </c>
      <c r="M453" s="391">
        <f t="shared" si="306"/>
        <v>0</v>
      </c>
      <c r="N453" s="391">
        <f t="shared" si="306"/>
        <v>0</v>
      </c>
      <c r="O453" s="391">
        <f>SUM(G453:N453)</f>
        <v>76307149</v>
      </c>
      <c r="P453" s="391">
        <f t="shared" si="306"/>
        <v>0</v>
      </c>
      <c r="Q453" s="391">
        <f t="shared" si="306"/>
        <v>0</v>
      </c>
      <c r="R453" s="391">
        <f t="shared" si="306"/>
        <v>2280000</v>
      </c>
      <c r="S453" s="391">
        <f t="shared" si="306"/>
        <v>0</v>
      </c>
      <c r="T453" s="391">
        <f t="shared" si="306"/>
        <v>0</v>
      </c>
      <c r="U453" s="391">
        <f t="shared" si="306"/>
        <v>0</v>
      </c>
      <c r="V453" s="391">
        <f t="shared" ref="V453:W453" si="308">SUM(V454:V460)</f>
        <v>0</v>
      </c>
      <c r="W453" s="391">
        <f t="shared" si="308"/>
        <v>0</v>
      </c>
      <c r="X453" s="391">
        <f>SUM(X454:X460)</f>
        <v>2280000</v>
      </c>
      <c r="Y453" s="391">
        <f>SUM(Y454:Y460)</f>
        <v>2562520399</v>
      </c>
      <c r="Z453" s="392"/>
      <c r="AA453" s="393">
        <f>E453+G453+H453+I453+J453+K453+L453+M453+N453-P453-Q453-R453-S453-T453-U453-V453-W453</f>
        <v>2562520399</v>
      </c>
      <c r="AB453" s="394"/>
      <c r="AC453" s="394"/>
      <c r="AD453" s="394">
        <v>2562520399</v>
      </c>
      <c r="AE453" s="394">
        <f t="shared" si="269"/>
        <v>0</v>
      </c>
    </row>
    <row r="454" spans="1:31">
      <c r="A454" s="230"/>
      <c r="B454" s="159">
        <v>1</v>
      </c>
      <c r="C454" s="159" t="s">
        <v>95</v>
      </c>
      <c r="D454" s="185" t="s">
        <v>9</v>
      </c>
      <c r="E454" s="316">
        <f>'per SKPD'!E3284</f>
        <v>2338020000</v>
      </c>
      <c r="F454" s="316">
        <f>'per SKPD'!F3284</f>
        <v>0</v>
      </c>
      <c r="G454" s="316">
        <f>'per SKPD'!G3284</f>
        <v>0</v>
      </c>
      <c r="H454" s="316">
        <f>'per SKPD'!H3284</f>
        <v>0</v>
      </c>
      <c r="I454" s="316">
        <f>'per SKPD'!I3284</f>
        <v>0</v>
      </c>
      <c r="J454" s="316">
        <f>'per SKPD'!J3284</f>
        <v>0</v>
      </c>
      <c r="K454" s="316">
        <f>'per SKPD'!K3284</f>
        <v>69307149</v>
      </c>
      <c r="L454" s="316">
        <f>'per SKPD'!L3284</f>
        <v>0</v>
      </c>
      <c r="M454" s="316">
        <f>'per SKPD'!M3284</f>
        <v>0</v>
      </c>
      <c r="N454" s="316">
        <f>'per SKPD'!N3284</f>
        <v>0</v>
      </c>
      <c r="O454" s="316">
        <f>SUM(G454:N454)</f>
        <v>69307149</v>
      </c>
      <c r="P454" s="316">
        <f>'per SKPD'!O3284</f>
        <v>0</v>
      </c>
      <c r="Q454" s="316">
        <f>'per SKPD'!P3284</f>
        <v>0</v>
      </c>
      <c r="R454" s="316">
        <f>'per SKPD'!Q3284</f>
        <v>0</v>
      </c>
      <c r="S454" s="316">
        <f>'per SKPD'!R3284</f>
        <v>0</v>
      </c>
      <c r="T454" s="316">
        <f>'per SKPD'!S3284</f>
        <v>0</v>
      </c>
      <c r="U454" s="316">
        <f>'per SKPD'!T3284</f>
        <v>0</v>
      </c>
      <c r="V454" s="316">
        <f>'per SKPD'!U3284</f>
        <v>0</v>
      </c>
      <c r="W454" s="316">
        <f>'per SKPD'!V3284</f>
        <v>0</v>
      </c>
      <c r="X454" s="316">
        <f>SUM(P454:W454)</f>
        <v>0</v>
      </c>
      <c r="Y454" s="318">
        <f>E454+G454+H454+I454+J454+K454+L454+M454+N454-P454-Q454-R454-S454-T454-U454-V454-W454</f>
        <v>2407327149</v>
      </c>
      <c r="Z454" s="318"/>
      <c r="AA454" s="306">
        <f>Y453-AA453</f>
        <v>0</v>
      </c>
      <c r="AB454" s="379" t="s">
        <v>24</v>
      </c>
      <c r="AD454" s="379">
        <v>2407327149</v>
      </c>
      <c r="AE454" s="394">
        <f t="shared" si="269"/>
        <v>0</v>
      </c>
    </row>
    <row r="455" spans="1:31">
      <c r="A455" s="230"/>
      <c r="B455" s="159">
        <v>2</v>
      </c>
      <c r="C455" s="159" t="s">
        <v>96</v>
      </c>
      <c r="D455" s="185" t="s">
        <v>12</v>
      </c>
      <c r="E455" s="316">
        <f>'per SKPD'!E3286</f>
        <v>40101000</v>
      </c>
      <c r="F455" s="316">
        <f>'per SKPD'!F3286</f>
        <v>7000000</v>
      </c>
      <c r="G455" s="316">
        <f>'per SKPD'!G3286</f>
        <v>7000000</v>
      </c>
      <c r="H455" s="316">
        <f>'per SKPD'!H3286</f>
        <v>0</v>
      </c>
      <c r="I455" s="316">
        <f>'per SKPD'!I3286</f>
        <v>0</v>
      </c>
      <c r="J455" s="316">
        <f>'per SKPD'!J3286</f>
        <v>0</v>
      </c>
      <c r="K455" s="316">
        <f>'per SKPD'!K3286</f>
        <v>0</v>
      </c>
      <c r="L455" s="316">
        <f>'per SKPD'!L3286</f>
        <v>0</v>
      </c>
      <c r="M455" s="316">
        <f>'per SKPD'!M3286</f>
        <v>0</v>
      </c>
      <c r="N455" s="316">
        <f>'per SKPD'!N3286</f>
        <v>0</v>
      </c>
      <c r="O455" s="316">
        <f t="shared" ref="O455:O460" si="309">SUM(G455:N455)</f>
        <v>7000000</v>
      </c>
      <c r="P455" s="316">
        <f>'per SKPD'!O3286</f>
        <v>0</v>
      </c>
      <c r="Q455" s="316">
        <f>'per SKPD'!P3286</f>
        <v>0</v>
      </c>
      <c r="R455" s="316">
        <f>'per SKPD'!Q3286</f>
        <v>2280000</v>
      </c>
      <c r="S455" s="316">
        <f>'per SKPD'!R3286</f>
        <v>0</v>
      </c>
      <c r="T455" s="316">
        <f>'per SKPD'!S3286</f>
        <v>0</v>
      </c>
      <c r="U455" s="316">
        <f>'per SKPD'!T3286</f>
        <v>0</v>
      </c>
      <c r="V455" s="316">
        <f>'per SKPD'!U3286</f>
        <v>0</v>
      </c>
      <c r="W455" s="316">
        <f>'per SKPD'!V3286</f>
        <v>0</v>
      </c>
      <c r="X455" s="316">
        <f>SUM(P455:W455)</f>
        <v>2280000</v>
      </c>
      <c r="Y455" s="318">
        <f>E455+G455+H455+I455+J455+K455+L455+M455+N455-P455-Q455-R455-S455-T455-U455-V455-W455</f>
        <v>44821000</v>
      </c>
      <c r="Z455" s="318"/>
      <c r="AD455" s="379">
        <v>44821000</v>
      </c>
      <c r="AE455" s="394">
        <f t="shared" si="269"/>
        <v>0</v>
      </c>
    </row>
    <row r="456" spans="1:31">
      <c r="A456" s="230"/>
      <c r="B456" s="159">
        <v>3</v>
      </c>
      <c r="C456" s="159" t="s">
        <v>97</v>
      </c>
      <c r="D456" s="185" t="s">
        <v>13</v>
      </c>
      <c r="E456" s="316">
        <f>'per SKPD'!E3292</f>
        <v>110155750</v>
      </c>
      <c r="F456" s="316">
        <f>'per SKPD'!F3292</f>
        <v>0</v>
      </c>
      <c r="G456" s="316">
        <f>'per SKPD'!G3292</f>
        <v>0</v>
      </c>
      <c r="H456" s="316">
        <f>'per SKPD'!H3292</f>
        <v>0</v>
      </c>
      <c r="I456" s="316">
        <f>'per SKPD'!I3292</f>
        <v>0</v>
      </c>
      <c r="J456" s="316">
        <f>'per SKPD'!J3292</f>
        <v>0</v>
      </c>
      <c r="K456" s="316">
        <f>'per SKPD'!K3292</f>
        <v>0</v>
      </c>
      <c r="L456" s="316">
        <f>'per SKPD'!L3292</f>
        <v>0</v>
      </c>
      <c r="M456" s="316">
        <f>'per SKPD'!M3292</f>
        <v>0</v>
      </c>
      <c r="N456" s="316">
        <f>'per SKPD'!N3292</f>
        <v>0</v>
      </c>
      <c r="O456" s="316">
        <f t="shared" si="309"/>
        <v>0</v>
      </c>
      <c r="P456" s="316">
        <f>'per SKPD'!O3292</f>
        <v>0</v>
      </c>
      <c r="Q456" s="316">
        <f>'per SKPD'!P3292</f>
        <v>0</v>
      </c>
      <c r="R456" s="316">
        <f>'per SKPD'!Q3292</f>
        <v>0</v>
      </c>
      <c r="S456" s="316">
        <f>'per SKPD'!R3292</f>
        <v>0</v>
      </c>
      <c r="T456" s="316">
        <f>'per SKPD'!S3292</f>
        <v>0</v>
      </c>
      <c r="U456" s="316">
        <f>'per SKPD'!T3292</f>
        <v>0</v>
      </c>
      <c r="V456" s="316">
        <f>'per SKPD'!U3292</f>
        <v>0</v>
      </c>
      <c r="W456" s="316">
        <f>'per SKPD'!V3292</f>
        <v>0</v>
      </c>
      <c r="X456" s="316">
        <f t="shared" ref="X456:X459" si="310">SUM(P456:W456)</f>
        <v>0</v>
      </c>
      <c r="Y456" s="318">
        <f t="shared" ref="Y456:Y459" si="311">E456+G456+H456+I456+J456+K456+L456+M456+N456-P456-Q456-R456-S456-T456-U456-V456-W456</f>
        <v>110155750</v>
      </c>
      <c r="Z456" s="318"/>
      <c r="AD456" s="379">
        <v>110155750</v>
      </c>
      <c r="AE456" s="394">
        <f t="shared" si="269"/>
        <v>0</v>
      </c>
    </row>
    <row r="457" spans="1:31">
      <c r="A457" s="230"/>
      <c r="B457" s="159">
        <v>4</v>
      </c>
      <c r="C457" s="159" t="s">
        <v>98</v>
      </c>
      <c r="D457" s="185" t="s">
        <v>8</v>
      </c>
      <c r="E457" s="316">
        <f>'per SKPD'!E3293</f>
        <v>0</v>
      </c>
      <c r="F457" s="316">
        <f>'per SKPD'!F3293</f>
        <v>0</v>
      </c>
      <c r="G457" s="316">
        <f>'per SKPD'!G3293</f>
        <v>0</v>
      </c>
      <c r="H457" s="316">
        <f>'per SKPD'!H3293</f>
        <v>0</v>
      </c>
      <c r="I457" s="316">
        <f>'per SKPD'!I3293</f>
        <v>0</v>
      </c>
      <c r="J457" s="316">
        <f>'per SKPD'!J3293</f>
        <v>0</v>
      </c>
      <c r="K457" s="316">
        <f>'per SKPD'!K3293</f>
        <v>0</v>
      </c>
      <c r="L457" s="316">
        <f>'per SKPD'!L3293</f>
        <v>0</v>
      </c>
      <c r="M457" s="316">
        <f>'per SKPD'!M3293</f>
        <v>0</v>
      </c>
      <c r="N457" s="316">
        <f>'per SKPD'!N3293</f>
        <v>0</v>
      </c>
      <c r="O457" s="316">
        <f t="shared" si="309"/>
        <v>0</v>
      </c>
      <c r="P457" s="316">
        <f>'per SKPD'!O3293</f>
        <v>0</v>
      </c>
      <c r="Q457" s="316">
        <f>'per SKPD'!P3293</f>
        <v>0</v>
      </c>
      <c r="R457" s="316">
        <f>'per SKPD'!Q3293</f>
        <v>0</v>
      </c>
      <c r="S457" s="316">
        <f>'per SKPD'!R3293</f>
        <v>0</v>
      </c>
      <c r="T457" s="316">
        <f>'per SKPD'!S3293</f>
        <v>0</v>
      </c>
      <c r="U457" s="316">
        <f>'per SKPD'!T3293</f>
        <v>0</v>
      </c>
      <c r="V457" s="316">
        <f>'per SKPD'!U3293</f>
        <v>0</v>
      </c>
      <c r="W457" s="316">
        <f>'per SKPD'!V3293</f>
        <v>0</v>
      </c>
      <c r="X457" s="316">
        <f t="shared" si="310"/>
        <v>0</v>
      </c>
      <c r="Y457" s="318">
        <f t="shared" si="311"/>
        <v>0</v>
      </c>
      <c r="Z457" s="318"/>
      <c r="AD457" s="379">
        <v>0</v>
      </c>
      <c r="AE457" s="394">
        <f t="shared" si="269"/>
        <v>0</v>
      </c>
    </row>
    <row r="458" spans="1:31">
      <c r="A458" s="230"/>
      <c r="B458" s="159">
        <v>5</v>
      </c>
      <c r="C458" s="159" t="s">
        <v>99</v>
      </c>
      <c r="D458" s="185" t="s">
        <v>14</v>
      </c>
      <c r="E458" s="316">
        <f>'per SKPD'!E3294</f>
        <v>216500</v>
      </c>
      <c r="F458" s="316">
        <f>'per SKPD'!F3294</f>
        <v>0</v>
      </c>
      <c r="G458" s="316">
        <f>'per SKPD'!G3294</f>
        <v>0</v>
      </c>
      <c r="H458" s="316">
        <f>'per SKPD'!H3294</f>
        <v>0</v>
      </c>
      <c r="I458" s="316">
        <f>'per SKPD'!I3294</f>
        <v>0</v>
      </c>
      <c r="J458" s="316">
        <f>'per SKPD'!J3294</f>
        <v>0</v>
      </c>
      <c r="K458" s="316">
        <f>'per SKPD'!K3294</f>
        <v>0</v>
      </c>
      <c r="L458" s="316">
        <f>'per SKPD'!L3294</f>
        <v>0</v>
      </c>
      <c r="M458" s="316">
        <f>'per SKPD'!M3294</f>
        <v>0</v>
      </c>
      <c r="N458" s="316">
        <f>'per SKPD'!N3294</f>
        <v>0</v>
      </c>
      <c r="O458" s="316">
        <f t="shared" si="309"/>
        <v>0</v>
      </c>
      <c r="P458" s="316">
        <f>'per SKPD'!O3294</f>
        <v>0</v>
      </c>
      <c r="Q458" s="316">
        <f>'per SKPD'!P3294</f>
        <v>0</v>
      </c>
      <c r="R458" s="316">
        <f>'per SKPD'!Q3294</f>
        <v>0</v>
      </c>
      <c r="S458" s="316">
        <f>'per SKPD'!R3294</f>
        <v>0</v>
      </c>
      <c r="T458" s="316">
        <f>'per SKPD'!S3294</f>
        <v>0</v>
      </c>
      <c r="U458" s="316">
        <f>'per SKPD'!T3294</f>
        <v>0</v>
      </c>
      <c r="V458" s="316">
        <f>'per SKPD'!U3294</f>
        <v>0</v>
      </c>
      <c r="W458" s="316">
        <f>'per SKPD'!V3294</f>
        <v>0</v>
      </c>
      <c r="X458" s="316">
        <f t="shared" si="310"/>
        <v>0</v>
      </c>
      <c r="Y458" s="318">
        <f t="shared" si="311"/>
        <v>216500</v>
      </c>
      <c r="Z458" s="318"/>
      <c r="AD458" s="379">
        <v>216500</v>
      </c>
      <c r="AE458" s="394">
        <f t="shared" si="269"/>
        <v>0</v>
      </c>
    </row>
    <row r="459" spans="1:31">
      <c r="A459" s="230"/>
      <c r="B459" s="159">
        <v>6</v>
      </c>
      <c r="C459" s="159" t="s">
        <v>100</v>
      </c>
      <c r="D459" s="185" t="s">
        <v>10</v>
      </c>
      <c r="E459" s="316">
        <f>'per SKPD'!E3295</f>
        <v>0</v>
      </c>
      <c r="F459" s="316">
        <f>'per SKPD'!F3295</f>
        <v>0</v>
      </c>
      <c r="G459" s="316">
        <f>'per SKPD'!G3295</f>
        <v>0</v>
      </c>
      <c r="H459" s="316">
        <f>'per SKPD'!H3295</f>
        <v>0</v>
      </c>
      <c r="I459" s="316">
        <f>'per SKPD'!I3295</f>
        <v>0</v>
      </c>
      <c r="J459" s="316">
        <f>'per SKPD'!J3295</f>
        <v>0</v>
      </c>
      <c r="K459" s="316">
        <f>'per SKPD'!K3295</f>
        <v>0</v>
      </c>
      <c r="L459" s="316">
        <f>'per SKPD'!L3295</f>
        <v>0</v>
      </c>
      <c r="M459" s="316">
        <f>'per SKPD'!M3295</f>
        <v>0</v>
      </c>
      <c r="N459" s="316">
        <f>'per SKPD'!N3295</f>
        <v>0</v>
      </c>
      <c r="O459" s="316">
        <f t="shared" si="309"/>
        <v>0</v>
      </c>
      <c r="P459" s="316">
        <f>'per SKPD'!O3295</f>
        <v>0</v>
      </c>
      <c r="Q459" s="316">
        <f>'per SKPD'!P3295</f>
        <v>0</v>
      </c>
      <c r="R459" s="316">
        <f>'per SKPD'!Q3295</f>
        <v>0</v>
      </c>
      <c r="S459" s="316">
        <f>'per SKPD'!R3295</f>
        <v>0</v>
      </c>
      <c r="T459" s="316">
        <f>'per SKPD'!S3295</f>
        <v>0</v>
      </c>
      <c r="U459" s="316">
        <f>'per SKPD'!T3295</f>
        <v>0</v>
      </c>
      <c r="V459" s="316">
        <f>'per SKPD'!U3295</f>
        <v>0</v>
      </c>
      <c r="W459" s="316">
        <f>'per SKPD'!V3295</f>
        <v>0</v>
      </c>
      <c r="X459" s="316">
        <f t="shared" si="310"/>
        <v>0</v>
      </c>
      <c r="Y459" s="318">
        <f t="shared" si="311"/>
        <v>0</v>
      </c>
      <c r="Z459" s="318"/>
      <c r="AD459" s="379">
        <v>0</v>
      </c>
      <c r="AE459" s="394">
        <f t="shared" si="269"/>
        <v>0</v>
      </c>
    </row>
    <row r="460" spans="1:31" s="179" customFormat="1">
      <c r="A460" s="628"/>
      <c r="B460" s="186">
        <v>7</v>
      </c>
      <c r="C460" s="186"/>
      <c r="D460" s="187" t="s">
        <v>11</v>
      </c>
      <c r="E460" s="316">
        <f>'per SKPD'!E3296</f>
        <v>0</v>
      </c>
      <c r="F460" s="316">
        <f>'per SKPD'!F3296</f>
        <v>0</v>
      </c>
      <c r="G460" s="316">
        <f>'per SKPD'!G3296</f>
        <v>0</v>
      </c>
      <c r="H460" s="316">
        <f>'per SKPD'!H3296</f>
        <v>0</v>
      </c>
      <c r="I460" s="316">
        <f>'per SKPD'!I3296</f>
        <v>0</v>
      </c>
      <c r="J460" s="316">
        <f>'per SKPD'!J3296</f>
        <v>0</v>
      </c>
      <c r="K460" s="316">
        <f>'per SKPD'!K3296</f>
        <v>0</v>
      </c>
      <c r="L460" s="316">
        <f>'per SKPD'!L3296</f>
        <v>0</v>
      </c>
      <c r="M460" s="316">
        <f>'per SKPD'!M3296</f>
        <v>0</v>
      </c>
      <c r="N460" s="316">
        <f>'per SKPD'!N3296</f>
        <v>0</v>
      </c>
      <c r="O460" s="316">
        <f t="shared" si="309"/>
        <v>0</v>
      </c>
      <c r="P460" s="316">
        <f>'per SKPD'!O3296</f>
        <v>0</v>
      </c>
      <c r="Q460" s="316">
        <f>'per SKPD'!P3296</f>
        <v>0</v>
      </c>
      <c r="R460" s="316">
        <f>'per SKPD'!Q3296</f>
        <v>0</v>
      </c>
      <c r="S460" s="316">
        <f>'per SKPD'!R3296</f>
        <v>0</v>
      </c>
      <c r="T460" s="316">
        <f>'per SKPD'!S3296</f>
        <v>0</v>
      </c>
      <c r="U460" s="316">
        <f>'per SKPD'!T3296</f>
        <v>0</v>
      </c>
      <c r="V460" s="316">
        <f>'per SKPD'!U3296</f>
        <v>0</v>
      </c>
      <c r="W460" s="316">
        <f>'per SKPD'!V3296</f>
        <v>0</v>
      </c>
      <c r="X460" s="316">
        <f>SUM(P460:W460)</f>
        <v>0</v>
      </c>
      <c r="Y460" s="318">
        <f>E460+G460+H460+I460+J460+K460+L460+M460+N460-P460-Q460-R460-S460-T460-U460-V460-W460</f>
        <v>0</v>
      </c>
      <c r="Z460" s="395"/>
      <c r="AA460" s="396"/>
      <c r="AB460" s="397"/>
      <c r="AC460" s="397"/>
      <c r="AD460" s="397">
        <v>0</v>
      </c>
      <c r="AE460" s="394">
        <f t="shared" si="269"/>
        <v>0</v>
      </c>
    </row>
    <row r="461" spans="1:31">
      <c r="A461" s="627"/>
      <c r="B461" s="183"/>
      <c r="C461" s="183"/>
      <c r="D461" s="184"/>
      <c r="E461" s="318"/>
      <c r="F461" s="318"/>
      <c r="G461" s="390"/>
      <c r="H461" s="390"/>
      <c r="I461" s="390"/>
      <c r="J461" s="390"/>
      <c r="K461" s="390"/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  <c r="AE461" s="394">
        <f t="shared" ref="AE461:AE524" si="312">Y461-AD461</f>
        <v>0</v>
      </c>
    </row>
    <row r="462" spans="1:31" s="178" customFormat="1">
      <c r="A462" s="633">
        <v>51</v>
      </c>
      <c r="B462" s="694" t="s">
        <v>69</v>
      </c>
      <c r="C462" s="695"/>
      <c r="D462" s="696"/>
      <c r="E462" s="391">
        <f t="shared" ref="E462:U462" si="313">SUM(E463:E469)</f>
        <v>10935637500</v>
      </c>
      <c r="F462" s="391">
        <f t="shared" ref="F462" si="314">SUM(F463:F469)</f>
        <v>17714700</v>
      </c>
      <c r="G462" s="391">
        <f t="shared" si="313"/>
        <v>17714700</v>
      </c>
      <c r="H462" s="391">
        <f t="shared" si="313"/>
        <v>0</v>
      </c>
      <c r="I462" s="391">
        <f t="shared" si="313"/>
        <v>0</v>
      </c>
      <c r="J462" s="391">
        <f t="shared" si="313"/>
        <v>0</v>
      </c>
      <c r="K462" s="391">
        <f t="shared" si="313"/>
        <v>4285432</v>
      </c>
      <c r="L462" s="391">
        <f t="shared" si="313"/>
        <v>0</v>
      </c>
      <c r="M462" s="391">
        <f t="shared" si="313"/>
        <v>3800000</v>
      </c>
      <c r="N462" s="391">
        <f t="shared" si="313"/>
        <v>0</v>
      </c>
      <c r="O462" s="391">
        <f>SUM(G462:N462)</f>
        <v>25800132</v>
      </c>
      <c r="P462" s="391">
        <f t="shared" si="313"/>
        <v>0</v>
      </c>
      <c r="Q462" s="391">
        <f t="shared" si="313"/>
        <v>0</v>
      </c>
      <c r="R462" s="391">
        <f t="shared" si="313"/>
        <v>0</v>
      </c>
      <c r="S462" s="391">
        <f t="shared" si="313"/>
        <v>3800000</v>
      </c>
      <c r="T462" s="391">
        <f t="shared" si="313"/>
        <v>3800000</v>
      </c>
      <c r="U462" s="391">
        <f t="shared" si="313"/>
        <v>0</v>
      </c>
      <c r="V462" s="391">
        <f t="shared" ref="V462:W462" si="315">SUM(V463:V469)</f>
        <v>0</v>
      </c>
      <c r="W462" s="391">
        <f t="shared" si="315"/>
        <v>0</v>
      </c>
      <c r="X462" s="391">
        <f>SUM(X463:X469)</f>
        <v>7600000</v>
      </c>
      <c r="Y462" s="391">
        <f>SUM(Y463:Y469)</f>
        <v>10953837632</v>
      </c>
      <c r="Z462" s="392" t="s">
        <v>117</v>
      </c>
      <c r="AA462" s="393">
        <f>E462+G462+H462+I462+J462+K462+L462+M462+N462-P462-Q462-R462-S462-T462-U462-V462-W462</f>
        <v>10953837632</v>
      </c>
      <c r="AB462" s="394"/>
      <c r="AC462" s="394"/>
      <c r="AD462" s="394">
        <v>10953837632</v>
      </c>
      <c r="AE462" s="394">
        <f t="shared" si="312"/>
        <v>0</v>
      </c>
    </row>
    <row r="463" spans="1:31">
      <c r="A463" s="230"/>
      <c r="B463" s="159">
        <v>1</v>
      </c>
      <c r="C463" s="159" t="s">
        <v>95</v>
      </c>
      <c r="D463" s="185" t="s">
        <v>9</v>
      </c>
      <c r="E463" s="316">
        <f>'per SKPD'!E3299</f>
        <v>10127990000</v>
      </c>
      <c r="F463" s="316">
        <f>'per SKPD'!F3299</f>
        <v>0</v>
      </c>
      <c r="G463" s="316">
        <f>'per SKPD'!G3299</f>
        <v>0</v>
      </c>
      <c r="H463" s="316">
        <f>'per SKPD'!H3299</f>
        <v>0</v>
      </c>
      <c r="I463" s="316">
        <f>'per SKPD'!I3299</f>
        <v>0</v>
      </c>
      <c r="J463" s="316">
        <f>'per SKPD'!J3299</f>
        <v>0</v>
      </c>
      <c r="K463" s="316">
        <f>'per SKPD'!K3299</f>
        <v>4285432</v>
      </c>
      <c r="L463" s="316">
        <f>'per SKPD'!L3299</f>
        <v>0</v>
      </c>
      <c r="M463" s="316">
        <f>'per SKPD'!M3299</f>
        <v>0</v>
      </c>
      <c r="N463" s="316">
        <f>'per SKPD'!N3299</f>
        <v>0</v>
      </c>
      <c r="O463" s="316">
        <f>SUM(G463:N463)</f>
        <v>4285432</v>
      </c>
      <c r="P463" s="316">
        <f>'per SKPD'!O3299</f>
        <v>0</v>
      </c>
      <c r="Q463" s="316">
        <f>'per SKPD'!P3299</f>
        <v>0</v>
      </c>
      <c r="R463" s="316">
        <f>'per SKPD'!Q3299</f>
        <v>0</v>
      </c>
      <c r="S463" s="316">
        <f>'per SKPD'!R3299</f>
        <v>0</v>
      </c>
      <c r="T463" s="316">
        <f>'per SKPD'!S3299</f>
        <v>0</v>
      </c>
      <c r="U463" s="316">
        <f>'per SKPD'!T3299</f>
        <v>0</v>
      </c>
      <c r="V463" s="316">
        <f>'per SKPD'!U3299</f>
        <v>0</v>
      </c>
      <c r="W463" s="316">
        <f>'per SKPD'!V3299</f>
        <v>0</v>
      </c>
      <c r="X463" s="316">
        <f>SUM(P463:W463)</f>
        <v>0</v>
      </c>
      <c r="Y463" s="318">
        <f>E463+G463+H463+I463+J463+K463+L463+M463+N463-P463-Q463-R463-S463-T463-U463-V463-W463</f>
        <v>10132275432</v>
      </c>
      <c r="Z463" s="318"/>
      <c r="AA463" s="306">
        <f>Y462-AA462</f>
        <v>0</v>
      </c>
      <c r="AB463" s="379" t="s">
        <v>24</v>
      </c>
      <c r="AD463" s="379">
        <v>10132275432</v>
      </c>
      <c r="AE463" s="394">
        <f t="shared" si="312"/>
        <v>0</v>
      </c>
    </row>
    <row r="464" spans="1:31">
      <c r="A464" s="230"/>
      <c r="B464" s="159">
        <v>2</v>
      </c>
      <c r="C464" s="159" t="s">
        <v>96</v>
      </c>
      <c r="D464" s="185" t="s">
        <v>12</v>
      </c>
      <c r="E464" s="316">
        <f>'per SKPD'!E3301</f>
        <v>65371000</v>
      </c>
      <c r="F464" s="316">
        <f>'per SKPD'!F3301</f>
        <v>13910000</v>
      </c>
      <c r="G464" s="316">
        <f>'per SKPD'!G3301</f>
        <v>10950000</v>
      </c>
      <c r="H464" s="316">
        <f>'per SKPD'!H3301</f>
        <v>0</v>
      </c>
      <c r="I464" s="316">
        <f>'per SKPD'!I3301</f>
        <v>0</v>
      </c>
      <c r="J464" s="316">
        <f>'per SKPD'!J3301</f>
        <v>0</v>
      </c>
      <c r="K464" s="316">
        <f>'per SKPD'!K3301</f>
        <v>0</v>
      </c>
      <c r="L464" s="316">
        <f>'per SKPD'!L3301</f>
        <v>0</v>
      </c>
      <c r="M464" s="316">
        <f>'per SKPD'!M3301</f>
        <v>0</v>
      </c>
      <c r="N464" s="316">
        <f>'per SKPD'!N3301</f>
        <v>0</v>
      </c>
      <c r="O464" s="316">
        <f t="shared" ref="O464:O469" si="316">SUM(G464:N464)</f>
        <v>10950000</v>
      </c>
      <c r="P464" s="316">
        <f>'per SKPD'!O3301</f>
        <v>0</v>
      </c>
      <c r="Q464" s="316">
        <f>'per SKPD'!P3301</f>
        <v>0</v>
      </c>
      <c r="R464" s="316">
        <f>'per SKPD'!Q3301</f>
        <v>0</v>
      </c>
      <c r="S464" s="316">
        <f>'per SKPD'!R3301</f>
        <v>3800000</v>
      </c>
      <c r="T464" s="316">
        <f>'per SKPD'!S3301</f>
        <v>0</v>
      </c>
      <c r="U464" s="316">
        <f>'per SKPD'!T3301</f>
        <v>0</v>
      </c>
      <c r="V464" s="316">
        <f>'per SKPD'!U3301</f>
        <v>0</v>
      </c>
      <c r="W464" s="316">
        <f>'per SKPD'!V3301</f>
        <v>0</v>
      </c>
      <c r="X464" s="316">
        <f>SUM(P464:W464)</f>
        <v>3800000</v>
      </c>
      <c r="Y464" s="318">
        <f>E464+G464+H464+I464+J464+K464+L464+M464+N464-P464-Q464-R464-S464-T464-U464-V464-W464</f>
        <v>72521000</v>
      </c>
      <c r="Z464" s="318"/>
      <c r="AD464" s="379">
        <v>72521000</v>
      </c>
      <c r="AE464" s="394">
        <f t="shared" si="312"/>
        <v>0</v>
      </c>
    </row>
    <row r="465" spans="1:31">
      <c r="A465" s="230"/>
      <c r="B465" s="159">
        <v>3</v>
      </c>
      <c r="C465" s="159" t="s">
        <v>97</v>
      </c>
      <c r="D465" s="185" t="s">
        <v>13</v>
      </c>
      <c r="E465" s="316">
        <f>'per SKPD'!E3313</f>
        <v>742000000</v>
      </c>
      <c r="F465" s="316">
        <f>'per SKPD'!F3313</f>
        <v>0</v>
      </c>
      <c r="G465" s="316">
        <f>'per SKPD'!G3313</f>
        <v>0</v>
      </c>
      <c r="H465" s="316">
        <f>'per SKPD'!H3313</f>
        <v>0</v>
      </c>
      <c r="I465" s="316">
        <f>'per SKPD'!I3313</f>
        <v>0</v>
      </c>
      <c r="J465" s="316">
        <f>'per SKPD'!J3313</f>
        <v>0</v>
      </c>
      <c r="K465" s="316">
        <f>'per SKPD'!K3313</f>
        <v>0</v>
      </c>
      <c r="L465" s="316">
        <f>'per SKPD'!L3313</f>
        <v>0</v>
      </c>
      <c r="M465" s="316">
        <f>'per SKPD'!M3313</f>
        <v>0</v>
      </c>
      <c r="N465" s="316">
        <f>'per SKPD'!N3313</f>
        <v>0</v>
      </c>
      <c r="O465" s="316">
        <f t="shared" si="316"/>
        <v>0</v>
      </c>
      <c r="P465" s="316">
        <f>'per SKPD'!O3313</f>
        <v>0</v>
      </c>
      <c r="Q465" s="316">
        <f>'per SKPD'!P3313</f>
        <v>0</v>
      </c>
      <c r="R465" s="316">
        <f>'per SKPD'!Q3313</f>
        <v>0</v>
      </c>
      <c r="S465" s="316">
        <f>'per SKPD'!R3313</f>
        <v>0</v>
      </c>
      <c r="T465" s="316">
        <f>'per SKPD'!S3313</f>
        <v>0</v>
      </c>
      <c r="U465" s="316">
        <f>'per SKPD'!T3313</f>
        <v>0</v>
      </c>
      <c r="V465" s="316">
        <f>'per SKPD'!U3313</f>
        <v>0</v>
      </c>
      <c r="W465" s="316">
        <f>'per SKPD'!V3313</f>
        <v>0</v>
      </c>
      <c r="X465" s="316">
        <f t="shared" ref="X465:X469" si="317">SUM(P465:W465)</f>
        <v>0</v>
      </c>
      <c r="Y465" s="318">
        <f t="shared" ref="Y465:Y469" si="318">E465+G465+H465+I465+J465+K465+L465+M465+N465-P465-Q465-R465-S465-T465-U465-V465-W465</f>
        <v>742000000</v>
      </c>
      <c r="Z465" s="318"/>
      <c r="AD465" s="379">
        <v>742000000</v>
      </c>
      <c r="AE465" s="394">
        <f t="shared" si="312"/>
        <v>0</v>
      </c>
    </row>
    <row r="466" spans="1:31">
      <c r="A466" s="230"/>
      <c r="B466" s="159">
        <v>4</v>
      </c>
      <c r="C466" s="159" t="s">
        <v>98</v>
      </c>
      <c r="D466" s="185" t="s">
        <v>8</v>
      </c>
      <c r="E466" s="316">
        <f>'per SKPD'!E3314</f>
        <v>0</v>
      </c>
      <c r="F466" s="316">
        <f>'per SKPD'!F3314</f>
        <v>3804700</v>
      </c>
      <c r="G466" s="316">
        <f>'per SKPD'!G3314</f>
        <v>3804700</v>
      </c>
      <c r="H466" s="316">
        <f>'per SKPD'!H3314</f>
        <v>0</v>
      </c>
      <c r="I466" s="316">
        <f>'per SKPD'!I3314</f>
        <v>0</v>
      </c>
      <c r="J466" s="316">
        <f>'per SKPD'!J3314</f>
        <v>0</v>
      </c>
      <c r="K466" s="316">
        <f>'per SKPD'!K3314</f>
        <v>0</v>
      </c>
      <c r="L466" s="316">
        <f>'per SKPD'!L3314</f>
        <v>0</v>
      </c>
      <c r="M466" s="316">
        <f>'per SKPD'!M3314</f>
        <v>0</v>
      </c>
      <c r="N466" s="316">
        <f>'per SKPD'!N3314</f>
        <v>0</v>
      </c>
      <c r="O466" s="316">
        <f t="shared" si="316"/>
        <v>3804700</v>
      </c>
      <c r="P466" s="316">
        <f>'per SKPD'!O3314</f>
        <v>0</v>
      </c>
      <c r="Q466" s="316">
        <f>'per SKPD'!P3314</f>
        <v>0</v>
      </c>
      <c r="R466" s="316">
        <f>'per SKPD'!Q3314</f>
        <v>0</v>
      </c>
      <c r="S466" s="316">
        <f>'per SKPD'!R3314</f>
        <v>0</v>
      </c>
      <c r="T466" s="316">
        <f>'per SKPD'!S3314</f>
        <v>0</v>
      </c>
      <c r="U466" s="316">
        <f>'per SKPD'!T3314</f>
        <v>0</v>
      </c>
      <c r="V466" s="316">
        <f>'per SKPD'!U3314</f>
        <v>0</v>
      </c>
      <c r="W466" s="316">
        <f>'per SKPD'!V3314</f>
        <v>0</v>
      </c>
      <c r="X466" s="316">
        <f t="shared" si="317"/>
        <v>0</v>
      </c>
      <c r="Y466" s="318">
        <f t="shared" si="318"/>
        <v>3804700</v>
      </c>
      <c r="Z466" s="318"/>
      <c r="AD466" s="379">
        <v>3804700</v>
      </c>
      <c r="AE466" s="394">
        <f t="shared" si="312"/>
        <v>0</v>
      </c>
    </row>
    <row r="467" spans="1:31">
      <c r="A467" s="230"/>
      <c r="B467" s="159">
        <v>5</v>
      </c>
      <c r="C467" s="159" t="s">
        <v>99</v>
      </c>
      <c r="D467" s="185" t="s">
        <v>14</v>
      </c>
      <c r="E467" s="316">
        <f>'per SKPD'!E3316</f>
        <v>276500</v>
      </c>
      <c r="F467" s="316">
        <f>'per SKPD'!F3316</f>
        <v>0</v>
      </c>
      <c r="G467" s="316">
        <f>'per SKPD'!G3316</f>
        <v>2960000</v>
      </c>
      <c r="H467" s="316">
        <f>'per SKPD'!H3316</f>
        <v>0</v>
      </c>
      <c r="I467" s="316">
        <f>'per SKPD'!I3316</f>
        <v>0</v>
      </c>
      <c r="J467" s="316">
        <f>'per SKPD'!J3316</f>
        <v>0</v>
      </c>
      <c r="K467" s="316">
        <f>'per SKPD'!K3316</f>
        <v>0</v>
      </c>
      <c r="L467" s="316">
        <f>'per SKPD'!L3316</f>
        <v>0</v>
      </c>
      <c r="M467" s="316">
        <f>'per SKPD'!M3316</f>
        <v>0</v>
      </c>
      <c r="N467" s="316">
        <f>'per SKPD'!N3316</f>
        <v>0</v>
      </c>
      <c r="O467" s="316">
        <f t="shared" si="316"/>
        <v>2960000</v>
      </c>
      <c r="P467" s="316">
        <f>'per SKPD'!O3316</f>
        <v>0</v>
      </c>
      <c r="Q467" s="316">
        <f>'per SKPD'!P3316</f>
        <v>0</v>
      </c>
      <c r="R467" s="316">
        <f>'per SKPD'!Q3316</f>
        <v>0</v>
      </c>
      <c r="S467" s="316">
        <f>'per SKPD'!R3316</f>
        <v>0</v>
      </c>
      <c r="T467" s="316">
        <f>'per SKPD'!S3316</f>
        <v>0</v>
      </c>
      <c r="U467" s="316">
        <f>'per SKPD'!T3316</f>
        <v>0</v>
      </c>
      <c r="V467" s="316">
        <f>'per SKPD'!U3316</f>
        <v>0</v>
      </c>
      <c r="W467" s="316">
        <f>'per SKPD'!V3316</f>
        <v>0</v>
      </c>
      <c r="X467" s="316">
        <f t="shared" si="317"/>
        <v>0</v>
      </c>
      <c r="Y467" s="318">
        <f t="shared" si="318"/>
        <v>3236500</v>
      </c>
      <c r="Z467" s="318"/>
      <c r="AD467" s="379">
        <v>3236500</v>
      </c>
      <c r="AE467" s="394">
        <f t="shared" si="312"/>
        <v>0</v>
      </c>
    </row>
    <row r="468" spans="1:31">
      <c r="A468" s="230"/>
      <c r="B468" s="159">
        <v>6</v>
      </c>
      <c r="C468" s="159" t="s">
        <v>100</v>
      </c>
      <c r="D468" s="185" t="s">
        <v>10</v>
      </c>
      <c r="E468" s="316">
        <f>'per SKPD'!E3318</f>
        <v>0</v>
      </c>
      <c r="F468" s="316">
        <f>'per SKPD'!F3318</f>
        <v>0</v>
      </c>
      <c r="G468" s="316">
        <f>'per SKPD'!G3318</f>
        <v>0</v>
      </c>
      <c r="H468" s="316">
        <f>'per SKPD'!H3318</f>
        <v>0</v>
      </c>
      <c r="I468" s="316">
        <f>'per SKPD'!I3318</f>
        <v>0</v>
      </c>
      <c r="J468" s="316">
        <f>'per SKPD'!J3318</f>
        <v>0</v>
      </c>
      <c r="K468" s="316">
        <f>'per SKPD'!K3318</f>
        <v>0</v>
      </c>
      <c r="L468" s="316">
        <f>'per SKPD'!L3318</f>
        <v>0</v>
      </c>
      <c r="M468" s="316">
        <f>'per SKPD'!M3318</f>
        <v>0</v>
      </c>
      <c r="N468" s="316">
        <f>'per SKPD'!N3318</f>
        <v>0</v>
      </c>
      <c r="O468" s="316">
        <f t="shared" si="316"/>
        <v>0</v>
      </c>
      <c r="P468" s="316">
        <f>'per SKPD'!O3318</f>
        <v>0</v>
      </c>
      <c r="Q468" s="316">
        <f>'per SKPD'!P3318</f>
        <v>0</v>
      </c>
      <c r="R468" s="316">
        <f>'per SKPD'!Q3318</f>
        <v>0</v>
      </c>
      <c r="S468" s="316">
        <f>'per SKPD'!R3318</f>
        <v>0</v>
      </c>
      <c r="T468" s="316">
        <f>'per SKPD'!S3318</f>
        <v>0</v>
      </c>
      <c r="U468" s="316">
        <f>'per SKPD'!T3318</f>
        <v>0</v>
      </c>
      <c r="V468" s="316">
        <f>'per SKPD'!U3318</f>
        <v>0</v>
      </c>
      <c r="W468" s="316">
        <f>'per SKPD'!V3318</f>
        <v>0</v>
      </c>
      <c r="X468" s="316">
        <f t="shared" si="317"/>
        <v>0</v>
      </c>
      <c r="Y468" s="318">
        <f t="shared" si="318"/>
        <v>0</v>
      </c>
      <c r="Z468" s="318"/>
      <c r="AD468" s="379">
        <v>0</v>
      </c>
      <c r="AE468" s="394">
        <f t="shared" si="312"/>
        <v>0</v>
      </c>
    </row>
    <row r="469" spans="1:31" s="179" customFormat="1">
      <c r="A469" s="628"/>
      <c r="B469" s="186">
        <v>7</v>
      </c>
      <c r="C469" s="186"/>
      <c r="D469" s="187" t="s">
        <v>11</v>
      </c>
      <c r="E469" s="316">
        <f>'per SKPD'!E3319</f>
        <v>0</v>
      </c>
      <c r="F469" s="316">
        <f>'per SKPD'!F3319</f>
        <v>0</v>
      </c>
      <c r="G469" s="316">
        <f>'per SKPD'!G3319</f>
        <v>0</v>
      </c>
      <c r="H469" s="316">
        <f>'per SKPD'!H3319</f>
        <v>0</v>
      </c>
      <c r="I469" s="316">
        <f>'per SKPD'!I3319</f>
        <v>0</v>
      </c>
      <c r="J469" s="316">
        <f>'per SKPD'!J3319</f>
        <v>0</v>
      </c>
      <c r="K469" s="316">
        <f>'per SKPD'!K3319</f>
        <v>0</v>
      </c>
      <c r="L469" s="316">
        <f>'per SKPD'!L3319</f>
        <v>0</v>
      </c>
      <c r="M469" s="316">
        <f>'per SKPD'!M3319</f>
        <v>3800000</v>
      </c>
      <c r="N469" s="316">
        <f>'per SKPD'!N3319</f>
        <v>0</v>
      </c>
      <c r="O469" s="316">
        <f t="shared" si="316"/>
        <v>3800000</v>
      </c>
      <c r="P469" s="316">
        <f>'per SKPD'!O3319</f>
        <v>0</v>
      </c>
      <c r="Q469" s="316">
        <f>'per SKPD'!P3319</f>
        <v>0</v>
      </c>
      <c r="R469" s="316">
        <f>'per SKPD'!Q3319</f>
        <v>0</v>
      </c>
      <c r="S469" s="316">
        <f>'per SKPD'!R3319</f>
        <v>0</v>
      </c>
      <c r="T469" s="316">
        <f>'per SKPD'!S3319</f>
        <v>3800000</v>
      </c>
      <c r="U469" s="316">
        <f>'per SKPD'!T3319</f>
        <v>0</v>
      </c>
      <c r="V469" s="316">
        <f>'per SKPD'!U3319</f>
        <v>0</v>
      </c>
      <c r="W469" s="316">
        <f>'per SKPD'!V3319</f>
        <v>0</v>
      </c>
      <c r="X469" s="316">
        <f t="shared" si="317"/>
        <v>3800000</v>
      </c>
      <c r="Y469" s="318">
        <f t="shared" si="318"/>
        <v>0</v>
      </c>
      <c r="Z469" s="395"/>
      <c r="AA469" s="396"/>
      <c r="AB469" s="397"/>
      <c r="AC469" s="397"/>
      <c r="AD469" s="397">
        <v>0</v>
      </c>
      <c r="AE469" s="394">
        <f t="shared" si="312"/>
        <v>0</v>
      </c>
    </row>
    <row r="470" spans="1:31">
      <c r="A470" s="627"/>
      <c r="B470" s="183"/>
      <c r="C470" s="183"/>
      <c r="D470" s="188"/>
      <c r="E470" s="318"/>
      <c r="F470" s="318"/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  <c r="AE470" s="394">
        <f t="shared" si="312"/>
        <v>0</v>
      </c>
    </row>
    <row r="471" spans="1:31" s="178" customFormat="1">
      <c r="A471" s="633">
        <v>52</v>
      </c>
      <c r="B471" s="694" t="s">
        <v>70</v>
      </c>
      <c r="C471" s="695"/>
      <c r="D471" s="696"/>
      <c r="E471" s="391">
        <f t="shared" ref="E471:U471" si="319">SUM(E472:E478)</f>
        <v>3620169500</v>
      </c>
      <c r="F471" s="391">
        <f t="shared" ref="F471" si="320">SUM(F472:F478)</f>
        <v>4000000</v>
      </c>
      <c r="G471" s="391">
        <f t="shared" si="319"/>
        <v>4000000</v>
      </c>
      <c r="H471" s="391">
        <f t="shared" si="319"/>
        <v>0</v>
      </c>
      <c r="I471" s="391">
        <f t="shared" si="319"/>
        <v>0</v>
      </c>
      <c r="J471" s="391">
        <f t="shared" si="319"/>
        <v>0</v>
      </c>
      <c r="K471" s="391">
        <f t="shared" si="319"/>
        <v>0</v>
      </c>
      <c r="L471" s="391">
        <f t="shared" si="319"/>
        <v>0</v>
      </c>
      <c r="M471" s="391">
        <f t="shared" si="319"/>
        <v>660000</v>
      </c>
      <c r="N471" s="391">
        <f t="shared" si="319"/>
        <v>0</v>
      </c>
      <c r="O471" s="391">
        <f>SUM(G471:N471)</f>
        <v>4660000</v>
      </c>
      <c r="P471" s="391">
        <f t="shared" si="319"/>
        <v>0</v>
      </c>
      <c r="Q471" s="391">
        <f t="shared" si="319"/>
        <v>0</v>
      </c>
      <c r="R471" s="391">
        <f t="shared" si="319"/>
        <v>0</v>
      </c>
      <c r="S471" s="391">
        <f t="shared" si="319"/>
        <v>660000</v>
      </c>
      <c r="T471" s="391">
        <f t="shared" si="319"/>
        <v>660000</v>
      </c>
      <c r="U471" s="391">
        <f t="shared" si="319"/>
        <v>0</v>
      </c>
      <c r="V471" s="391">
        <f t="shared" ref="V471:W471" si="321">SUM(V472:V478)</f>
        <v>0</v>
      </c>
      <c r="W471" s="391">
        <f t="shared" si="321"/>
        <v>0</v>
      </c>
      <c r="X471" s="391">
        <f>SUM(X472:X478)</f>
        <v>1320000</v>
      </c>
      <c r="Y471" s="391">
        <f>SUM(Y472:Y478)</f>
        <v>3623509500</v>
      </c>
      <c r="Z471" s="392"/>
      <c r="AA471" s="393">
        <f>E471+G471+H471+I471+J471+K471+L471+M471+N471-P471-Q471-R471-S471-T471-U471-V471-W471</f>
        <v>3623509500</v>
      </c>
      <c r="AB471" s="394"/>
      <c r="AC471" s="394"/>
      <c r="AD471" s="394">
        <v>3623509500</v>
      </c>
      <c r="AE471" s="394">
        <f t="shared" si="312"/>
        <v>0</v>
      </c>
    </row>
    <row r="472" spans="1:31">
      <c r="A472" s="230"/>
      <c r="B472" s="159">
        <v>1</v>
      </c>
      <c r="C472" s="159" t="s">
        <v>95</v>
      </c>
      <c r="D472" s="185" t="s">
        <v>9</v>
      </c>
      <c r="E472" s="316">
        <f>'per SKPD'!E3331</f>
        <v>3568035000</v>
      </c>
      <c r="F472" s="316">
        <f>'per SKPD'!F3331</f>
        <v>0</v>
      </c>
      <c r="G472" s="316">
        <f>'per SKPD'!G3331</f>
        <v>0</v>
      </c>
      <c r="H472" s="316">
        <f>'per SKPD'!H3331</f>
        <v>0</v>
      </c>
      <c r="I472" s="316">
        <f>'per SKPD'!I3331</f>
        <v>0</v>
      </c>
      <c r="J472" s="316">
        <f>'per SKPD'!J3331</f>
        <v>0</v>
      </c>
      <c r="K472" s="316">
        <f>'per SKPD'!K3331</f>
        <v>0</v>
      </c>
      <c r="L472" s="316">
        <f>'per SKPD'!L3331</f>
        <v>0</v>
      </c>
      <c r="M472" s="316">
        <f>'per SKPD'!M3331</f>
        <v>0</v>
      </c>
      <c r="N472" s="316">
        <f>'per SKPD'!N3331</f>
        <v>0</v>
      </c>
      <c r="O472" s="316">
        <f>SUM(G472:N472)</f>
        <v>0</v>
      </c>
      <c r="P472" s="316">
        <f>'per SKPD'!O3331</f>
        <v>0</v>
      </c>
      <c r="Q472" s="316">
        <f>'per SKPD'!P3331</f>
        <v>0</v>
      </c>
      <c r="R472" s="316">
        <f>'per SKPD'!Q3331</f>
        <v>0</v>
      </c>
      <c r="S472" s="316">
        <f>'per SKPD'!R3331</f>
        <v>0</v>
      </c>
      <c r="T472" s="316">
        <f>'per SKPD'!S3331</f>
        <v>0</v>
      </c>
      <c r="U472" s="316">
        <f>'per SKPD'!T3331</f>
        <v>0</v>
      </c>
      <c r="V472" s="316">
        <f>'per SKPD'!U3331</f>
        <v>0</v>
      </c>
      <c r="W472" s="316">
        <f>'per SKPD'!V3331</f>
        <v>0</v>
      </c>
      <c r="X472" s="316">
        <f>SUM(P472:W472)</f>
        <v>0</v>
      </c>
      <c r="Y472" s="318">
        <f>E472+G472+H472+I472+J472+K472+L472+M472+N472-P472-Q472-R472-S472-T472-U472-V472-W472</f>
        <v>3568035000</v>
      </c>
      <c r="Z472" s="318"/>
      <c r="AA472" s="306">
        <f>Y471-AA471</f>
        <v>0</v>
      </c>
      <c r="AB472" s="379" t="s">
        <v>24</v>
      </c>
      <c r="AD472" s="379">
        <v>3568035000</v>
      </c>
      <c r="AE472" s="394">
        <f t="shared" si="312"/>
        <v>0</v>
      </c>
    </row>
    <row r="473" spans="1:31">
      <c r="A473" s="230"/>
      <c r="B473" s="159">
        <v>2</v>
      </c>
      <c r="C473" s="159" t="s">
        <v>96</v>
      </c>
      <c r="D473" s="185" t="s">
        <v>12</v>
      </c>
      <c r="E473" s="316">
        <f>'per SKPD'!E3332</f>
        <v>47043000</v>
      </c>
      <c r="F473" s="316">
        <f>'per SKPD'!F3332</f>
        <v>4000000</v>
      </c>
      <c r="G473" s="316">
        <f>'per SKPD'!G3332</f>
        <v>4000000</v>
      </c>
      <c r="H473" s="316">
        <f>'per SKPD'!H3332</f>
        <v>0</v>
      </c>
      <c r="I473" s="316">
        <f>'per SKPD'!I3332</f>
        <v>0</v>
      </c>
      <c r="J473" s="316">
        <f>'per SKPD'!J3332</f>
        <v>0</v>
      </c>
      <c r="K473" s="316">
        <f>'per SKPD'!K3332</f>
        <v>0</v>
      </c>
      <c r="L473" s="316">
        <f>'per SKPD'!L3332</f>
        <v>0</v>
      </c>
      <c r="M473" s="316">
        <f>'per SKPD'!M3332</f>
        <v>0</v>
      </c>
      <c r="N473" s="316">
        <f>'per SKPD'!N3332</f>
        <v>0</v>
      </c>
      <c r="O473" s="316">
        <f t="shared" ref="O473:O478" si="322">SUM(G473:N473)</f>
        <v>4000000</v>
      </c>
      <c r="P473" s="316">
        <f>'per SKPD'!O3332</f>
        <v>0</v>
      </c>
      <c r="Q473" s="316">
        <f>'per SKPD'!P3332</f>
        <v>0</v>
      </c>
      <c r="R473" s="316">
        <f>'per SKPD'!Q3332</f>
        <v>0</v>
      </c>
      <c r="S473" s="316">
        <f>'per SKPD'!R3332</f>
        <v>660000</v>
      </c>
      <c r="T473" s="316">
        <f>'per SKPD'!S3332</f>
        <v>0</v>
      </c>
      <c r="U473" s="316">
        <f>'per SKPD'!T3332</f>
        <v>0</v>
      </c>
      <c r="V473" s="316">
        <f>'per SKPD'!U3332</f>
        <v>0</v>
      </c>
      <c r="W473" s="316">
        <f>'per SKPD'!V3332</f>
        <v>0</v>
      </c>
      <c r="X473" s="316">
        <f>SUM(P473:W473)</f>
        <v>660000</v>
      </c>
      <c r="Y473" s="318">
        <f>E473+G473+H473+I473+J473+K473+L473+M473+N473-P473-Q473-R473-S473-T473-U473-V473-W473</f>
        <v>50383000</v>
      </c>
      <c r="Z473" s="318"/>
      <c r="AD473" s="379">
        <v>50383000</v>
      </c>
      <c r="AE473" s="394">
        <f t="shared" si="312"/>
        <v>0</v>
      </c>
    </row>
    <row r="474" spans="1:31">
      <c r="A474" s="230"/>
      <c r="B474" s="159">
        <v>3</v>
      </c>
      <c r="C474" s="159" t="s">
        <v>97</v>
      </c>
      <c r="D474" s="185" t="s">
        <v>13</v>
      </c>
      <c r="E474" s="316">
        <f>'per SKPD'!E3340</f>
        <v>0</v>
      </c>
      <c r="F474" s="316">
        <f>'per SKPD'!F3340</f>
        <v>0</v>
      </c>
      <c r="G474" s="316">
        <f>'per SKPD'!G3340</f>
        <v>0</v>
      </c>
      <c r="H474" s="316">
        <f>'per SKPD'!H3340</f>
        <v>0</v>
      </c>
      <c r="I474" s="316">
        <f>'per SKPD'!I3340</f>
        <v>0</v>
      </c>
      <c r="J474" s="316">
        <f>'per SKPD'!J3340</f>
        <v>0</v>
      </c>
      <c r="K474" s="316">
        <f>'per SKPD'!K3340</f>
        <v>0</v>
      </c>
      <c r="L474" s="316">
        <f>'per SKPD'!L3340</f>
        <v>0</v>
      </c>
      <c r="M474" s="316">
        <f>'per SKPD'!M3340</f>
        <v>0</v>
      </c>
      <c r="N474" s="316">
        <f>'per SKPD'!N3340</f>
        <v>0</v>
      </c>
      <c r="O474" s="316">
        <f t="shared" si="322"/>
        <v>0</v>
      </c>
      <c r="P474" s="316">
        <f>'per SKPD'!O3340</f>
        <v>0</v>
      </c>
      <c r="Q474" s="316">
        <f>'per SKPD'!P3340</f>
        <v>0</v>
      </c>
      <c r="R474" s="316">
        <f>'per SKPD'!Q3340</f>
        <v>0</v>
      </c>
      <c r="S474" s="316">
        <f>'per SKPD'!R3340</f>
        <v>0</v>
      </c>
      <c r="T474" s="316">
        <f>'per SKPD'!S3340</f>
        <v>0</v>
      </c>
      <c r="U474" s="316">
        <f>'per SKPD'!T3340</f>
        <v>0</v>
      </c>
      <c r="V474" s="316">
        <f>'per SKPD'!U3340</f>
        <v>0</v>
      </c>
      <c r="W474" s="316">
        <f>'per SKPD'!V3340</f>
        <v>0</v>
      </c>
      <c r="X474" s="316">
        <f t="shared" ref="X474:X478" si="323">SUM(P474:W474)</f>
        <v>0</v>
      </c>
      <c r="Y474" s="318">
        <f t="shared" ref="Y474:Y478" si="324">E474+G474+H474+I474+J474+K474+L474+M474+N474-P474-Q474-R474-S474-T474-U474-V474-W474</f>
        <v>0</v>
      </c>
      <c r="Z474" s="318"/>
      <c r="AD474" s="379">
        <v>0</v>
      </c>
      <c r="AE474" s="394">
        <f t="shared" si="312"/>
        <v>0</v>
      </c>
    </row>
    <row r="475" spans="1:31">
      <c r="A475" s="230"/>
      <c r="B475" s="159">
        <v>4</v>
      </c>
      <c r="C475" s="159" t="s">
        <v>98</v>
      </c>
      <c r="D475" s="185" t="s">
        <v>8</v>
      </c>
      <c r="E475" s="316">
        <f>'per SKPD'!E3341</f>
        <v>0</v>
      </c>
      <c r="F475" s="316">
        <f>'per SKPD'!F3341</f>
        <v>0</v>
      </c>
      <c r="G475" s="316">
        <f>'per SKPD'!G3341</f>
        <v>0</v>
      </c>
      <c r="H475" s="316">
        <f>'per SKPD'!H3341</f>
        <v>0</v>
      </c>
      <c r="I475" s="316">
        <f>'per SKPD'!I3341</f>
        <v>0</v>
      </c>
      <c r="J475" s="316">
        <f>'per SKPD'!J3341</f>
        <v>0</v>
      </c>
      <c r="K475" s="316">
        <f>'per SKPD'!K3341</f>
        <v>0</v>
      </c>
      <c r="L475" s="316">
        <f>'per SKPD'!L3341</f>
        <v>0</v>
      </c>
      <c r="M475" s="316">
        <f>'per SKPD'!M3341</f>
        <v>0</v>
      </c>
      <c r="N475" s="316">
        <f>'per SKPD'!N3341</f>
        <v>0</v>
      </c>
      <c r="O475" s="316">
        <f t="shared" si="322"/>
        <v>0</v>
      </c>
      <c r="P475" s="316">
        <f>'per SKPD'!O3341</f>
        <v>0</v>
      </c>
      <c r="Q475" s="316">
        <f>'per SKPD'!P3341</f>
        <v>0</v>
      </c>
      <c r="R475" s="316">
        <f>'per SKPD'!Q3341</f>
        <v>0</v>
      </c>
      <c r="S475" s="316">
        <f>'per SKPD'!R3341</f>
        <v>0</v>
      </c>
      <c r="T475" s="316">
        <f>'per SKPD'!S3341</f>
        <v>0</v>
      </c>
      <c r="U475" s="316">
        <f>'per SKPD'!T3341</f>
        <v>0</v>
      </c>
      <c r="V475" s="316">
        <f>'per SKPD'!U3341</f>
        <v>0</v>
      </c>
      <c r="W475" s="316">
        <f>'per SKPD'!V3341</f>
        <v>0</v>
      </c>
      <c r="X475" s="316">
        <f t="shared" si="323"/>
        <v>0</v>
      </c>
      <c r="Y475" s="318">
        <f t="shared" si="324"/>
        <v>0</v>
      </c>
      <c r="Z475" s="318"/>
      <c r="AD475" s="379">
        <v>0</v>
      </c>
      <c r="AE475" s="394">
        <f t="shared" si="312"/>
        <v>0</v>
      </c>
    </row>
    <row r="476" spans="1:31">
      <c r="A476" s="230"/>
      <c r="B476" s="159">
        <v>5</v>
      </c>
      <c r="C476" s="159" t="s">
        <v>99</v>
      </c>
      <c r="D476" s="185" t="s">
        <v>14</v>
      </c>
      <c r="E476" s="316">
        <f>'per SKPD'!E3342</f>
        <v>5091500</v>
      </c>
      <c r="F476" s="316">
        <f>'per SKPD'!F3342</f>
        <v>0</v>
      </c>
      <c r="G476" s="316">
        <f>'per SKPD'!G3342</f>
        <v>0</v>
      </c>
      <c r="H476" s="316">
        <f>'per SKPD'!H3342</f>
        <v>0</v>
      </c>
      <c r="I476" s="316">
        <f>'per SKPD'!I3342</f>
        <v>0</v>
      </c>
      <c r="J476" s="316">
        <f>'per SKPD'!J3342</f>
        <v>0</v>
      </c>
      <c r="K476" s="316">
        <f>'per SKPD'!K3342</f>
        <v>0</v>
      </c>
      <c r="L476" s="316">
        <f>'per SKPD'!L3342</f>
        <v>0</v>
      </c>
      <c r="M476" s="316">
        <f>'per SKPD'!M3342</f>
        <v>0</v>
      </c>
      <c r="N476" s="316">
        <f>'per SKPD'!N3342</f>
        <v>0</v>
      </c>
      <c r="O476" s="316">
        <f t="shared" si="322"/>
        <v>0</v>
      </c>
      <c r="P476" s="316">
        <f>'per SKPD'!O3342</f>
        <v>0</v>
      </c>
      <c r="Q476" s="316">
        <f>'per SKPD'!P3342</f>
        <v>0</v>
      </c>
      <c r="R476" s="316">
        <f>'per SKPD'!Q3342</f>
        <v>0</v>
      </c>
      <c r="S476" s="316">
        <f>'per SKPD'!R3342</f>
        <v>0</v>
      </c>
      <c r="T476" s="316">
        <f>'per SKPD'!S3342</f>
        <v>0</v>
      </c>
      <c r="U476" s="316">
        <f>'per SKPD'!T3342</f>
        <v>0</v>
      </c>
      <c r="V476" s="316">
        <f>'per SKPD'!U3342</f>
        <v>0</v>
      </c>
      <c r="W476" s="316">
        <f>'per SKPD'!V3342</f>
        <v>0</v>
      </c>
      <c r="X476" s="316">
        <f t="shared" si="323"/>
        <v>0</v>
      </c>
      <c r="Y476" s="318">
        <f t="shared" si="324"/>
        <v>5091500</v>
      </c>
      <c r="Z476" s="318"/>
      <c r="AD476" s="379">
        <v>5091500</v>
      </c>
      <c r="AE476" s="394">
        <f t="shared" si="312"/>
        <v>0</v>
      </c>
    </row>
    <row r="477" spans="1:31">
      <c r="A477" s="230"/>
      <c r="B477" s="159">
        <v>6</v>
      </c>
      <c r="C477" s="159" t="s">
        <v>100</v>
      </c>
      <c r="D477" s="185" t="s">
        <v>10</v>
      </c>
      <c r="E477" s="316">
        <f>'per SKPD'!E3343</f>
        <v>0</v>
      </c>
      <c r="F477" s="316">
        <f>'per SKPD'!F3343</f>
        <v>0</v>
      </c>
      <c r="G477" s="316">
        <f>'per SKPD'!G3343</f>
        <v>0</v>
      </c>
      <c r="H477" s="316">
        <f>'per SKPD'!H3343</f>
        <v>0</v>
      </c>
      <c r="I477" s="316">
        <f>'per SKPD'!I3343</f>
        <v>0</v>
      </c>
      <c r="J477" s="316">
        <f>'per SKPD'!J3343</f>
        <v>0</v>
      </c>
      <c r="K477" s="316">
        <f>'per SKPD'!K3343</f>
        <v>0</v>
      </c>
      <c r="L477" s="316">
        <f>'per SKPD'!L3343</f>
        <v>0</v>
      </c>
      <c r="M477" s="316">
        <f>'per SKPD'!M3343</f>
        <v>0</v>
      </c>
      <c r="N477" s="316">
        <f>'per SKPD'!N3343</f>
        <v>0</v>
      </c>
      <c r="O477" s="316">
        <f t="shared" si="322"/>
        <v>0</v>
      </c>
      <c r="P477" s="316">
        <f>'per SKPD'!O3343</f>
        <v>0</v>
      </c>
      <c r="Q477" s="316">
        <f>'per SKPD'!P3343</f>
        <v>0</v>
      </c>
      <c r="R477" s="316">
        <f>'per SKPD'!Q3343</f>
        <v>0</v>
      </c>
      <c r="S477" s="316">
        <f>'per SKPD'!R3343</f>
        <v>0</v>
      </c>
      <c r="T477" s="316">
        <f>'per SKPD'!S3343</f>
        <v>0</v>
      </c>
      <c r="U477" s="316">
        <f>'per SKPD'!T3343</f>
        <v>0</v>
      </c>
      <c r="V477" s="316">
        <f>'per SKPD'!U3343</f>
        <v>0</v>
      </c>
      <c r="W477" s="316">
        <f>'per SKPD'!V3343</f>
        <v>0</v>
      </c>
      <c r="X477" s="316">
        <f t="shared" si="323"/>
        <v>0</v>
      </c>
      <c r="Y477" s="318">
        <f t="shared" si="324"/>
        <v>0</v>
      </c>
      <c r="Z477" s="318"/>
      <c r="AD477" s="379">
        <v>0</v>
      </c>
      <c r="AE477" s="394">
        <f t="shared" si="312"/>
        <v>0</v>
      </c>
    </row>
    <row r="478" spans="1:31" s="179" customFormat="1">
      <c r="A478" s="628"/>
      <c r="B478" s="186">
        <v>7</v>
      </c>
      <c r="C478" s="186"/>
      <c r="D478" s="187" t="s">
        <v>11</v>
      </c>
      <c r="E478" s="316">
        <f>'per SKPD'!E3344</f>
        <v>0</v>
      </c>
      <c r="F478" s="316">
        <f>'per SKPD'!F3344</f>
        <v>0</v>
      </c>
      <c r="G478" s="316">
        <f>'per SKPD'!G3344</f>
        <v>0</v>
      </c>
      <c r="H478" s="316">
        <f>'per SKPD'!H3344</f>
        <v>0</v>
      </c>
      <c r="I478" s="316">
        <f>'per SKPD'!I3344</f>
        <v>0</v>
      </c>
      <c r="J478" s="316">
        <f>'per SKPD'!J3344</f>
        <v>0</v>
      </c>
      <c r="K478" s="316">
        <f>'per SKPD'!K3344</f>
        <v>0</v>
      </c>
      <c r="L478" s="316">
        <f>'per SKPD'!L3344</f>
        <v>0</v>
      </c>
      <c r="M478" s="316">
        <f>'per SKPD'!M3344</f>
        <v>660000</v>
      </c>
      <c r="N478" s="316">
        <f>'per SKPD'!N3344</f>
        <v>0</v>
      </c>
      <c r="O478" s="316">
        <f t="shared" si="322"/>
        <v>660000</v>
      </c>
      <c r="P478" s="316">
        <f>'per SKPD'!O3344</f>
        <v>0</v>
      </c>
      <c r="Q478" s="316">
        <f>'per SKPD'!P3344</f>
        <v>0</v>
      </c>
      <c r="R478" s="316">
        <f>'per SKPD'!Q3344</f>
        <v>0</v>
      </c>
      <c r="S478" s="316">
        <f>'per SKPD'!R3344</f>
        <v>0</v>
      </c>
      <c r="T478" s="316">
        <f>'per SKPD'!S3344</f>
        <v>660000</v>
      </c>
      <c r="U478" s="316">
        <f>'per SKPD'!T3344</f>
        <v>0</v>
      </c>
      <c r="V478" s="316">
        <f>'per SKPD'!U3344</f>
        <v>0</v>
      </c>
      <c r="W478" s="316">
        <f>'per SKPD'!V3344</f>
        <v>0</v>
      </c>
      <c r="X478" s="316">
        <f t="shared" si="323"/>
        <v>660000</v>
      </c>
      <c r="Y478" s="318">
        <f t="shared" si="324"/>
        <v>0</v>
      </c>
      <c r="Z478" s="395"/>
      <c r="AA478" s="396"/>
      <c r="AB478" s="397"/>
      <c r="AC478" s="397"/>
      <c r="AD478" s="397">
        <v>0</v>
      </c>
      <c r="AE478" s="394">
        <f t="shared" si="312"/>
        <v>0</v>
      </c>
    </row>
    <row r="479" spans="1:31">
      <c r="A479" s="627"/>
      <c r="B479" s="183"/>
      <c r="C479" s="183"/>
      <c r="D479" s="188"/>
      <c r="E479" s="318"/>
      <c r="F479" s="318"/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  <c r="AE479" s="394">
        <f t="shared" si="312"/>
        <v>0</v>
      </c>
    </row>
    <row r="480" spans="1:31" s="178" customFormat="1">
      <c r="A480" s="633">
        <v>53</v>
      </c>
      <c r="B480" s="694" t="s">
        <v>71</v>
      </c>
      <c r="C480" s="695"/>
      <c r="D480" s="696"/>
      <c r="E480" s="391">
        <f>SUM(E481:E487)</f>
        <v>9165732500</v>
      </c>
      <c r="F480" s="391">
        <f>SUM(F481:F487)</f>
        <v>14450000</v>
      </c>
      <c r="G480" s="391">
        <f t="shared" ref="G480:U480" si="325">SUM(G481:G487)</f>
        <v>14450000</v>
      </c>
      <c r="H480" s="391">
        <f t="shared" si="325"/>
        <v>0</v>
      </c>
      <c r="I480" s="391">
        <f t="shared" si="325"/>
        <v>0</v>
      </c>
      <c r="J480" s="391">
        <f t="shared" si="325"/>
        <v>0</v>
      </c>
      <c r="K480" s="391">
        <f t="shared" si="325"/>
        <v>110160000</v>
      </c>
      <c r="L480" s="391">
        <f t="shared" si="325"/>
        <v>0</v>
      </c>
      <c r="M480" s="391">
        <f t="shared" si="325"/>
        <v>0</v>
      </c>
      <c r="N480" s="391">
        <f t="shared" si="325"/>
        <v>0</v>
      </c>
      <c r="O480" s="391">
        <f>SUM(G480:N480)</f>
        <v>124610000</v>
      </c>
      <c r="P480" s="391">
        <f t="shared" si="325"/>
        <v>0</v>
      </c>
      <c r="Q480" s="391">
        <f t="shared" si="325"/>
        <v>0</v>
      </c>
      <c r="R480" s="391">
        <f t="shared" si="325"/>
        <v>0</v>
      </c>
      <c r="S480" s="391">
        <f t="shared" si="325"/>
        <v>0</v>
      </c>
      <c r="T480" s="391">
        <f t="shared" si="325"/>
        <v>1330000</v>
      </c>
      <c r="U480" s="391">
        <f t="shared" si="325"/>
        <v>0</v>
      </c>
      <c r="V480" s="391">
        <f t="shared" ref="V480:W480" si="326">SUM(V481:V487)</f>
        <v>0</v>
      </c>
      <c r="W480" s="391">
        <f t="shared" si="326"/>
        <v>0</v>
      </c>
      <c r="X480" s="391">
        <f>SUM(X481:X487)</f>
        <v>1330000</v>
      </c>
      <c r="Y480" s="391">
        <f>SUM(Y481:Y487)</f>
        <v>9289012500</v>
      </c>
      <c r="Z480" s="392"/>
      <c r="AA480" s="393">
        <f>E480+G480+H480+I480+J480+K480+L480+M480+N480-P480-Q480-R480-S480-T480-U480-V480-W480</f>
        <v>9289012500</v>
      </c>
      <c r="AB480" s="394"/>
      <c r="AC480" s="394"/>
      <c r="AD480" s="394">
        <v>9289012500</v>
      </c>
      <c r="AE480" s="394">
        <f t="shared" si="312"/>
        <v>0</v>
      </c>
    </row>
    <row r="481" spans="1:31">
      <c r="A481" s="230"/>
      <c r="B481" s="159">
        <v>1</v>
      </c>
      <c r="C481" s="159" t="s">
        <v>95</v>
      </c>
      <c r="D481" s="185" t="s">
        <v>9</v>
      </c>
      <c r="E481" s="316">
        <f>'per SKPD'!E3353</f>
        <v>9109700000</v>
      </c>
      <c r="F481" s="316">
        <f>'per SKPD'!F3353</f>
        <v>0</v>
      </c>
      <c r="G481" s="316">
        <f>'per SKPD'!G3353</f>
        <v>0</v>
      </c>
      <c r="H481" s="316">
        <f>'per SKPD'!H3353</f>
        <v>0</v>
      </c>
      <c r="I481" s="316">
        <f>'per SKPD'!I3353</f>
        <v>0</v>
      </c>
      <c r="J481" s="316">
        <f>'per SKPD'!J3353</f>
        <v>0</v>
      </c>
      <c r="K481" s="316">
        <f>'per SKPD'!K3353</f>
        <v>0</v>
      </c>
      <c r="L481" s="316">
        <f>'per SKPD'!L3353</f>
        <v>0</v>
      </c>
      <c r="M481" s="316">
        <f>'per SKPD'!M3353</f>
        <v>0</v>
      </c>
      <c r="N481" s="316">
        <f>'per SKPD'!N3353</f>
        <v>0</v>
      </c>
      <c r="O481" s="316">
        <f>SUM(G481:N481)</f>
        <v>0</v>
      </c>
      <c r="P481" s="316">
        <f>'per SKPD'!O3353</f>
        <v>0</v>
      </c>
      <c r="Q481" s="316">
        <f>'per SKPD'!P3353</f>
        <v>0</v>
      </c>
      <c r="R481" s="316">
        <f>'per SKPD'!Q3353</f>
        <v>0</v>
      </c>
      <c r="S481" s="316">
        <f>'per SKPD'!R3353</f>
        <v>0</v>
      </c>
      <c r="T481" s="316">
        <f>'per SKPD'!S3353</f>
        <v>0</v>
      </c>
      <c r="U481" s="316">
        <f>'per SKPD'!T3353</f>
        <v>0</v>
      </c>
      <c r="V481" s="316">
        <f>'per SKPD'!U3353</f>
        <v>0</v>
      </c>
      <c r="W481" s="316">
        <f>'per SKPD'!V3353</f>
        <v>0</v>
      </c>
      <c r="X481" s="316">
        <f>SUM(P481:W481)</f>
        <v>0</v>
      </c>
      <c r="Y481" s="318">
        <f>E481+G481+H481+I481+J481+K481+L481+M481+N481-P481-Q481-R481-S481-T481-U481-V481-W481</f>
        <v>9109700000</v>
      </c>
      <c r="Z481" s="318"/>
      <c r="AA481" s="306">
        <f>Y480-AA480</f>
        <v>0</v>
      </c>
      <c r="AB481" s="379" t="s">
        <v>24</v>
      </c>
      <c r="AD481" s="379">
        <v>9109700000</v>
      </c>
      <c r="AE481" s="394">
        <f t="shared" si="312"/>
        <v>0</v>
      </c>
    </row>
    <row r="482" spans="1:31">
      <c r="A482" s="230"/>
      <c r="B482" s="159">
        <v>2</v>
      </c>
      <c r="C482" s="159" t="s">
        <v>96</v>
      </c>
      <c r="D482" s="185" t="s">
        <v>12</v>
      </c>
      <c r="E482" s="316">
        <f>'per SKPD'!E3354</f>
        <v>29636000</v>
      </c>
      <c r="F482" s="316">
        <f>'per SKPD'!F3354</f>
        <v>14450000</v>
      </c>
      <c r="G482" s="316">
        <f>'per SKPD'!G3354</f>
        <v>14450000</v>
      </c>
      <c r="H482" s="316">
        <f>'per SKPD'!H3354</f>
        <v>0</v>
      </c>
      <c r="I482" s="316">
        <f>'per SKPD'!I3354</f>
        <v>0</v>
      </c>
      <c r="J482" s="316">
        <f>'per SKPD'!J3354</f>
        <v>0</v>
      </c>
      <c r="K482" s="316">
        <f>'per SKPD'!K3354</f>
        <v>0</v>
      </c>
      <c r="L482" s="316">
        <f>'per SKPD'!L3354</f>
        <v>0</v>
      </c>
      <c r="M482" s="316">
        <f>'per SKPD'!M3354</f>
        <v>0</v>
      </c>
      <c r="N482" s="316">
        <f>'per SKPD'!N3354</f>
        <v>0</v>
      </c>
      <c r="O482" s="316">
        <f t="shared" ref="O482:O487" si="327">SUM(G482:N482)</f>
        <v>14450000</v>
      </c>
      <c r="P482" s="316">
        <f>'per SKPD'!O3354</f>
        <v>0</v>
      </c>
      <c r="Q482" s="316">
        <f>'per SKPD'!P3354</f>
        <v>0</v>
      </c>
      <c r="R482" s="316">
        <f>'per SKPD'!Q3354</f>
        <v>0</v>
      </c>
      <c r="S482" s="316">
        <f>'per SKPD'!R3354</f>
        <v>0</v>
      </c>
      <c r="T482" s="316">
        <f>'per SKPD'!S3354</f>
        <v>0</v>
      </c>
      <c r="U482" s="316">
        <f>'per SKPD'!T3354</f>
        <v>0</v>
      </c>
      <c r="V482" s="316">
        <f>'per SKPD'!U3354</f>
        <v>0</v>
      </c>
      <c r="W482" s="316">
        <f>'per SKPD'!V3354</f>
        <v>0</v>
      </c>
      <c r="X482" s="316">
        <f>SUM(P482:W482)</f>
        <v>0</v>
      </c>
      <c r="Y482" s="318">
        <f>E482+G482+H482+I482+J482+K482+L482+M482+N482-P482-Q482-R482-S482-T482-U482-V482-W482</f>
        <v>44086000</v>
      </c>
      <c r="Z482" s="318"/>
      <c r="AD482" s="379">
        <v>44086000</v>
      </c>
      <c r="AE482" s="394">
        <f t="shared" si="312"/>
        <v>0</v>
      </c>
    </row>
    <row r="483" spans="1:31">
      <c r="A483" s="230"/>
      <c r="B483" s="159">
        <v>3</v>
      </c>
      <c r="C483" s="159" t="s">
        <v>97</v>
      </c>
      <c r="D483" s="185" t="s">
        <v>13</v>
      </c>
      <c r="E483" s="316">
        <f>'per SKPD'!E3359</f>
        <v>25000000</v>
      </c>
      <c r="F483" s="316">
        <f>'per SKPD'!F3359</f>
        <v>0</v>
      </c>
      <c r="G483" s="316">
        <f>'per SKPD'!G3359</f>
        <v>0</v>
      </c>
      <c r="H483" s="316">
        <f>'per SKPD'!H3359</f>
        <v>0</v>
      </c>
      <c r="I483" s="316">
        <f>'per SKPD'!I3359</f>
        <v>0</v>
      </c>
      <c r="J483" s="316">
        <f>'per SKPD'!J3359</f>
        <v>0</v>
      </c>
      <c r="K483" s="316">
        <f>'per SKPD'!K3359</f>
        <v>110160000</v>
      </c>
      <c r="L483" s="316">
        <f>'per SKPD'!L3359</f>
        <v>0</v>
      </c>
      <c r="M483" s="316">
        <f>'per SKPD'!M3359</f>
        <v>0</v>
      </c>
      <c r="N483" s="316">
        <f>'per SKPD'!N3359</f>
        <v>0</v>
      </c>
      <c r="O483" s="316">
        <f t="shared" si="327"/>
        <v>110160000</v>
      </c>
      <c r="P483" s="316">
        <f>'per SKPD'!O3359</f>
        <v>0</v>
      </c>
      <c r="Q483" s="316">
        <f>'per SKPD'!P3359</f>
        <v>0</v>
      </c>
      <c r="R483" s="316">
        <f>'per SKPD'!Q3359</f>
        <v>0</v>
      </c>
      <c r="S483" s="316">
        <f>'per SKPD'!R3359</f>
        <v>0</v>
      </c>
      <c r="T483" s="316">
        <f>'per SKPD'!S3359</f>
        <v>0</v>
      </c>
      <c r="U483" s="316">
        <f>'per SKPD'!T3359</f>
        <v>0</v>
      </c>
      <c r="V483" s="316">
        <f>'per SKPD'!U3359</f>
        <v>0</v>
      </c>
      <c r="W483" s="316">
        <f>'per SKPD'!V3359</f>
        <v>0</v>
      </c>
      <c r="X483" s="316">
        <f t="shared" ref="X483:X487" si="328">SUM(P483:W483)</f>
        <v>0</v>
      </c>
      <c r="Y483" s="318">
        <f t="shared" ref="Y483:Y487" si="329">E483+G483+H483+I483+J483+K483+L483+M483+N483-P483-Q483-R483-S483-T483-U483-V483-W483</f>
        <v>135160000</v>
      </c>
      <c r="Z483" s="318"/>
      <c r="AD483" s="379">
        <v>135160000</v>
      </c>
      <c r="AE483" s="394">
        <f t="shared" si="312"/>
        <v>0</v>
      </c>
    </row>
    <row r="484" spans="1:31">
      <c r="A484" s="230"/>
      <c r="B484" s="159">
        <v>4</v>
      </c>
      <c r="C484" s="159" t="s">
        <v>98</v>
      </c>
      <c r="D484" s="185" t="s">
        <v>8</v>
      </c>
      <c r="E484" s="316">
        <f>'per SKPD'!E3361</f>
        <v>0</v>
      </c>
      <c r="F484" s="316">
        <f>'per SKPD'!F3361</f>
        <v>0</v>
      </c>
      <c r="G484" s="316">
        <f>'per SKPD'!G3361</f>
        <v>0</v>
      </c>
      <c r="H484" s="316">
        <f>'per SKPD'!H3361</f>
        <v>0</v>
      </c>
      <c r="I484" s="316">
        <f>'per SKPD'!I3361</f>
        <v>0</v>
      </c>
      <c r="J484" s="316">
        <f>'per SKPD'!J3361</f>
        <v>0</v>
      </c>
      <c r="K484" s="316">
        <f>'per SKPD'!K3361</f>
        <v>0</v>
      </c>
      <c r="L484" s="316">
        <f>'per SKPD'!L3361</f>
        <v>0</v>
      </c>
      <c r="M484" s="316">
        <f>'per SKPD'!M3361</f>
        <v>0</v>
      </c>
      <c r="N484" s="316">
        <f>'per SKPD'!N3361</f>
        <v>0</v>
      </c>
      <c r="O484" s="316">
        <f t="shared" si="327"/>
        <v>0</v>
      </c>
      <c r="P484" s="316">
        <f>'per SKPD'!O3361</f>
        <v>0</v>
      </c>
      <c r="Q484" s="316">
        <f>'per SKPD'!P3361</f>
        <v>0</v>
      </c>
      <c r="R484" s="316">
        <f>'per SKPD'!Q3361</f>
        <v>0</v>
      </c>
      <c r="S484" s="316">
        <f>'per SKPD'!R3361</f>
        <v>0</v>
      </c>
      <c r="T484" s="316">
        <f>'per SKPD'!S3361</f>
        <v>0</v>
      </c>
      <c r="U484" s="316">
        <f>'per SKPD'!T3361</f>
        <v>0</v>
      </c>
      <c r="V484" s="316">
        <f>'per SKPD'!U3361</f>
        <v>0</v>
      </c>
      <c r="W484" s="316">
        <f>'per SKPD'!V3361</f>
        <v>0</v>
      </c>
      <c r="X484" s="316">
        <f t="shared" si="328"/>
        <v>0</v>
      </c>
      <c r="Y484" s="318">
        <f t="shared" si="329"/>
        <v>0</v>
      </c>
      <c r="Z484" s="318"/>
      <c r="AD484" s="379">
        <v>0</v>
      </c>
      <c r="AE484" s="394">
        <f t="shared" si="312"/>
        <v>0</v>
      </c>
    </row>
    <row r="485" spans="1:31">
      <c r="A485" s="230"/>
      <c r="B485" s="159">
        <v>5</v>
      </c>
      <c r="C485" s="159" t="s">
        <v>99</v>
      </c>
      <c r="D485" s="185" t="s">
        <v>14</v>
      </c>
      <c r="E485" s="316">
        <f>'per SKPD'!E3362</f>
        <v>66500</v>
      </c>
      <c r="F485" s="316">
        <f>'per SKPD'!F3362</f>
        <v>0</v>
      </c>
      <c r="G485" s="316">
        <f>'per SKPD'!G3362</f>
        <v>0</v>
      </c>
      <c r="H485" s="316">
        <f>'per SKPD'!H3362</f>
        <v>0</v>
      </c>
      <c r="I485" s="316">
        <f>'per SKPD'!I3362</f>
        <v>0</v>
      </c>
      <c r="J485" s="316">
        <f>'per SKPD'!J3362</f>
        <v>0</v>
      </c>
      <c r="K485" s="316">
        <f>'per SKPD'!K3362</f>
        <v>0</v>
      </c>
      <c r="L485" s="316">
        <f>'per SKPD'!L3362</f>
        <v>0</v>
      </c>
      <c r="M485" s="316">
        <f>'per SKPD'!M3362</f>
        <v>0</v>
      </c>
      <c r="N485" s="316">
        <f>'per SKPD'!N3362</f>
        <v>0</v>
      </c>
      <c r="O485" s="316">
        <f t="shared" si="327"/>
        <v>0</v>
      </c>
      <c r="P485" s="316">
        <f>'per SKPD'!O3362</f>
        <v>0</v>
      </c>
      <c r="Q485" s="316">
        <f>'per SKPD'!P3362</f>
        <v>0</v>
      </c>
      <c r="R485" s="316">
        <f>'per SKPD'!Q3362</f>
        <v>0</v>
      </c>
      <c r="S485" s="316">
        <f>'per SKPD'!R3362</f>
        <v>0</v>
      </c>
      <c r="T485" s="316">
        <f>'per SKPD'!S3362</f>
        <v>0</v>
      </c>
      <c r="U485" s="316">
        <f>'per SKPD'!T3362</f>
        <v>0</v>
      </c>
      <c r="V485" s="316">
        <f>'per SKPD'!U3362</f>
        <v>0</v>
      </c>
      <c r="W485" s="316">
        <f>'per SKPD'!V3362</f>
        <v>0</v>
      </c>
      <c r="X485" s="316">
        <f t="shared" si="328"/>
        <v>0</v>
      </c>
      <c r="Y485" s="318">
        <f t="shared" si="329"/>
        <v>66500</v>
      </c>
      <c r="Z485" s="318"/>
      <c r="AD485" s="379">
        <v>66500</v>
      </c>
      <c r="AE485" s="394">
        <f t="shared" si="312"/>
        <v>0</v>
      </c>
    </row>
    <row r="486" spans="1:31">
      <c r="A486" s="230"/>
      <c r="B486" s="159">
        <v>6</v>
      </c>
      <c r="C486" s="159" t="s">
        <v>100</v>
      </c>
      <c r="D486" s="185" t="s">
        <v>10</v>
      </c>
      <c r="E486" s="316">
        <f>'per SKPD'!E3363</f>
        <v>0</v>
      </c>
      <c r="F486" s="316">
        <f>'per SKPD'!F3363</f>
        <v>0</v>
      </c>
      <c r="G486" s="316">
        <f>'per SKPD'!G3363</f>
        <v>0</v>
      </c>
      <c r="H486" s="316">
        <f>'per SKPD'!H3363</f>
        <v>0</v>
      </c>
      <c r="I486" s="316">
        <f>'per SKPD'!I3363</f>
        <v>0</v>
      </c>
      <c r="J486" s="316">
        <f>'per SKPD'!J3363</f>
        <v>0</v>
      </c>
      <c r="K486" s="316">
        <f>'per SKPD'!K3363</f>
        <v>0</v>
      </c>
      <c r="L486" s="316">
        <f>'per SKPD'!L3363</f>
        <v>0</v>
      </c>
      <c r="M486" s="316">
        <f>'per SKPD'!M3363</f>
        <v>0</v>
      </c>
      <c r="N486" s="316">
        <f>'per SKPD'!N3363</f>
        <v>0</v>
      </c>
      <c r="O486" s="316">
        <f t="shared" si="327"/>
        <v>0</v>
      </c>
      <c r="P486" s="316">
        <f>'per SKPD'!O3363</f>
        <v>0</v>
      </c>
      <c r="Q486" s="316">
        <f>'per SKPD'!P3363</f>
        <v>0</v>
      </c>
      <c r="R486" s="316">
        <f>'per SKPD'!Q3363</f>
        <v>0</v>
      </c>
      <c r="S486" s="316">
        <f>'per SKPD'!R3363</f>
        <v>0</v>
      </c>
      <c r="T486" s="316">
        <f>'per SKPD'!S3363</f>
        <v>0</v>
      </c>
      <c r="U486" s="316">
        <f>'per SKPD'!T3363</f>
        <v>0</v>
      </c>
      <c r="V486" s="316">
        <f>'per SKPD'!U3363</f>
        <v>0</v>
      </c>
      <c r="W486" s="316">
        <f>'per SKPD'!V3363</f>
        <v>0</v>
      </c>
      <c r="X486" s="316">
        <f t="shared" si="328"/>
        <v>0</v>
      </c>
      <c r="Y486" s="318">
        <f t="shared" si="329"/>
        <v>0</v>
      </c>
      <c r="Z486" s="318"/>
      <c r="AD486" s="379">
        <v>0</v>
      </c>
      <c r="AE486" s="394">
        <f t="shared" si="312"/>
        <v>0</v>
      </c>
    </row>
    <row r="487" spans="1:31" s="179" customFormat="1">
      <c r="A487" s="628"/>
      <c r="B487" s="186">
        <v>7</v>
      </c>
      <c r="C487" s="186"/>
      <c r="D487" s="187" t="s">
        <v>11</v>
      </c>
      <c r="E487" s="316">
        <f>'per SKPD'!E3364</f>
        <v>1330000</v>
      </c>
      <c r="F487" s="316">
        <f>'per SKPD'!F3364</f>
        <v>0</v>
      </c>
      <c r="G487" s="316">
        <f>'per SKPD'!G3364</f>
        <v>0</v>
      </c>
      <c r="H487" s="316">
        <f>'per SKPD'!H3364</f>
        <v>0</v>
      </c>
      <c r="I487" s="316">
        <f>'per SKPD'!I3364</f>
        <v>0</v>
      </c>
      <c r="J487" s="316">
        <f>'per SKPD'!J3364</f>
        <v>0</v>
      </c>
      <c r="K487" s="316">
        <f>'per SKPD'!K3364</f>
        <v>0</v>
      </c>
      <c r="L487" s="316">
        <f>'per SKPD'!L3364</f>
        <v>0</v>
      </c>
      <c r="M487" s="316">
        <f>'per SKPD'!M3364</f>
        <v>0</v>
      </c>
      <c r="N487" s="316">
        <f>'per SKPD'!N3364</f>
        <v>0</v>
      </c>
      <c r="O487" s="316">
        <f t="shared" si="327"/>
        <v>0</v>
      </c>
      <c r="P487" s="316">
        <f>'per SKPD'!O3364</f>
        <v>0</v>
      </c>
      <c r="Q487" s="316">
        <f>'per SKPD'!P3364</f>
        <v>0</v>
      </c>
      <c r="R487" s="316">
        <f>'per SKPD'!Q3364</f>
        <v>0</v>
      </c>
      <c r="S487" s="316">
        <f>'per SKPD'!R3364</f>
        <v>0</v>
      </c>
      <c r="T487" s="316">
        <f>'per SKPD'!S3364</f>
        <v>1330000</v>
      </c>
      <c r="U487" s="316">
        <f>'per SKPD'!T3364</f>
        <v>0</v>
      </c>
      <c r="V487" s="316">
        <f>'per SKPD'!U3364</f>
        <v>0</v>
      </c>
      <c r="W487" s="316">
        <f>'per SKPD'!V3364</f>
        <v>0</v>
      </c>
      <c r="X487" s="316">
        <f t="shared" si="328"/>
        <v>1330000</v>
      </c>
      <c r="Y487" s="318">
        <f t="shared" si="329"/>
        <v>0</v>
      </c>
      <c r="Z487" s="395"/>
      <c r="AA487" s="396"/>
      <c r="AB487" s="397"/>
      <c r="AC487" s="397"/>
      <c r="AD487" s="397">
        <v>0</v>
      </c>
      <c r="AE487" s="394">
        <f t="shared" si="312"/>
        <v>0</v>
      </c>
    </row>
    <row r="488" spans="1:31">
      <c r="A488" s="627"/>
      <c r="B488" s="183"/>
      <c r="C488" s="183"/>
      <c r="D488" s="188"/>
      <c r="E488" s="318"/>
      <c r="F488" s="318"/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  <c r="AE488" s="394">
        <f t="shared" si="312"/>
        <v>0</v>
      </c>
    </row>
    <row r="489" spans="1:31" s="178" customFormat="1">
      <c r="A489" s="633">
        <v>54</v>
      </c>
      <c r="B489" s="694" t="s">
        <v>72</v>
      </c>
      <c r="C489" s="695"/>
      <c r="D489" s="696"/>
      <c r="E489" s="391">
        <f t="shared" ref="E489:U489" si="330">SUM(E490:E496)</f>
        <v>2760112300</v>
      </c>
      <c r="F489" s="391">
        <f t="shared" ref="F489" si="331">SUM(F490:F496)</f>
        <v>4500000</v>
      </c>
      <c r="G489" s="391">
        <f t="shared" si="330"/>
        <v>4500000</v>
      </c>
      <c r="H489" s="391">
        <f t="shared" si="330"/>
        <v>0</v>
      </c>
      <c r="I489" s="391">
        <f t="shared" si="330"/>
        <v>9356000</v>
      </c>
      <c r="J489" s="391">
        <f t="shared" si="330"/>
        <v>83405700</v>
      </c>
      <c r="K489" s="391">
        <f t="shared" si="330"/>
        <v>106102944</v>
      </c>
      <c r="L489" s="391">
        <f t="shared" si="330"/>
        <v>0</v>
      </c>
      <c r="M489" s="391">
        <f t="shared" si="330"/>
        <v>6285900</v>
      </c>
      <c r="N489" s="391">
        <f t="shared" si="330"/>
        <v>0</v>
      </c>
      <c r="O489" s="391">
        <f>SUM(G489:N489)</f>
        <v>209650544</v>
      </c>
      <c r="P489" s="391">
        <f t="shared" si="330"/>
        <v>0</v>
      </c>
      <c r="Q489" s="391">
        <f t="shared" si="330"/>
        <v>0</v>
      </c>
      <c r="R489" s="391">
        <f t="shared" si="330"/>
        <v>0</v>
      </c>
      <c r="S489" s="391">
        <f t="shared" si="330"/>
        <v>6285900</v>
      </c>
      <c r="T489" s="391">
        <f t="shared" si="330"/>
        <v>7285900</v>
      </c>
      <c r="U489" s="391">
        <f t="shared" si="330"/>
        <v>0</v>
      </c>
      <c r="V489" s="391">
        <f t="shared" ref="V489:W489" si="332">SUM(V490:V496)</f>
        <v>0</v>
      </c>
      <c r="W489" s="391">
        <f t="shared" si="332"/>
        <v>0</v>
      </c>
      <c r="X489" s="391">
        <f>SUM(X490:X496)</f>
        <v>13571800</v>
      </c>
      <c r="Y489" s="391">
        <f>SUM(Y490:Y496)</f>
        <v>2956191044</v>
      </c>
      <c r="Z489" s="392" t="s">
        <v>118</v>
      </c>
      <c r="AA489" s="393">
        <f>E489+G489+H489+I489+J489+K489+L489+M489+N489-P489-Q489-R489-S489-T489-U489-V489-W489</f>
        <v>2956191044</v>
      </c>
      <c r="AB489" s="394"/>
      <c r="AC489" s="394"/>
      <c r="AD489" s="394">
        <v>2956191044</v>
      </c>
      <c r="AE489" s="394">
        <f t="shared" si="312"/>
        <v>0</v>
      </c>
    </row>
    <row r="490" spans="1:31">
      <c r="A490" s="230"/>
      <c r="B490" s="159">
        <v>1</v>
      </c>
      <c r="C490" s="159" t="s">
        <v>95</v>
      </c>
      <c r="D490" s="185" t="s">
        <v>9</v>
      </c>
      <c r="E490" s="316">
        <f>'per SKPD'!E3371</f>
        <v>2568185000</v>
      </c>
      <c r="F490" s="316">
        <f>'per SKPD'!F3371</f>
        <v>0</v>
      </c>
      <c r="G490" s="316">
        <f>'per SKPD'!G3371</f>
        <v>0</v>
      </c>
      <c r="H490" s="316">
        <f>'per SKPD'!H3371</f>
        <v>0</v>
      </c>
      <c r="I490" s="316">
        <f>'per SKPD'!I3371</f>
        <v>0</v>
      </c>
      <c r="J490" s="316">
        <f>'per SKPD'!J3371</f>
        <v>83405700</v>
      </c>
      <c r="K490" s="316">
        <f>'per SKPD'!K3371</f>
        <v>61678944</v>
      </c>
      <c r="L490" s="316">
        <f>'per SKPD'!L3371</f>
        <v>0</v>
      </c>
      <c r="M490" s="316">
        <f>'per SKPD'!M3371</f>
        <v>0</v>
      </c>
      <c r="N490" s="316">
        <f>'per SKPD'!N3371</f>
        <v>0</v>
      </c>
      <c r="O490" s="316">
        <f>SUM(G490:N490)</f>
        <v>145084644</v>
      </c>
      <c r="P490" s="316">
        <f>'per SKPD'!O3371</f>
        <v>0</v>
      </c>
      <c r="Q490" s="316">
        <f>'per SKPD'!P3371</f>
        <v>0</v>
      </c>
      <c r="R490" s="316">
        <f>'per SKPD'!Q3371</f>
        <v>0</v>
      </c>
      <c r="S490" s="316">
        <f>'per SKPD'!R3371</f>
        <v>0</v>
      </c>
      <c r="T490" s="316">
        <f>'per SKPD'!S3371</f>
        <v>0</v>
      </c>
      <c r="U490" s="316">
        <f>'per SKPD'!T3371</f>
        <v>0</v>
      </c>
      <c r="V490" s="316">
        <f>'per SKPD'!U3371</f>
        <v>0</v>
      </c>
      <c r="W490" s="316">
        <f>'per SKPD'!V3371</f>
        <v>0</v>
      </c>
      <c r="X490" s="316">
        <f>SUM(P490:W490)</f>
        <v>0</v>
      </c>
      <c r="Y490" s="318">
        <f>E490+G490+H490+I490+J490+K490+L490+M490+N490-P490-Q490-R490-S490-T490-U490-V490-W490</f>
        <v>2713269644</v>
      </c>
      <c r="Z490" s="318"/>
      <c r="AA490" s="306">
        <f>Y489-AA489</f>
        <v>0</v>
      </c>
      <c r="AB490" s="379" t="s">
        <v>24</v>
      </c>
      <c r="AD490" s="379">
        <v>2713269644</v>
      </c>
      <c r="AE490" s="394">
        <f t="shared" si="312"/>
        <v>0</v>
      </c>
    </row>
    <row r="491" spans="1:31">
      <c r="A491" s="230"/>
      <c r="B491" s="159">
        <v>2</v>
      </c>
      <c r="C491" s="159" t="s">
        <v>96</v>
      </c>
      <c r="D491" s="185" t="s">
        <v>12</v>
      </c>
      <c r="E491" s="316">
        <f>'per SKPD'!E3376</f>
        <v>60575800</v>
      </c>
      <c r="F491" s="316">
        <f>'per SKPD'!F3376</f>
        <v>4500000</v>
      </c>
      <c r="G491" s="316">
        <f>'per SKPD'!G3376</f>
        <v>4500000</v>
      </c>
      <c r="H491" s="316">
        <f>'per SKPD'!H3376</f>
        <v>0</v>
      </c>
      <c r="I491" s="316">
        <f>'per SKPD'!I3376</f>
        <v>0</v>
      </c>
      <c r="J491" s="316">
        <f>'per SKPD'!J3376</f>
        <v>0</v>
      </c>
      <c r="K491" s="316">
        <f>'per SKPD'!K3376</f>
        <v>0</v>
      </c>
      <c r="L491" s="316">
        <f>'per SKPD'!L3376</f>
        <v>0</v>
      </c>
      <c r="M491" s="316">
        <f>'per SKPD'!M3376</f>
        <v>0</v>
      </c>
      <c r="N491" s="316">
        <f>'per SKPD'!N3376</f>
        <v>0</v>
      </c>
      <c r="O491" s="316">
        <f t="shared" ref="O491:O496" si="333">SUM(G491:N491)</f>
        <v>4500000</v>
      </c>
      <c r="P491" s="316">
        <f>'per SKPD'!O3376</f>
        <v>0</v>
      </c>
      <c r="Q491" s="316">
        <f>'per SKPD'!P3376</f>
        <v>0</v>
      </c>
      <c r="R491" s="316">
        <f>'per SKPD'!Q3376</f>
        <v>0</v>
      </c>
      <c r="S491" s="316">
        <f>'per SKPD'!R3376</f>
        <v>6260900</v>
      </c>
      <c r="T491" s="316">
        <f>'per SKPD'!S3376</f>
        <v>0</v>
      </c>
      <c r="U491" s="316">
        <f>'per SKPD'!T3376</f>
        <v>0</v>
      </c>
      <c r="V491" s="316">
        <f>'per SKPD'!U3376</f>
        <v>0</v>
      </c>
      <c r="W491" s="316">
        <f>'per SKPD'!V3376</f>
        <v>0</v>
      </c>
      <c r="X491" s="316">
        <f>SUM(P491:W491)</f>
        <v>6260900</v>
      </c>
      <c r="Y491" s="318">
        <f>E491+G491+H491+I491+J491+K491+L491+M491+N491-P491-Q491-R491-S491-T491-U491-V491-W491</f>
        <v>58814900</v>
      </c>
      <c r="Z491" s="318"/>
      <c r="AD491" s="379">
        <v>58814900</v>
      </c>
      <c r="AE491" s="394">
        <f t="shared" si="312"/>
        <v>0</v>
      </c>
    </row>
    <row r="492" spans="1:31">
      <c r="A492" s="230"/>
      <c r="B492" s="159">
        <v>3</v>
      </c>
      <c r="C492" s="159" t="s">
        <v>97</v>
      </c>
      <c r="D492" s="185" t="s">
        <v>13</v>
      </c>
      <c r="E492" s="316">
        <f>'per SKPD'!E3385</f>
        <v>125000000</v>
      </c>
      <c r="F492" s="316">
        <f>'per SKPD'!F3385</f>
        <v>0</v>
      </c>
      <c r="G492" s="316">
        <f>'per SKPD'!G3385</f>
        <v>0</v>
      </c>
      <c r="H492" s="316">
        <f>'per SKPD'!H3385</f>
        <v>0</v>
      </c>
      <c r="I492" s="316">
        <f>'per SKPD'!I3385</f>
        <v>9356000</v>
      </c>
      <c r="J492" s="316">
        <f>'per SKPD'!J3385</f>
        <v>0</v>
      </c>
      <c r="K492" s="316">
        <f>'per SKPD'!K3385</f>
        <v>44424000</v>
      </c>
      <c r="L492" s="316">
        <f>'per SKPD'!L3385</f>
        <v>0</v>
      </c>
      <c r="M492" s="316">
        <f>'per SKPD'!M3385</f>
        <v>0</v>
      </c>
      <c r="N492" s="316">
        <f>'per SKPD'!N3385</f>
        <v>0</v>
      </c>
      <c r="O492" s="316">
        <f t="shared" si="333"/>
        <v>53780000</v>
      </c>
      <c r="P492" s="316">
        <f>'per SKPD'!O3385</f>
        <v>0</v>
      </c>
      <c r="Q492" s="316">
        <f>'per SKPD'!P3385</f>
        <v>0</v>
      </c>
      <c r="R492" s="316">
        <f>'per SKPD'!Q3385</f>
        <v>0</v>
      </c>
      <c r="S492" s="316">
        <f>'per SKPD'!R3385</f>
        <v>0</v>
      </c>
      <c r="T492" s="316">
        <f>'per SKPD'!S3385</f>
        <v>0</v>
      </c>
      <c r="U492" s="316">
        <f>'per SKPD'!T3385</f>
        <v>0</v>
      </c>
      <c r="V492" s="316">
        <f>'per SKPD'!U3385</f>
        <v>0</v>
      </c>
      <c r="W492" s="316">
        <f>'per SKPD'!V3385</f>
        <v>0</v>
      </c>
      <c r="X492" s="316">
        <f t="shared" ref="X492:X496" si="334">SUM(P492:W492)</f>
        <v>0</v>
      </c>
      <c r="Y492" s="318">
        <f t="shared" ref="Y492:Y496" si="335">E492+G492+H492+I492+J492+K492+L492+M492+N492-P492-Q492-R492-S492-T492-U492-V492-W492</f>
        <v>178780000</v>
      </c>
      <c r="Z492" s="318"/>
      <c r="AD492" s="379">
        <v>178780000</v>
      </c>
      <c r="AE492" s="394">
        <f t="shared" si="312"/>
        <v>0</v>
      </c>
    </row>
    <row r="493" spans="1:31">
      <c r="A493" s="230"/>
      <c r="B493" s="159">
        <v>4</v>
      </c>
      <c r="C493" s="159" t="s">
        <v>98</v>
      </c>
      <c r="D493" s="185" t="s">
        <v>8</v>
      </c>
      <c r="E493" s="316">
        <f>'per SKPD'!E3388</f>
        <v>0</v>
      </c>
      <c r="F493" s="316">
        <f>'per SKPD'!F3388</f>
        <v>0</v>
      </c>
      <c r="G493" s="316">
        <f>'per SKPD'!G3388</f>
        <v>0</v>
      </c>
      <c r="H493" s="316">
        <f>'per SKPD'!H3388</f>
        <v>0</v>
      </c>
      <c r="I493" s="316">
        <f>'per SKPD'!I3388</f>
        <v>0</v>
      </c>
      <c r="J493" s="316">
        <f>'per SKPD'!J3388</f>
        <v>0</v>
      </c>
      <c r="K493" s="316">
        <f>'per SKPD'!K3388</f>
        <v>0</v>
      </c>
      <c r="L493" s="316">
        <f>'per SKPD'!L3388</f>
        <v>0</v>
      </c>
      <c r="M493" s="316">
        <f>'per SKPD'!M3388</f>
        <v>0</v>
      </c>
      <c r="N493" s="316">
        <f>'per SKPD'!N3388</f>
        <v>0</v>
      </c>
      <c r="O493" s="316">
        <f t="shared" si="333"/>
        <v>0</v>
      </c>
      <c r="P493" s="316">
        <f>'per SKPD'!O3388</f>
        <v>0</v>
      </c>
      <c r="Q493" s="316">
        <f>'per SKPD'!P3388</f>
        <v>0</v>
      </c>
      <c r="R493" s="316">
        <f>'per SKPD'!Q3388</f>
        <v>0</v>
      </c>
      <c r="S493" s="316">
        <f>'per SKPD'!R3388</f>
        <v>0</v>
      </c>
      <c r="T493" s="316">
        <f>'per SKPD'!S3388</f>
        <v>0</v>
      </c>
      <c r="U493" s="316">
        <f>'per SKPD'!T3388</f>
        <v>0</v>
      </c>
      <c r="V493" s="316">
        <f>'per SKPD'!U3388</f>
        <v>0</v>
      </c>
      <c r="W493" s="316">
        <f>'per SKPD'!V3388</f>
        <v>0</v>
      </c>
      <c r="X493" s="316">
        <f t="shared" si="334"/>
        <v>0</v>
      </c>
      <c r="Y493" s="318">
        <f t="shared" si="335"/>
        <v>0</v>
      </c>
      <c r="Z493" s="318"/>
      <c r="AD493" s="379">
        <v>0</v>
      </c>
      <c r="AE493" s="394">
        <f t="shared" si="312"/>
        <v>0</v>
      </c>
    </row>
    <row r="494" spans="1:31">
      <c r="A494" s="230"/>
      <c r="B494" s="159">
        <v>5</v>
      </c>
      <c r="C494" s="159" t="s">
        <v>99</v>
      </c>
      <c r="D494" s="185" t="s">
        <v>14</v>
      </c>
      <c r="E494" s="316">
        <f>'per SKPD'!E3389</f>
        <v>5351500</v>
      </c>
      <c r="F494" s="316">
        <f>'per SKPD'!F3389</f>
        <v>0</v>
      </c>
      <c r="G494" s="316">
        <f>'per SKPD'!G3389</f>
        <v>0</v>
      </c>
      <c r="H494" s="316">
        <f>'per SKPD'!H3389</f>
        <v>0</v>
      </c>
      <c r="I494" s="316">
        <f>'per SKPD'!I3389</f>
        <v>0</v>
      </c>
      <c r="J494" s="316">
        <f>'per SKPD'!J3389</f>
        <v>0</v>
      </c>
      <c r="K494" s="316">
        <f>'per SKPD'!K3389</f>
        <v>0</v>
      </c>
      <c r="L494" s="316">
        <f>'per SKPD'!L3389</f>
        <v>0</v>
      </c>
      <c r="M494" s="316">
        <f>'per SKPD'!M3389</f>
        <v>0</v>
      </c>
      <c r="N494" s="316">
        <f>'per SKPD'!N3389</f>
        <v>0</v>
      </c>
      <c r="O494" s="316">
        <f t="shared" si="333"/>
        <v>0</v>
      </c>
      <c r="P494" s="316">
        <f>'per SKPD'!O3389</f>
        <v>0</v>
      </c>
      <c r="Q494" s="316">
        <f>'per SKPD'!P3389</f>
        <v>0</v>
      </c>
      <c r="R494" s="316">
        <f>'per SKPD'!Q3389</f>
        <v>0</v>
      </c>
      <c r="S494" s="316">
        <f>'per SKPD'!R3389</f>
        <v>25000</v>
      </c>
      <c r="T494" s="316">
        <f>'per SKPD'!S3389</f>
        <v>0</v>
      </c>
      <c r="U494" s="316">
        <f>'per SKPD'!T3389</f>
        <v>0</v>
      </c>
      <c r="V494" s="316">
        <f>'per SKPD'!U3389</f>
        <v>0</v>
      </c>
      <c r="W494" s="316">
        <f>'per SKPD'!V3389</f>
        <v>0</v>
      </c>
      <c r="X494" s="316">
        <f t="shared" si="334"/>
        <v>25000</v>
      </c>
      <c r="Y494" s="318">
        <f t="shared" si="335"/>
        <v>5326500</v>
      </c>
      <c r="Z494" s="318"/>
      <c r="AD494" s="379">
        <v>5326500</v>
      </c>
      <c r="AE494" s="394">
        <f t="shared" si="312"/>
        <v>0</v>
      </c>
    </row>
    <row r="495" spans="1:31">
      <c r="A495" s="230"/>
      <c r="B495" s="159">
        <v>6</v>
      </c>
      <c r="C495" s="159" t="s">
        <v>100</v>
      </c>
      <c r="D495" s="185" t="s">
        <v>10</v>
      </c>
      <c r="E495" s="316">
        <f>'per SKPD'!E3391</f>
        <v>0</v>
      </c>
      <c r="F495" s="316">
        <f>'per SKPD'!F3391</f>
        <v>0</v>
      </c>
      <c r="G495" s="316">
        <f>'per SKPD'!G3391</f>
        <v>0</v>
      </c>
      <c r="H495" s="316">
        <f>'per SKPD'!H3391</f>
        <v>0</v>
      </c>
      <c r="I495" s="316">
        <f>'per SKPD'!I3391</f>
        <v>0</v>
      </c>
      <c r="J495" s="316">
        <f>'per SKPD'!J3391</f>
        <v>0</v>
      </c>
      <c r="K495" s="316">
        <f>'per SKPD'!K3391</f>
        <v>0</v>
      </c>
      <c r="L495" s="316">
        <f>'per SKPD'!L3391</f>
        <v>0</v>
      </c>
      <c r="M495" s="316">
        <f>'per SKPD'!M3391</f>
        <v>0</v>
      </c>
      <c r="N495" s="316">
        <f>'per SKPD'!N3391</f>
        <v>0</v>
      </c>
      <c r="O495" s="316">
        <f t="shared" si="333"/>
        <v>0</v>
      </c>
      <c r="P495" s="316">
        <f>'per SKPD'!O3391</f>
        <v>0</v>
      </c>
      <c r="Q495" s="316">
        <f>'per SKPD'!P3391</f>
        <v>0</v>
      </c>
      <c r="R495" s="316">
        <f>'per SKPD'!Q3391</f>
        <v>0</v>
      </c>
      <c r="S495" s="316">
        <f>'per SKPD'!R3391</f>
        <v>0</v>
      </c>
      <c r="T495" s="316">
        <f>'per SKPD'!S3391</f>
        <v>0</v>
      </c>
      <c r="U495" s="316">
        <f>'per SKPD'!T3391</f>
        <v>0</v>
      </c>
      <c r="V495" s="316">
        <f>'per SKPD'!U3391</f>
        <v>0</v>
      </c>
      <c r="W495" s="316">
        <f>'per SKPD'!V3391</f>
        <v>0</v>
      </c>
      <c r="X495" s="316">
        <f t="shared" si="334"/>
        <v>0</v>
      </c>
      <c r="Y495" s="318">
        <f t="shared" si="335"/>
        <v>0</v>
      </c>
      <c r="Z495" s="318"/>
      <c r="AD495" s="379">
        <v>0</v>
      </c>
      <c r="AE495" s="394">
        <f t="shared" si="312"/>
        <v>0</v>
      </c>
    </row>
    <row r="496" spans="1:31" s="179" customFormat="1">
      <c r="A496" s="628"/>
      <c r="B496" s="186">
        <v>7</v>
      </c>
      <c r="C496" s="186"/>
      <c r="D496" s="187" t="s">
        <v>11</v>
      </c>
      <c r="E496" s="316">
        <f>'per SKPD'!E3392</f>
        <v>1000000</v>
      </c>
      <c r="F496" s="316">
        <f>'per SKPD'!F3392</f>
        <v>0</v>
      </c>
      <c r="G496" s="316">
        <f>'per SKPD'!G3392</f>
        <v>0</v>
      </c>
      <c r="H496" s="316">
        <f>'per SKPD'!H3392</f>
        <v>0</v>
      </c>
      <c r="I496" s="316">
        <f>'per SKPD'!I3392</f>
        <v>0</v>
      </c>
      <c r="J496" s="316">
        <f>'per SKPD'!J3392</f>
        <v>0</v>
      </c>
      <c r="K496" s="316">
        <f>'per SKPD'!K3392</f>
        <v>0</v>
      </c>
      <c r="L496" s="316">
        <f>'per SKPD'!L3392</f>
        <v>0</v>
      </c>
      <c r="M496" s="316">
        <f>'per SKPD'!M3392</f>
        <v>6285900</v>
      </c>
      <c r="N496" s="316">
        <f>'per SKPD'!N3392</f>
        <v>0</v>
      </c>
      <c r="O496" s="316">
        <f t="shared" si="333"/>
        <v>6285900</v>
      </c>
      <c r="P496" s="316">
        <f>'per SKPD'!O3392</f>
        <v>0</v>
      </c>
      <c r="Q496" s="316">
        <f>'per SKPD'!P3392</f>
        <v>0</v>
      </c>
      <c r="R496" s="316">
        <f>'per SKPD'!Q3392</f>
        <v>0</v>
      </c>
      <c r="S496" s="316">
        <f>'per SKPD'!R3392</f>
        <v>0</v>
      </c>
      <c r="T496" s="316">
        <f>'per SKPD'!S3392</f>
        <v>7285900</v>
      </c>
      <c r="U496" s="316">
        <f>'per SKPD'!T3392</f>
        <v>0</v>
      </c>
      <c r="V496" s="316">
        <f>'per SKPD'!U3392</f>
        <v>0</v>
      </c>
      <c r="W496" s="316">
        <f>'per SKPD'!V3392</f>
        <v>0</v>
      </c>
      <c r="X496" s="316">
        <f t="shared" si="334"/>
        <v>7285900</v>
      </c>
      <c r="Y496" s="318">
        <f t="shared" si="335"/>
        <v>0</v>
      </c>
      <c r="Z496" s="395"/>
      <c r="AA496" s="396"/>
      <c r="AB496" s="397"/>
      <c r="AC496" s="397"/>
      <c r="AD496" s="397">
        <v>0</v>
      </c>
      <c r="AE496" s="394">
        <f t="shared" si="312"/>
        <v>0</v>
      </c>
    </row>
    <row r="497" spans="1:31">
      <c r="A497" s="627"/>
      <c r="B497" s="183"/>
      <c r="C497" s="183"/>
      <c r="D497" s="184"/>
      <c r="E497" s="318"/>
      <c r="F497" s="318"/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  <c r="AE497" s="394">
        <f t="shared" si="312"/>
        <v>0</v>
      </c>
    </row>
    <row r="498" spans="1:31" s="178" customFormat="1">
      <c r="A498" s="633">
        <v>55</v>
      </c>
      <c r="B498" s="694" t="s">
        <v>73</v>
      </c>
      <c r="C498" s="695"/>
      <c r="D498" s="696"/>
      <c r="E498" s="391">
        <f t="shared" ref="E498:M498" si="336">SUM(E499:E505)</f>
        <v>2699766500</v>
      </c>
      <c r="F498" s="391">
        <f t="shared" ref="F498" si="337">SUM(F499:F505)</f>
        <v>6000000</v>
      </c>
      <c r="G498" s="391">
        <f t="shared" si="336"/>
        <v>6000000</v>
      </c>
      <c r="H498" s="391">
        <f t="shared" si="336"/>
        <v>0</v>
      </c>
      <c r="I498" s="391">
        <f t="shared" si="336"/>
        <v>0</v>
      </c>
      <c r="J498" s="391">
        <f t="shared" si="336"/>
        <v>0</v>
      </c>
      <c r="K498" s="391">
        <f t="shared" si="336"/>
        <v>28508936</v>
      </c>
      <c r="L498" s="391">
        <f t="shared" si="336"/>
        <v>0</v>
      </c>
      <c r="M498" s="391">
        <f t="shared" si="336"/>
        <v>0</v>
      </c>
      <c r="N498" s="391">
        <f t="shared" ref="N498:U498" si="338">SUM(N499:N505)</f>
        <v>0</v>
      </c>
      <c r="O498" s="391">
        <f>SUM(G498:N498)</f>
        <v>34508936</v>
      </c>
      <c r="P498" s="391">
        <f t="shared" si="338"/>
        <v>0</v>
      </c>
      <c r="Q498" s="391">
        <f t="shared" si="338"/>
        <v>0</v>
      </c>
      <c r="R498" s="391">
        <f t="shared" si="338"/>
        <v>0</v>
      </c>
      <c r="S498" s="391">
        <f t="shared" si="338"/>
        <v>0</v>
      </c>
      <c r="T498" s="391">
        <f t="shared" si="338"/>
        <v>25201000</v>
      </c>
      <c r="U498" s="391">
        <f t="shared" si="338"/>
        <v>0</v>
      </c>
      <c r="V498" s="391">
        <f t="shared" ref="V498:W498" si="339">SUM(V499:V505)</f>
        <v>0</v>
      </c>
      <c r="W498" s="391">
        <f t="shared" si="339"/>
        <v>0</v>
      </c>
      <c r="X498" s="391">
        <f>SUM(X499:X505)</f>
        <v>25201000</v>
      </c>
      <c r="Y498" s="391">
        <f>SUM(Y499:Y505)</f>
        <v>2709074436</v>
      </c>
      <c r="Z498" s="392"/>
      <c r="AA498" s="393">
        <f>E498+G498+H498+I498+J498+K498+L498+M498+N498-P498-Q498-R498-S498-T498-U498-V498-W498</f>
        <v>2709074436</v>
      </c>
      <c r="AB498" s="394"/>
      <c r="AC498" s="394"/>
      <c r="AD498" s="394">
        <v>2709074436</v>
      </c>
      <c r="AE498" s="394">
        <f t="shared" si="312"/>
        <v>0</v>
      </c>
    </row>
    <row r="499" spans="1:31">
      <c r="A499" s="230"/>
      <c r="B499" s="159">
        <v>1</v>
      </c>
      <c r="C499" s="159" t="s">
        <v>95</v>
      </c>
      <c r="D499" s="185" t="s">
        <v>9</v>
      </c>
      <c r="E499" s="316">
        <f>'per SKPD'!E3402</f>
        <v>2340685000</v>
      </c>
      <c r="F499" s="316">
        <f>'per SKPD'!F3402</f>
        <v>0</v>
      </c>
      <c r="G499" s="316">
        <f>'per SKPD'!G3402</f>
        <v>0</v>
      </c>
      <c r="H499" s="316">
        <f>'per SKPD'!H3402</f>
        <v>0</v>
      </c>
      <c r="I499" s="316">
        <f>'per SKPD'!I3402</f>
        <v>0</v>
      </c>
      <c r="J499" s="316">
        <f>'per SKPD'!J3402</f>
        <v>0</v>
      </c>
      <c r="K499" s="316">
        <f>'per SKPD'!K3402</f>
        <v>28508936</v>
      </c>
      <c r="L499" s="316">
        <f>'per SKPD'!L3402</f>
        <v>0</v>
      </c>
      <c r="M499" s="316">
        <f>'per SKPD'!M3402</f>
        <v>0</v>
      </c>
      <c r="N499" s="316">
        <f>'per SKPD'!N3402</f>
        <v>0</v>
      </c>
      <c r="O499" s="316">
        <f>SUM(G499:N499)</f>
        <v>28508936</v>
      </c>
      <c r="P499" s="316">
        <f>'per SKPD'!O3402</f>
        <v>0</v>
      </c>
      <c r="Q499" s="316">
        <f>'per SKPD'!P3402</f>
        <v>0</v>
      </c>
      <c r="R499" s="316">
        <f>'per SKPD'!Q3402</f>
        <v>0</v>
      </c>
      <c r="S499" s="316">
        <f>'per SKPD'!R3402</f>
        <v>0</v>
      </c>
      <c r="T499" s="316">
        <f>'per SKPD'!S3402</f>
        <v>0</v>
      </c>
      <c r="U499" s="316">
        <f>'per SKPD'!T3402</f>
        <v>0</v>
      </c>
      <c r="V499" s="316">
        <f>'per SKPD'!U3402</f>
        <v>0</v>
      </c>
      <c r="W499" s="316">
        <f>'per SKPD'!V3402</f>
        <v>0</v>
      </c>
      <c r="X499" s="316">
        <f>SUM(P499:W499)</f>
        <v>0</v>
      </c>
      <c r="Y499" s="318">
        <f>E499+G499+H499+I499+J499+K499+L499+M499+N499-P499-Q499-R499-S499-T499-U499-V499-W499</f>
        <v>2369193936</v>
      </c>
      <c r="Z499" s="318"/>
      <c r="AA499" s="306">
        <f>Y498-AA498</f>
        <v>0</v>
      </c>
      <c r="AB499" s="379" t="s">
        <v>24</v>
      </c>
      <c r="AD499" s="379">
        <v>2369193936</v>
      </c>
      <c r="AE499" s="394">
        <f t="shared" si="312"/>
        <v>0</v>
      </c>
    </row>
    <row r="500" spans="1:31">
      <c r="A500" s="230"/>
      <c r="B500" s="159">
        <v>2</v>
      </c>
      <c r="C500" s="159" t="s">
        <v>96</v>
      </c>
      <c r="D500" s="185" t="s">
        <v>12</v>
      </c>
      <c r="E500" s="316">
        <f>'per SKPD'!E3404</f>
        <v>33189000</v>
      </c>
      <c r="F500" s="316">
        <f>'per SKPD'!F3404</f>
        <v>6000000</v>
      </c>
      <c r="G500" s="316">
        <f>'per SKPD'!G3404</f>
        <v>6000000</v>
      </c>
      <c r="H500" s="316">
        <f>'per SKPD'!H3404</f>
        <v>0</v>
      </c>
      <c r="I500" s="316">
        <f>'per SKPD'!I3404</f>
        <v>0</v>
      </c>
      <c r="J500" s="316">
        <f>'per SKPD'!J3404</f>
        <v>0</v>
      </c>
      <c r="K500" s="316">
        <f>'per SKPD'!K3404</f>
        <v>0</v>
      </c>
      <c r="L500" s="316">
        <f>'per SKPD'!L3404</f>
        <v>0</v>
      </c>
      <c r="M500" s="316">
        <f>'per SKPD'!M3404</f>
        <v>0</v>
      </c>
      <c r="N500" s="316">
        <f>'per SKPD'!N3404</f>
        <v>0</v>
      </c>
      <c r="O500" s="316">
        <f t="shared" ref="O500:O505" si="340">SUM(G500:N500)</f>
        <v>6000000</v>
      </c>
      <c r="P500" s="316">
        <f>'per SKPD'!O3404</f>
        <v>0</v>
      </c>
      <c r="Q500" s="316">
        <f>'per SKPD'!P3404</f>
        <v>0</v>
      </c>
      <c r="R500" s="316">
        <f>'per SKPD'!Q3404</f>
        <v>0</v>
      </c>
      <c r="S500" s="316">
        <f>'per SKPD'!R3404</f>
        <v>0</v>
      </c>
      <c r="T500" s="316">
        <f>'per SKPD'!S3404</f>
        <v>0</v>
      </c>
      <c r="U500" s="316">
        <f>'per SKPD'!T3404</f>
        <v>0</v>
      </c>
      <c r="V500" s="316">
        <f>'per SKPD'!U3404</f>
        <v>0</v>
      </c>
      <c r="W500" s="316">
        <f>'per SKPD'!V3404</f>
        <v>0</v>
      </c>
      <c r="X500" s="316">
        <f>SUM(P500:W500)</f>
        <v>0</v>
      </c>
      <c r="Y500" s="318">
        <f>E500+G500+H500+I500+J500+K500+L500+M500+N500-P500-Q500-R500-S500-T500-U500-V500-W500</f>
        <v>39189000</v>
      </c>
      <c r="Z500" s="318"/>
      <c r="AD500" s="379">
        <v>39189000</v>
      </c>
      <c r="AE500" s="394">
        <f t="shared" si="312"/>
        <v>0</v>
      </c>
    </row>
    <row r="501" spans="1:31">
      <c r="A501" s="230"/>
      <c r="B501" s="159">
        <v>3</v>
      </c>
      <c r="C501" s="159" t="s">
        <v>97</v>
      </c>
      <c r="D501" s="185" t="s">
        <v>13</v>
      </c>
      <c r="E501" s="316">
        <f>'per SKPD'!E3406</f>
        <v>300500000</v>
      </c>
      <c r="F501" s="316">
        <f>'per SKPD'!F3406</f>
        <v>0</v>
      </c>
      <c r="G501" s="316">
        <f>'per SKPD'!G3406</f>
        <v>0</v>
      </c>
      <c r="H501" s="316">
        <f>'per SKPD'!H3406</f>
        <v>0</v>
      </c>
      <c r="I501" s="316">
        <f>'per SKPD'!I3406</f>
        <v>0</v>
      </c>
      <c r="J501" s="316">
        <f>'per SKPD'!J3406</f>
        <v>0</v>
      </c>
      <c r="K501" s="316">
        <f>'per SKPD'!K3406</f>
        <v>0</v>
      </c>
      <c r="L501" s="316">
        <f>'per SKPD'!L3406</f>
        <v>0</v>
      </c>
      <c r="M501" s="316">
        <f>'per SKPD'!M3406</f>
        <v>0</v>
      </c>
      <c r="N501" s="316">
        <f>'per SKPD'!N3406</f>
        <v>0</v>
      </c>
      <c r="O501" s="316">
        <f t="shared" si="340"/>
        <v>0</v>
      </c>
      <c r="P501" s="316">
        <f>'per SKPD'!O3406</f>
        <v>0</v>
      </c>
      <c r="Q501" s="316">
        <f>'per SKPD'!P3406</f>
        <v>0</v>
      </c>
      <c r="R501" s="316">
        <f>'per SKPD'!Q3406</f>
        <v>0</v>
      </c>
      <c r="S501" s="316">
        <f>'per SKPD'!R3406</f>
        <v>0</v>
      </c>
      <c r="T501" s="316">
        <f>'per SKPD'!S3406</f>
        <v>0</v>
      </c>
      <c r="U501" s="316">
        <f>'per SKPD'!T3406</f>
        <v>0</v>
      </c>
      <c r="V501" s="316">
        <f>'per SKPD'!U3406</f>
        <v>0</v>
      </c>
      <c r="W501" s="316">
        <f>'per SKPD'!V3406</f>
        <v>0</v>
      </c>
      <c r="X501" s="316">
        <f t="shared" ref="X501:X505" si="341">SUM(P501:W501)</f>
        <v>0</v>
      </c>
      <c r="Y501" s="318">
        <f t="shared" ref="Y501:Y505" si="342">E501+G501+H501+I501+J501+K501+L501+M501+N501-P501-Q501-R501-S501-T501-U501-V501-W501</f>
        <v>300500000</v>
      </c>
      <c r="Z501" s="318"/>
      <c r="AD501" s="379">
        <v>300500000</v>
      </c>
      <c r="AE501" s="394">
        <f t="shared" si="312"/>
        <v>0</v>
      </c>
    </row>
    <row r="502" spans="1:31">
      <c r="A502" s="230"/>
      <c r="B502" s="159">
        <v>4</v>
      </c>
      <c r="C502" s="159" t="s">
        <v>98</v>
      </c>
      <c r="D502" s="185" t="s">
        <v>8</v>
      </c>
      <c r="E502" s="316">
        <f>'per SKPD'!E3407</f>
        <v>0</v>
      </c>
      <c r="F502" s="316">
        <f>'per SKPD'!F3407</f>
        <v>0</v>
      </c>
      <c r="G502" s="316">
        <f>'per SKPD'!G3407</f>
        <v>0</v>
      </c>
      <c r="H502" s="316">
        <f>'per SKPD'!H3407</f>
        <v>0</v>
      </c>
      <c r="I502" s="316">
        <f>'per SKPD'!I3407</f>
        <v>0</v>
      </c>
      <c r="J502" s="316">
        <f>'per SKPD'!J3407</f>
        <v>0</v>
      </c>
      <c r="K502" s="316">
        <f>'per SKPD'!K3407</f>
        <v>0</v>
      </c>
      <c r="L502" s="316">
        <f>'per SKPD'!L3407</f>
        <v>0</v>
      </c>
      <c r="M502" s="316">
        <f>'per SKPD'!M3407</f>
        <v>0</v>
      </c>
      <c r="N502" s="316">
        <f>'per SKPD'!N3407</f>
        <v>0</v>
      </c>
      <c r="O502" s="316">
        <f t="shared" si="340"/>
        <v>0</v>
      </c>
      <c r="P502" s="316">
        <f>'per SKPD'!O3407</f>
        <v>0</v>
      </c>
      <c r="Q502" s="316">
        <f>'per SKPD'!P3407</f>
        <v>0</v>
      </c>
      <c r="R502" s="316">
        <f>'per SKPD'!Q3407</f>
        <v>0</v>
      </c>
      <c r="S502" s="316">
        <f>'per SKPD'!R3407</f>
        <v>0</v>
      </c>
      <c r="T502" s="316">
        <f>'per SKPD'!S3407</f>
        <v>0</v>
      </c>
      <c r="U502" s="316">
        <f>'per SKPD'!T3407</f>
        <v>0</v>
      </c>
      <c r="V502" s="316">
        <f>'per SKPD'!U3407</f>
        <v>0</v>
      </c>
      <c r="W502" s="316">
        <f>'per SKPD'!V3407</f>
        <v>0</v>
      </c>
      <c r="X502" s="316">
        <f t="shared" si="341"/>
        <v>0</v>
      </c>
      <c r="Y502" s="318">
        <f t="shared" si="342"/>
        <v>0</v>
      </c>
      <c r="Z502" s="318"/>
      <c r="AD502" s="379">
        <v>0</v>
      </c>
      <c r="AE502" s="394">
        <f t="shared" si="312"/>
        <v>0</v>
      </c>
    </row>
    <row r="503" spans="1:31">
      <c r="A503" s="230"/>
      <c r="B503" s="159">
        <v>5</v>
      </c>
      <c r="C503" s="159" t="s">
        <v>99</v>
      </c>
      <c r="D503" s="185" t="s">
        <v>14</v>
      </c>
      <c r="E503" s="316">
        <f>'per SKPD'!E3408</f>
        <v>191500</v>
      </c>
      <c r="F503" s="316">
        <f>'per SKPD'!F3408</f>
        <v>0</v>
      </c>
      <c r="G503" s="316">
        <f>'per SKPD'!G3408</f>
        <v>0</v>
      </c>
      <c r="H503" s="316">
        <f>'per SKPD'!H3408</f>
        <v>0</v>
      </c>
      <c r="I503" s="316">
        <f>'per SKPD'!I3408</f>
        <v>0</v>
      </c>
      <c r="J503" s="316">
        <f>'per SKPD'!J3408</f>
        <v>0</v>
      </c>
      <c r="K503" s="316">
        <f>'per SKPD'!K3408</f>
        <v>0</v>
      </c>
      <c r="L503" s="316">
        <f>'per SKPD'!L3408</f>
        <v>0</v>
      </c>
      <c r="M503" s="316">
        <f>'per SKPD'!M3408</f>
        <v>0</v>
      </c>
      <c r="N503" s="316">
        <f>'per SKPD'!N3408</f>
        <v>0</v>
      </c>
      <c r="O503" s="316">
        <f t="shared" si="340"/>
        <v>0</v>
      </c>
      <c r="P503" s="316">
        <f>'per SKPD'!O3408</f>
        <v>0</v>
      </c>
      <c r="Q503" s="316">
        <f>'per SKPD'!P3408</f>
        <v>0</v>
      </c>
      <c r="R503" s="316">
        <f>'per SKPD'!Q3408</f>
        <v>0</v>
      </c>
      <c r="S503" s="316">
        <f>'per SKPD'!R3408</f>
        <v>0</v>
      </c>
      <c r="T503" s="316">
        <f>'per SKPD'!S3408</f>
        <v>0</v>
      </c>
      <c r="U503" s="316">
        <f>'per SKPD'!T3408</f>
        <v>0</v>
      </c>
      <c r="V503" s="316">
        <f>'per SKPD'!U3408</f>
        <v>0</v>
      </c>
      <c r="W503" s="316">
        <f>'per SKPD'!V3408</f>
        <v>0</v>
      </c>
      <c r="X503" s="316">
        <f t="shared" si="341"/>
        <v>0</v>
      </c>
      <c r="Y503" s="318">
        <f t="shared" si="342"/>
        <v>191500</v>
      </c>
      <c r="Z503" s="318"/>
      <c r="AD503" s="379">
        <v>191500</v>
      </c>
      <c r="AE503" s="394">
        <f t="shared" si="312"/>
        <v>0</v>
      </c>
    </row>
    <row r="504" spans="1:31">
      <c r="A504" s="230"/>
      <c r="B504" s="159">
        <v>6</v>
      </c>
      <c r="C504" s="159" t="s">
        <v>100</v>
      </c>
      <c r="D504" s="185" t="s">
        <v>10</v>
      </c>
      <c r="E504" s="316">
        <f>'per SKPD'!E3409</f>
        <v>0</v>
      </c>
      <c r="F504" s="316">
        <f>'per SKPD'!F3409</f>
        <v>0</v>
      </c>
      <c r="G504" s="316">
        <f>'per SKPD'!G3409</f>
        <v>0</v>
      </c>
      <c r="H504" s="316">
        <f>'per SKPD'!H3409</f>
        <v>0</v>
      </c>
      <c r="I504" s="316">
        <f>'per SKPD'!I3409</f>
        <v>0</v>
      </c>
      <c r="J504" s="316">
        <f>'per SKPD'!J3409</f>
        <v>0</v>
      </c>
      <c r="K504" s="316">
        <f>'per SKPD'!K3409</f>
        <v>0</v>
      </c>
      <c r="L504" s="316">
        <f>'per SKPD'!L3409</f>
        <v>0</v>
      </c>
      <c r="M504" s="316">
        <f>'per SKPD'!M3409</f>
        <v>0</v>
      </c>
      <c r="N504" s="316">
        <f>'per SKPD'!N3409</f>
        <v>0</v>
      </c>
      <c r="O504" s="316">
        <f t="shared" si="340"/>
        <v>0</v>
      </c>
      <c r="P504" s="316">
        <f>'per SKPD'!O3409</f>
        <v>0</v>
      </c>
      <c r="Q504" s="316">
        <f>'per SKPD'!P3409</f>
        <v>0</v>
      </c>
      <c r="R504" s="316">
        <f>'per SKPD'!Q3409</f>
        <v>0</v>
      </c>
      <c r="S504" s="316">
        <f>'per SKPD'!R3409</f>
        <v>0</v>
      </c>
      <c r="T504" s="316">
        <f>'per SKPD'!S3409</f>
        <v>0</v>
      </c>
      <c r="U504" s="316">
        <f>'per SKPD'!T3409</f>
        <v>0</v>
      </c>
      <c r="V504" s="316">
        <f>'per SKPD'!U3409</f>
        <v>0</v>
      </c>
      <c r="W504" s="316">
        <f>'per SKPD'!V3409</f>
        <v>0</v>
      </c>
      <c r="X504" s="316">
        <f t="shared" si="341"/>
        <v>0</v>
      </c>
      <c r="Y504" s="318">
        <f t="shared" si="342"/>
        <v>0</v>
      </c>
      <c r="Z504" s="318"/>
      <c r="AD504" s="379">
        <v>0</v>
      </c>
      <c r="AE504" s="394">
        <f t="shared" si="312"/>
        <v>0</v>
      </c>
    </row>
    <row r="505" spans="1:31" s="179" customFormat="1">
      <c r="A505" s="628"/>
      <c r="B505" s="186">
        <v>7</v>
      </c>
      <c r="C505" s="186"/>
      <c r="D505" s="187" t="s">
        <v>11</v>
      </c>
      <c r="E505" s="316">
        <f>'per SKPD'!E3410</f>
        <v>25201000</v>
      </c>
      <c r="F505" s="316">
        <f>'per SKPD'!F3410</f>
        <v>0</v>
      </c>
      <c r="G505" s="316">
        <f>'per SKPD'!G3410</f>
        <v>0</v>
      </c>
      <c r="H505" s="316">
        <f>'per SKPD'!H3410</f>
        <v>0</v>
      </c>
      <c r="I505" s="316">
        <f>'per SKPD'!I3410</f>
        <v>0</v>
      </c>
      <c r="J505" s="316">
        <f>'per SKPD'!J3410</f>
        <v>0</v>
      </c>
      <c r="K505" s="316">
        <f>'per SKPD'!K3410</f>
        <v>0</v>
      </c>
      <c r="L505" s="316">
        <f>'per SKPD'!L3410</f>
        <v>0</v>
      </c>
      <c r="M505" s="316">
        <f>'per SKPD'!M3410</f>
        <v>0</v>
      </c>
      <c r="N505" s="316">
        <f>'per SKPD'!N3410</f>
        <v>0</v>
      </c>
      <c r="O505" s="316">
        <f t="shared" si="340"/>
        <v>0</v>
      </c>
      <c r="P505" s="316">
        <f>'per SKPD'!O3410</f>
        <v>0</v>
      </c>
      <c r="Q505" s="316">
        <f>'per SKPD'!P3410</f>
        <v>0</v>
      </c>
      <c r="R505" s="316">
        <f>'per SKPD'!Q3410</f>
        <v>0</v>
      </c>
      <c r="S505" s="316">
        <f>'per SKPD'!R3410</f>
        <v>0</v>
      </c>
      <c r="T505" s="316">
        <f>'per SKPD'!S3410</f>
        <v>25201000</v>
      </c>
      <c r="U505" s="316">
        <f>'per SKPD'!T3410</f>
        <v>0</v>
      </c>
      <c r="V505" s="316">
        <f>'per SKPD'!U3410</f>
        <v>0</v>
      </c>
      <c r="W505" s="316">
        <f>'per SKPD'!V3410</f>
        <v>0</v>
      </c>
      <c r="X505" s="316">
        <f t="shared" si="341"/>
        <v>25201000</v>
      </c>
      <c r="Y505" s="318">
        <f t="shared" si="342"/>
        <v>0</v>
      </c>
      <c r="Z505" s="395"/>
      <c r="AA505" s="396"/>
      <c r="AB505" s="397"/>
      <c r="AC505" s="397"/>
      <c r="AD505" s="397">
        <v>0</v>
      </c>
      <c r="AE505" s="394">
        <f t="shared" si="312"/>
        <v>0</v>
      </c>
    </row>
    <row r="506" spans="1:31">
      <c r="A506" s="627"/>
      <c r="B506" s="183"/>
      <c r="C506" s="183"/>
      <c r="D506" s="188"/>
      <c r="E506" s="318"/>
      <c r="F506" s="318"/>
      <c r="G506" s="390"/>
      <c r="H506" s="390"/>
      <c r="I506" s="390"/>
      <c r="J506" s="390"/>
      <c r="K506" s="390"/>
      <c r="L506" s="390"/>
      <c r="M506" s="390"/>
      <c r="N506" s="390"/>
      <c r="O506" s="390"/>
      <c r="P506" s="390"/>
      <c r="Q506" s="390"/>
      <c r="R506" s="390"/>
      <c r="S506" s="390"/>
      <c r="T506" s="390"/>
      <c r="U506" s="390"/>
      <c r="V506" s="390"/>
      <c r="W506" s="390"/>
      <c r="X506" s="390"/>
      <c r="Y506" s="390"/>
      <c r="Z506" s="390"/>
      <c r="AE506" s="394">
        <f t="shared" si="312"/>
        <v>0</v>
      </c>
    </row>
    <row r="507" spans="1:31" s="178" customFormat="1">
      <c r="A507" s="633">
        <v>56</v>
      </c>
      <c r="B507" s="694" t="s">
        <v>74</v>
      </c>
      <c r="C507" s="695"/>
      <c r="D507" s="696"/>
      <c r="E507" s="391">
        <f t="shared" ref="E507:U507" si="343">SUM(E508:E514)</f>
        <v>7197072500</v>
      </c>
      <c r="F507" s="391">
        <f t="shared" ref="F507" si="344">SUM(F508:F514)</f>
        <v>4900000</v>
      </c>
      <c r="G507" s="391">
        <f t="shared" si="343"/>
        <v>4900000</v>
      </c>
      <c r="H507" s="391">
        <f t="shared" si="343"/>
        <v>0</v>
      </c>
      <c r="I507" s="391">
        <f t="shared" si="343"/>
        <v>0</v>
      </c>
      <c r="J507" s="391">
        <f t="shared" si="343"/>
        <v>0</v>
      </c>
      <c r="K507" s="391">
        <f t="shared" si="343"/>
        <v>2638616</v>
      </c>
      <c r="L507" s="391">
        <f t="shared" si="343"/>
        <v>0</v>
      </c>
      <c r="M507" s="391">
        <f t="shared" si="343"/>
        <v>0</v>
      </c>
      <c r="N507" s="391">
        <f t="shared" si="343"/>
        <v>0</v>
      </c>
      <c r="O507" s="391">
        <f>SUM(G507:N507)</f>
        <v>7538616</v>
      </c>
      <c r="P507" s="391">
        <f t="shared" si="343"/>
        <v>0</v>
      </c>
      <c r="Q507" s="391">
        <f t="shared" si="343"/>
        <v>0</v>
      </c>
      <c r="R507" s="391">
        <f t="shared" si="343"/>
        <v>695500000</v>
      </c>
      <c r="S507" s="391">
        <f t="shared" si="343"/>
        <v>0</v>
      </c>
      <c r="T507" s="391">
        <f t="shared" si="343"/>
        <v>0</v>
      </c>
      <c r="U507" s="391">
        <f t="shared" si="343"/>
        <v>4900000</v>
      </c>
      <c r="V507" s="391">
        <f t="shared" ref="V507:W507" si="345">SUM(V508:V514)</f>
        <v>0</v>
      </c>
      <c r="W507" s="391">
        <f t="shared" si="345"/>
        <v>0</v>
      </c>
      <c r="X507" s="391">
        <f>SUM(X508:X514)</f>
        <v>700400000</v>
      </c>
      <c r="Y507" s="391">
        <f>SUM(Y508:Y514)</f>
        <v>6504211116</v>
      </c>
      <c r="Z507" s="392"/>
      <c r="AA507" s="393">
        <f>E507+G507+H507+I507+J507+K507+L507+M507+N507-P507-Q507-R507-S507-T507-U507-V507-W507</f>
        <v>6504211116</v>
      </c>
      <c r="AB507" s="394"/>
      <c r="AC507" s="394"/>
      <c r="AD507" s="394">
        <v>6504211116</v>
      </c>
      <c r="AE507" s="394">
        <f t="shared" si="312"/>
        <v>0</v>
      </c>
    </row>
    <row r="508" spans="1:31">
      <c r="A508" s="230"/>
      <c r="B508" s="159">
        <v>1</v>
      </c>
      <c r="C508" s="159" t="s">
        <v>95</v>
      </c>
      <c r="D508" s="185" t="s">
        <v>9</v>
      </c>
      <c r="E508" s="316">
        <f>'per SKPD'!E3415</f>
        <v>6905100000</v>
      </c>
      <c r="F508" s="316">
        <f>'per SKPD'!F3415</f>
        <v>0</v>
      </c>
      <c r="G508" s="316">
        <f>'per SKPD'!G3415</f>
        <v>0</v>
      </c>
      <c r="H508" s="316">
        <f>'per SKPD'!H3415</f>
        <v>0</v>
      </c>
      <c r="I508" s="316">
        <f>'per SKPD'!I3415</f>
        <v>0</v>
      </c>
      <c r="J508" s="316">
        <f>'per SKPD'!J3415</f>
        <v>0</v>
      </c>
      <c r="K508" s="316">
        <f>'per SKPD'!K3415</f>
        <v>2638616</v>
      </c>
      <c r="L508" s="316">
        <f>'per SKPD'!L3415</f>
        <v>0</v>
      </c>
      <c r="M508" s="316">
        <f>'per SKPD'!M3415</f>
        <v>0</v>
      </c>
      <c r="N508" s="316">
        <f>'per SKPD'!N3415</f>
        <v>0</v>
      </c>
      <c r="O508" s="316">
        <f>SUM(G508:N508)</f>
        <v>2638616</v>
      </c>
      <c r="P508" s="316">
        <f>'per SKPD'!O3415</f>
        <v>0</v>
      </c>
      <c r="Q508" s="316">
        <f>'per SKPD'!P3415</f>
        <v>0</v>
      </c>
      <c r="R508" s="316">
        <f>'per SKPD'!Q3415</f>
        <v>695500000</v>
      </c>
      <c r="S508" s="316">
        <f>'per SKPD'!R3415</f>
        <v>0</v>
      </c>
      <c r="T508" s="316">
        <f>'per SKPD'!S3415</f>
        <v>0</v>
      </c>
      <c r="U508" s="316">
        <f>'per SKPD'!T3415</f>
        <v>0</v>
      </c>
      <c r="V508" s="316">
        <f>'per SKPD'!U3415</f>
        <v>0</v>
      </c>
      <c r="W508" s="316">
        <f>'per SKPD'!V3415</f>
        <v>0</v>
      </c>
      <c r="X508" s="316">
        <f>SUM(P508:W508)</f>
        <v>695500000</v>
      </c>
      <c r="Y508" s="318">
        <f>E508+G508+H508+I508+J508+K508+L508+M508+N508-P508-Q508-R508-S508-T508-U508-V508-W508</f>
        <v>6212238616</v>
      </c>
      <c r="Z508" s="318"/>
      <c r="AA508" s="306">
        <f>Y507-AA507</f>
        <v>0</v>
      </c>
      <c r="AB508" s="379" t="s">
        <v>24</v>
      </c>
      <c r="AD508" s="379">
        <v>6212238616</v>
      </c>
      <c r="AE508" s="394">
        <f t="shared" si="312"/>
        <v>0</v>
      </c>
    </row>
    <row r="509" spans="1:31">
      <c r="A509" s="230"/>
      <c r="B509" s="159">
        <v>2</v>
      </c>
      <c r="C509" s="159" t="s">
        <v>96</v>
      </c>
      <c r="D509" s="185" t="s">
        <v>12</v>
      </c>
      <c r="E509" s="316">
        <f>'per SKPD'!E3419</f>
        <v>51651000</v>
      </c>
      <c r="F509" s="316">
        <f>'per SKPD'!F3419</f>
        <v>4900000</v>
      </c>
      <c r="G509" s="316">
        <f>'per SKPD'!G3419</f>
        <v>4900000</v>
      </c>
      <c r="H509" s="316">
        <f>'per SKPD'!H3419</f>
        <v>0</v>
      </c>
      <c r="I509" s="316">
        <f>'per SKPD'!I3419</f>
        <v>0</v>
      </c>
      <c r="J509" s="316">
        <f>'per SKPD'!J3419</f>
        <v>0</v>
      </c>
      <c r="K509" s="316">
        <f>'per SKPD'!K3419</f>
        <v>0</v>
      </c>
      <c r="L509" s="316">
        <f>'per SKPD'!L3419</f>
        <v>0</v>
      </c>
      <c r="M509" s="316">
        <f>'per SKPD'!M3419</f>
        <v>0</v>
      </c>
      <c r="N509" s="316">
        <f>'per SKPD'!N3419</f>
        <v>0</v>
      </c>
      <c r="O509" s="316">
        <f t="shared" ref="O509:O514" si="346">SUM(G509:N509)</f>
        <v>4900000</v>
      </c>
      <c r="P509" s="316">
        <f>'per SKPD'!O3419</f>
        <v>0</v>
      </c>
      <c r="Q509" s="316">
        <f>'per SKPD'!P3419</f>
        <v>0</v>
      </c>
      <c r="R509" s="316">
        <f>'per SKPD'!Q3419</f>
        <v>0</v>
      </c>
      <c r="S509" s="316">
        <f>'per SKPD'!R3419</f>
        <v>0</v>
      </c>
      <c r="T509" s="316">
        <f>'per SKPD'!S3419</f>
        <v>0</v>
      </c>
      <c r="U509" s="316">
        <f>'per SKPD'!T3419</f>
        <v>4900000</v>
      </c>
      <c r="V509" s="316">
        <f>'per SKPD'!U3419</f>
        <v>0</v>
      </c>
      <c r="W509" s="316">
        <f>'per SKPD'!V3419</f>
        <v>0</v>
      </c>
      <c r="X509" s="316">
        <f>SUM(P509:W509)</f>
        <v>4900000</v>
      </c>
      <c r="Y509" s="318">
        <f>E509+G509+H509+I509+J509+K509+L509+M509+N509-P509-Q509-R509-S509-T509-U509-V509-W509</f>
        <v>51651000</v>
      </c>
      <c r="Z509" s="318"/>
      <c r="AD509" s="379">
        <v>51651000</v>
      </c>
      <c r="AE509" s="394">
        <f t="shared" si="312"/>
        <v>0</v>
      </c>
    </row>
    <row r="510" spans="1:31">
      <c r="A510" s="230"/>
      <c r="B510" s="159">
        <v>3</v>
      </c>
      <c r="C510" s="159" t="s">
        <v>97</v>
      </c>
      <c r="D510" s="185" t="s">
        <v>13</v>
      </c>
      <c r="E510" s="316">
        <f>'per SKPD'!E3421</f>
        <v>240000000</v>
      </c>
      <c r="F510" s="316">
        <f>'per SKPD'!F3421</f>
        <v>0</v>
      </c>
      <c r="G510" s="316">
        <f>'per SKPD'!G3421</f>
        <v>0</v>
      </c>
      <c r="H510" s="316">
        <f>'per SKPD'!H3421</f>
        <v>0</v>
      </c>
      <c r="I510" s="316">
        <f>'per SKPD'!I3421</f>
        <v>0</v>
      </c>
      <c r="J510" s="316">
        <f>'per SKPD'!J3421</f>
        <v>0</v>
      </c>
      <c r="K510" s="316">
        <f>'per SKPD'!K3421</f>
        <v>0</v>
      </c>
      <c r="L510" s="316">
        <f>'per SKPD'!L3421</f>
        <v>0</v>
      </c>
      <c r="M510" s="316">
        <f>'per SKPD'!M3421</f>
        <v>0</v>
      </c>
      <c r="N510" s="316">
        <f>'per SKPD'!N3421</f>
        <v>0</v>
      </c>
      <c r="O510" s="316">
        <f t="shared" si="346"/>
        <v>0</v>
      </c>
      <c r="P510" s="316">
        <f>'per SKPD'!O3421</f>
        <v>0</v>
      </c>
      <c r="Q510" s="316">
        <f>'per SKPD'!P3421</f>
        <v>0</v>
      </c>
      <c r="R510" s="316">
        <f>'per SKPD'!Q3421</f>
        <v>0</v>
      </c>
      <c r="S510" s="316">
        <f>'per SKPD'!R3421</f>
        <v>0</v>
      </c>
      <c r="T510" s="316">
        <f>'per SKPD'!S3421</f>
        <v>0</v>
      </c>
      <c r="U510" s="316">
        <f>'per SKPD'!T3421</f>
        <v>0</v>
      </c>
      <c r="V510" s="316">
        <f>'per SKPD'!U3421</f>
        <v>0</v>
      </c>
      <c r="W510" s="316">
        <f>'per SKPD'!V3421</f>
        <v>0</v>
      </c>
      <c r="X510" s="316">
        <f t="shared" ref="X510:X514" si="347">SUM(P510:W510)</f>
        <v>0</v>
      </c>
      <c r="Y510" s="318">
        <f t="shared" ref="Y510:Y514" si="348">E510+G510+H510+I510+J510+K510+L510+M510+N510-P510-Q510-R510-S510-T510-U510-V510-W510</f>
        <v>240000000</v>
      </c>
      <c r="Z510" s="318"/>
      <c r="AD510" s="379">
        <v>240000000</v>
      </c>
      <c r="AE510" s="394">
        <f t="shared" si="312"/>
        <v>0</v>
      </c>
    </row>
    <row r="511" spans="1:31">
      <c r="A511" s="230"/>
      <c r="B511" s="159">
        <v>4</v>
      </c>
      <c r="C511" s="159" t="s">
        <v>98</v>
      </c>
      <c r="D511" s="185" t="s">
        <v>8</v>
      </c>
      <c r="E511" s="316">
        <f>'per SKPD'!E3422</f>
        <v>0</v>
      </c>
      <c r="F511" s="316">
        <f>'per SKPD'!F3422</f>
        <v>0</v>
      </c>
      <c r="G511" s="316">
        <f>'per SKPD'!G3422</f>
        <v>0</v>
      </c>
      <c r="H511" s="316">
        <f>'per SKPD'!H3422</f>
        <v>0</v>
      </c>
      <c r="I511" s="316">
        <f>'per SKPD'!I3422</f>
        <v>0</v>
      </c>
      <c r="J511" s="316">
        <f>'per SKPD'!J3422</f>
        <v>0</v>
      </c>
      <c r="K511" s="316">
        <f>'per SKPD'!K3422</f>
        <v>0</v>
      </c>
      <c r="L511" s="316">
        <f>'per SKPD'!L3422</f>
        <v>0</v>
      </c>
      <c r="M511" s="316">
        <f>'per SKPD'!M3422</f>
        <v>0</v>
      </c>
      <c r="N511" s="316">
        <f>'per SKPD'!N3422</f>
        <v>0</v>
      </c>
      <c r="O511" s="316">
        <f t="shared" si="346"/>
        <v>0</v>
      </c>
      <c r="P511" s="316">
        <f>'per SKPD'!O3422</f>
        <v>0</v>
      </c>
      <c r="Q511" s="316">
        <f>'per SKPD'!P3422</f>
        <v>0</v>
      </c>
      <c r="R511" s="316">
        <f>'per SKPD'!Q3422</f>
        <v>0</v>
      </c>
      <c r="S511" s="316">
        <f>'per SKPD'!R3422</f>
        <v>0</v>
      </c>
      <c r="T511" s="316">
        <f>'per SKPD'!S3422</f>
        <v>0</v>
      </c>
      <c r="U511" s="316">
        <f>'per SKPD'!T3422</f>
        <v>0</v>
      </c>
      <c r="V511" s="316">
        <f>'per SKPD'!U3422</f>
        <v>0</v>
      </c>
      <c r="W511" s="316">
        <f>'per SKPD'!V3422</f>
        <v>0</v>
      </c>
      <c r="X511" s="316">
        <f t="shared" si="347"/>
        <v>0</v>
      </c>
      <c r="Y511" s="318">
        <f t="shared" si="348"/>
        <v>0</v>
      </c>
      <c r="Z511" s="318"/>
      <c r="AD511" s="379">
        <v>0</v>
      </c>
      <c r="AE511" s="394">
        <f t="shared" si="312"/>
        <v>0</v>
      </c>
    </row>
    <row r="512" spans="1:31">
      <c r="A512" s="230"/>
      <c r="B512" s="159">
        <v>5</v>
      </c>
      <c r="C512" s="159" t="s">
        <v>99</v>
      </c>
      <c r="D512" s="185" t="s">
        <v>14</v>
      </c>
      <c r="E512" s="316">
        <f>'per SKPD'!E3423</f>
        <v>321500</v>
      </c>
      <c r="F512" s="316">
        <f>'per SKPD'!F3423</f>
        <v>0</v>
      </c>
      <c r="G512" s="316">
        <f>'per SKPD'!G3423</f>
        <v>0</v>
      </c>
      <c r="H512" s="316">
        <f>'per SKPD'!H3423</f>
        <v>0</v>
      </c>
      <c r="I512" s="316">
        <f>'per SKPD'!I3423</f>
        <v>0</v>
      </c>
      <c r="J512" s="316">
        <f>'per SKPD'!J3423</f>
        <v>0</v>
      </c>
      <c r="K512" s="316">
        <f>'per SKPD'!K3423</f>
        <v>0</v>
      </c>
      <c r="L512" s="316">
        <f>'per SKPD'!L3423</f>
        <v>0</v>
      </c>
      <c r="M512" s="316">
        <f>'per SKPD'!M3423</f>
        <v>0</v>
      </c>
      <c r="N512" s="316">
        <f>'per SKPD'!N3423</f>
        <v>0</v>
      </c>
      <c r="O512" s="316">
        <f t="shared" si="346"/>
        <v>0</v>
      </c>
      <c r="P512" s="316">
        <f>'per SKPD'!O3423</f>
        <v>0</v>
      </c>
      <c r="Q512" s="316">
        <f>'per SKPD'!P3423</f>
        <v>0</v>
      </c>
      <c r="R512" s="316">
        <f>'per SKPD'!Q3423</f>
        <v>0</v>
      </c>
      <c r="S512" s="316">
        <f>'per SKPD'!R3423</f>
        <v>0</v>
      </c>
      <c r="T512" s="316">
        <f>'per SKPD'!S3423</f>
        <v>0</v>
      </c>
      <c r="U512" s="316">
        <f>'per SKPD'!T3423</f>
        <v>0</v>
      </c>
      <c r="V512" s="316">
        <f>'per SKPD'!U3423</f>
        <v>0</v>
      </c>
      <c r="W512" s="316">
        <f>'per SKPD'!V3423</f>
        <v>0</v>
      </c>
      <c r="X512" s="316">
        <f t="shared" si="347"/>
        <v>0</v>
      </c>
      <c r="Y512" s="318">
        <f t="shared" si="348"/>
        <v>321500</v>
      </c>
      <c r="Z512" s="318"/>
      <c r="AD512" s="379">
        <v>321500</v>
      </c>
      <c r="AE512" s="394">
        <f t="shared" si="312"/>
        <v>0</v>
      </c>
    </row>
    <row r="513" spans="1:31">
      <c r="A513" s="230"/>
      <c r="B513" s="159">
        <v>6</v>
      </c>
      <c r="C513" s="159" t="s">
        <v>100</v>
      </c>
      <c r="D513" s="185" t="s">
        <v>10</v>
      </c>
      <c r="E513" s="316">
        <f>'per SKPD'!E3424</f>
        <v>0</v>
      </c>
      <c r="F513" s="316">
        <f>'per SKPD'!F3424</f>
        <v>0</v>
      </c>
      <c r="G513" s="316">
        <f>'per SKPD'!G3424</f>
        <v>0</v>
      </c>
      <c r="H513" s="316">
        <f>'per SKPD'!H3424</f>
        <v>0</v>
      </c>
      <c r="I513" s="316">
        <f>'per SKPD'!I3424</f>
        <v>0</v>
      </c>
      <c r="J513" s="316">
        <f>'per SKPD'!J3424</f>
        <v>0</v>
      </c>
      <c r="K513" s="316">
        <f>'per SKPD'!K3424</f>
        <v>0</v>
      </c>
      <c r="L513" s="316">
        <f>'per SKPD'!L3424</f>
        <v>0</v>
      </c>
      <c r="M513" s="316">
        <f>'per SKPD'!M3424</f>
        <v>0</v>
      </c>
      <c r="N513" s="316">
        <f>'per SKPD'!N3424</f>
        <v>0</v>
      </c>
      <c r="O513" s="316">
        <f t="shared" si="346"/>
        <v>0</v>
      </c>
      <c r="P513" s="316">
        <f>'per SKPD'!O3424</f>
        <v>0</v>
      </c>
      <c r="Q513" s="316">
        <f>'per SKPD'!P3424</f>
        <v>0</v>
      </c>
      <c r="R513" s="316">
        <f>'per SKPD'!Q3424</f>
        <v>0</v>
      </c>
      <c r="S513" s="316">
        <f>'per SKPD'!R3424</f>
        <v>0</v>
      </c>
      <c r="T513" s="316">
        <f>'per SKPD'!S3424</f>
        <v>0</v>
      </c>
      <c r="U513" s="316">
        <f>'per SKPD'!T3424</f>
        <v>0</v>
      </c>
      <c r="V513" s="316">
        <f>'per SKPD'!U3424</f>
        <v>0</v>
      </c>
      <c r="W513" s="316">
        <f>'per SKPD'!V3424</f>
        <v>0</v>
      </c>
      <c r="X513" s="316">
        <f t="shared" si="347"/>
        <v>0</v>
      </c>
      <c r="Y513" s="318">
        <f t="shared" si="348"/>
        <v>0</v>
      </c>
      <c r="Z513" s="318"/>
      <c r="AD513" s="379">
        <v>0</v>
      </c>
      <c r="AE513" s="394">
        <f t="shared" si="312"/>
        <v>0</v>
      </c>
    </row>
    <row r="514" spans="1:31" s="179" customFormat="1">
      <c r="A514" s="628"/>
      <c r="B514" s="186">
        <v>7</v>
      </c>
      <c r="C514" s="186"/>
      <c r="D514" s="187" t="s">
        <v>11</v>
      </c>
      <c r="E514" s="316">
        <f>'per SKPD'!E3425</f>
        <v>0</v>
      </c>
      <c r="F514" s="316">
        <f>'per SKPD'!F3425</f>
        <v>0</v>
      </c>
      <c r="G514" s="316">
        <f>'per SKPD'!G3425</f>
        <v>0</v>
      </c>
      <c r="H514" s="316">
        <f>'per SKPD'!H3425</f>
        <v>0</v>
      </c>
      <c r="I514" s="316">
        <f>'per SKPD'!I3425</f>
        <v>0</v>
      </c>
      <c r="J514" s="316">
        <f>'per SKPD'!J3425</f>
        <v>0</v>
      </c>
      <c r="K514" s="316">
        <f>'per SKPD'!K3425</f>
        <v>0</v>
      </c>
      <c r="L514" s="316">
        <f>'per SKPD'!L3425</f>
        <v>0</v>
      </c>
      <c r="M514" s="316">
        <f>'per SKPD'!M3425</f>
        <v>0</v>
      </c>
      <c r="N514" s="316">
        <f>'per SKPD'!N3425</f>
        <v>0</v>
      </c>
      <c r="O514" s="316">
        <f t="shared" si="346"/>
        <v>0</v>
      </c>
      <c r="P514" s="316">
        <f>'per SKPD'!O3425</f>
        <v>0</v>
      </c>
      <c r="Q514" s="316">
        <f>'per SKPD'!P3425</f>
        <v>0</v>
      </c>
      <c r="R514" s="316">
        <f>'per SKPD'!Q3425</f>
        <v>0</v>
      </c>
      <c r="S514" s="316">
        <f>'per SKPD'!R3425</f>
        <v>0</v>
      </c>
      <c r="T514" s="316">
        <f>'per SKPD'!S3425</f>
        <v>0</v>
      </c>
      <c r="U514" s="316">
        <f>'per SKPD'!T3425</f>
        <v>0</v>
      </c>
      <c r="V514" s="316">
        <f>'per SKPD'!U3425</f>
        <v>0</v>
      </c>
      <c r="W514" s="316">
        <f>'per SKPD'!V3425</f>
        <v>0</v>
      </c>
      <c r="X514" s="316">
        <f t="shared" si="347"/>
        <v>0</v>
      </c>
      <c r="Y514" s="318">
        <f t="shared" si="348"/>
        <v>0</v>
      </c>
      <c r="Z514" s="395"/>
      <c r="AA514" s="396"/>
      <c r="AB514" s="397"/>
      <c r="AC514" s="397"/>
      <c r="AD514" s="397">
        <v>0</v>
      </c>
      <c r="AE514" s="394">
        <f t="shared" si="312"/>
        <v>0</v>
      </c>
    </row>
    <row r="515" spans="1:31">
      <c r="A515" s="627"/>
      <c r="B515" s="183"/>
      <c r="C515" s="183"/>
      <c r="D515" s="188"/>
      <c r="E515" s="318"/>
      <c r="F515" s="318"/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390"/>
      <c r="R515" s="390"/>
      <c r="S515" s="390"/>
      <c r="T515" s="390"/>
      <c r="U515" s="390"/>
      <c r="V515" s="390"/>
      <c r="W515" s="390"/>
      <c r="X515" s="390"/>
      <c r="Y515" s="390"/>
      <c r="Z515" s="390"/>
      <c r="AE515" s="394">
        <f t="shared" si="312"/>
        <v>0</v>
      </c>
    </row>
    <row r="516" spans="1:31" s="178" customFormat="1">
      <c r="A516" s="633">
        <v>57</v>
      </c>
      <c r="B516" s="694" t="s">
        <v>75</v>
      </c>
      <c r="C516" s="695"/>
      <c r="D516" s="696"/>
      <c r="E516" s="391">
        <f t="shared" ref="E516:U516" si="349">SUM(E517:E523)</f>
        <v>4455653850</v>
      </c>
      <c r="F516" s="391">
        <f t="shared" ref="F516" si="350">SUM(F517:F523)</f>
        <v>4000000</v>
      </c>
      <c r="G516" s="391">
        <f t="shared" si="349"/>
        <v>4000000</v>
      </c>
      <c r="H516" s="391">
        <f t="shared" si="349"/>
        <v>0</v>
      </c>
      <c r="I516" s="391">
        <f t="shared" si="349"/>
        <v>0</v>
      </c>
      <c r="J516" s="391">
        <f t="shared" si="349"/>
        <v>0</v>
      </c>
      <c r="K516" s="391">
        <f t="shared" si="349"/>
        <v>9925024</v>
      </c>
      <c r="L516" s="391">
        <f t="shared" si="349"/>
        <v>0</v>
      </c>
      <c r="M516" s="391">
        <f t="shared" si="349"/>
        <v>1670000</v>
      </c>
      <c r="N516" s="391">
        <f t="shared" si="349"/>
        <v>0</v>
      </c>
      <c r="O516" s="391">
        <f>SUM(G516:N516)</f>
        <v>15595024</v>
      </c>
      <c r="P516" s="391">
        <f t="shared" si="349"/>
        <v>0</v>
      </c>
      <c r="Q516" s="391">
        <f t="shared" si="349"/>
        <v>0</v>
      </c>
      <c r="R516" s="391">
        <f t="shared" si="349"/>
        <v>0</v>
      </c>
      <c r="S516" s="391">
        <f t="shared" si="349"/>
        <v>1670000</v>
      </c>
      <c r="T516" s="391">
        <f t="shared" si="349"/>
        <v>1500000</v>
      </c>
      <c r="U516" s="391">
        <f t="shared" si="349"/>
        <v>0</v>
      </c>
      <c r="V516" s="391">
        <f t="shared" ref="V516:W516" si="351">SUM(V517:V523)</f>
        <v>0</v>
      </c>
      <c r="W516" s="391">
        <f t="shared" si="351"/>
        <v>0</v>
      </c>
      <c r="X516" s="391">
        <f>SUM(X517:X523)</f>
        <v>3170000</v>
      </c>
      <c r="Y516" s="391">
        <f>SUM(Y517:Y523)</f>
        <v>4468078874</v>
      </c>
      <c r="Z516" s="392" t="s">
        <v>118</v>
      </c>
      <c r="AA516" s="393">
        <f>E516+G516+H516+I516+J516+K516+L516+M516+N516-P516-Q516-R516-S516-T516-U516-V516-W516</f>
        <v>4468078874</v>
      </c>
      <c r="AB516" s="394"/>
      <c r="AC516" s="394"/>
      <c r="AD516" s="394">
        <v>4468078874</v>
      </c>
      <c r="AE516" s="394">
        <f t="shared" si="312"/>
        <v>0</v>
      </c>
    </row>
    <row r="517" spans="1:31" s="197" customFormat="1">
      <c r="A517" s="230"/>
      <c r="B517" s="161">
        <v>1</v>
      </c>
      <c r="C517" s="161" t="s">
        <v>95</v>
      </c>
      <c r="D517" s="161" t="s">
        <v>9</v>
      </c>
      <c r="E517" s="316">
        <f>'per SKPD'!E3428</f>
        <v>3889918000</v>
      </c>
      <c r="F517" s="316">
        <f>'per SKPD'!F3428</f>
        <v>0</v>
      </c>
      <c r="G517" s="316">
        <f>'per SKPD'!G3428</f>
        <v>0</v>
      </c>
      <c r="H517" s="316">
        <f>'per SKPD'!H3428</f>
        <v>0</v>
      </c>
      <c r="I517" s="316">
        <f>'per SKPD'!I3428</f>
        <v>0</v>
      </c>
      <c r="J517" s="316">
        <f>'per SKPD'!J3428</f>
        <v>0</v>
      </c>
      <c r="K517" s="316">
        <f>'per SKPD'!K3428</f>
        <v>9925024</v>
      </c>
      <c r="L517" s="316">
        <f>'per SKPD'!L3428</f>
        <v>0</v>
      </c>
      <c r="M517" s="316">
        <f>'per SKPD'!M3428</f>
        <v>0</v>
      </c>
      <c r="N517" s="316">
        <f>'per SKPD'!N3428</f>
        <v>0</v>
      </c>
      <c r="O517" s="316">
        <f>SUM(G517:N517)</f>
        <v>9925024</v>
      </c>
      <c r="P517" s="316">
        <f>'per SKPD'!O3428</f>
        <v>0</v>
      </c>
      <c r="Q517" s="316">
        <f>'per SKPD'!P3428</f>
        <v>0</v>
      </c>
      <c r="R517" s="316">
        <f>'per SKPD'!Q3428</f>
        <v>0</v>
      </c>
      <c r="S517" s="316">
        <f>'per SKPD'!R3428</f>
        <v>0</v>
      </c>
      <c r="T517" s="316">
        <f>'per SKPD'!S3428</f>
        <v>0</v>
      </c>
      <c r="U517" s="316">
        <f>'per SKPD'!T3428</f>
        <v>0</v>
      </c>
      <c r="V517" s="316">
        <f>'per SKPD'!U3428</f>
        <v>0</v>
      </c>
      <c r="W517" s="316">
        <f>'per SKPD'!V3428</f>
        <v>0</v>
      </c>
      <c r="X517" s="316">
        <f>SUM(P517:W517)</f>
        <v>0</v>
      </c>
      <c r="Y517" s="318">
        <f>E517+G517+H517+I517+J517+K517+L517+M517+N517-P517-Q517-R517-S517-T517-U517-V517-W517</f>
        <v>3899843024</v>
      </c>
      <c r="Z517" s="331"/>
      <c r="AA517" s="306">
        <f>Y516-AA516</f>
        <v>0</v>
      </c>
      <c r="AB517" s="412" t="s">
        <v>24</v>
      </c>
      <c r="AC517" s="412"/>
      <c r="AD517" s="412">
        <v>3899843024</v>
      </c>
      <c r="AE517" s="394">
        <f t="shared" si="312"/>
        <v>0</v>
      </c>
    </row>
    <row r="518" spans="1:31" s="197" customFormat="1">
      <c r="A518" s="230"/>
      <c r="B518" s="161">
        <v>2</v>
      </c>
      <c r="C518" s="161" t="s">
        <v>96</v>
      </c>
      <c r="D518" s="161" t="s">
        <v>12</v>
      </c>
      <c r="E518" s="316">
        <f>'per SKPD'!E3430</f>
        <v>58427500</v>
      </c>
      <c r="F518" s="316">
        <f>'per SKPD'!F3430</f>
        <v>4000000</v>
      </c>
      <c r="G518" s="316">
        <f>'per SKPD'!G3430</f>
        <v>4000000</v>
      </c>
      <c r="H518" s="316">
        <f>'per SKPD'!H3430</f>
        <v>0</v>
      </c>
      <c r="I518" s="316">
        <f>'per SKPD'!I3430</f>
        <v>0</v>
      </c>
      <c r="J518" s="316">
        <f>'per SKPD'!J3430</f>
        <v>0</v>
      </c>
      <c r="K518" s="316">
        <f>'per SKPD'!K3430</f>
        <v>0</v>
      </c>
      <c r="L518" s="316">
        <f>'per SKPD'!L3430</f>
        <v>0</v>
      </c>
      <c r="M518" s="316">
        <f>'per SKPD'!M3430</f>
        <v>0</v>
      </c>
      <c r="N518" s="316">
        <f>'per SKPD'!N3430</f>
        <v>0</v>
      </c>
      <c r="O518" s="316">
        <f t="shared" ref="O518:O523" si="352">SUM(G518:N518)</f>
        <v>4000000</v>
      </c>
      <c r="P518" s="316">
        <f>'per SKPD'!O3430</f>
        <v>0</v>
      </c>
      <c r="Q518" s="316">
        <f>'per SKPD'!P3430</f>
        <v>0</v>
      </c>
      <c r="R518" s="316">
        <f>'per SKPD'!Q3430</f>
        <v>0</v>
      </c>
      <c r="S518" s="316">
        <f>'per SKPD'!R3430</f>
        <v>1670000</v>
      </c>
      <c r="T518" s="316">
        <f>'per SKPD'!S3430</f>
        <v>0</v>
      </c>
      <c r="U518" s="316">
        <f>'per SKPD'!T3430</f>
        <v>0</v>
      </c>
      <c r="V518" s="316">
        <f>'per SKPD'!U3430</f>
        <v>0</v>
      </c>
      <c r="W518" s="316">
        <f>'per SKPD'!V3430</f>
        <v>0</v>
      </c>
      <c r="X518" s="316">
        <f>SUM(P518:W518)</f>
        <v>1670000</v>
      </c>
      <c r="Y518" s="318">
        <f>E518+G518+H518+I518+J518+K518+L518+M518+N518-P518-Q518-R518-S518-T518-U518-V518-W518</f>
        <v>60757500</v>
      </c>
      <c r="Z518" s="331"/>
      <c r="AA518" s="306"/>
      <c r="AB518" s="412"/>
      <c r="AC518" s="412"/>
      <c r="AD518" s="412">
        <v>60757500</v>
      </c>
      <c r="AE518" s="394">
        <f t="shared" si="312"/>
        <v>0</v>
      </c>
    </row>
    <row r="519" spans="1:31" s="197" customFormat="1">
      <c r="A519" s="230"/>
      <c r="B519" s="161">
        <v>3</v>
      </c>
      <c r="C519" s="161" t="s">
        <v>97</v>
      </c>
      <c r="D519" s="161" t="s">
        <v>13</v>
      </c>
      <c r="E519" s="316">
        <f>'per SKPD'!E3435</f>
        <v>502877850</v>
      </c>
      <c r="F519" s="316">
        <f>'per SKPD'!F3435</f>
        <v>0</v>
      </c>
      <c r="G519" s="316">
        <f>'per SKPD'!G3435</f>
        <v>0</v>
      </c>
      <c r="H519" s="316">
        <f>'per SKPD'!H3435</f>
        <v>0</v>
      </c>
      <c r="I519" s="316">
        <f>'per SKPD'!I3435</f>
        <v>0</v>
      </c>
      <c r="J519" s="316">
        <f>'per SKPD'!J3435</f>
        <v>0</v>
      </c>
      <c r="K519" s="316">
        <f>'per SKPD'!K3435</f>
        <v>0</v>
      </c>
      <c r="L519" s="316">
        <f>'per SKPD'!L3435</f>
        <v>0</v>
      </c>
      <c r="M519" s="316">
        <f>'per SKPD'!M3435</f>
        <v>0</v>
      </c>
      <c r="N519" s="316">
        <f>'per SKPD'!N3435</f>
        <v>0</v>
      </c>
      <c r="O519" s="316">
        <f t="shared" si="352"/>
        <v>0</v>
      </c>
      <c r="P519" s="316">
        <f>'per SKPD'!O3435</f>
        <v>0</v>
      </c>
      <c r="Q519" s="316">
        <f>'per SKPD'!P3435</f>
        <v>0</v>
      </c>
      <c r="R519" s="316">
        <f>'per SKPD'!Q3435</f>
        <v>0</v>
      </c>
      <c r="S519" s="316">
        <f>'per SKPD'!R3435</f>
        <v>0</v>
      </c>
      <c r="T519" s="316">
        <f>'per SKPD'!S3435</f>
        <v>0</v>
      </c>
      <c r="U519" s="316">
        <f>'per SKPD'!T3435</f>
        <v>0</v>
      </c>
      <c r="V519" s="316">
        <f>'per SKPD'!U3435</f>
        <v>0</v>
      </c>
      <c r="W519" s="316">
        <f>'per SKPD'!V3435</f>
        <v>0</v>
      </c>
      <c r="X519" s="316">
        <f t="shared" ref="X519:X523" si="353">SUM(P519:W519)</f>
        <v>0</v>
      </c>
      <c r="Y519" s="318">
        <f t="shared" ref="Y519:Y523" si="354">E519+G519+H519+I519+J519+K519+L519+M519+N519-P519-Q519-R519-S519-T519-U519-V519-W519</f>
        <v>502877850</v>
      </c>
      <c r="Z519" s="331"/>
      <c r="AA519" s="306"/>
      <c r="AB519" s="412"/>
      <c r="AC519" s="412"/>
      <c r="AD519" s="412">
        <v>502877850</v>
      </c>
      <c r="AE519" s="394">
        <f t="shared" si="312"/>
        <v>0</v>
      </c>
    </row>
    <row r="520" spans="1:31" s="197" customFormat="1">
      <c r="A520" s="230"/>
      <c r="B520" s="161">
        <v>4</v>
      </c>
      <c r="C520" s="161" t="s">
        <v>98</v>
      </c>
      <c r="D520" s="161" t="s">
        <v>8</v>
      </c>
      <c r="E520" s="316">
        <f>'per SKPD'!E3436</f>
        <v>0</v>
      </c>
      <c r="F520" s="316">
        <f>'per SKPD'!F3436</f>
        <v>0</v>
      </c>
      <c r="G520" s="316">
        <f>'per SKPD'!G3436</f>
        <v>0</v>
      </c>
      <c r="H520" s="316">
        <f>'per SKPD'!H3436</f>
        <v>0</v>
      </c>
      <c r="I520" s="316">
        <f>'per SKPD'!I3436</f>
        <v>0</v>
      </c>
      <c r="J520" s="316">
        <f>'per SKPD'!J3436</f>
        <v>0</v>
      </c>
      <c r="K520" s="316">
        <f>'per SKPD'!K3436</f>
        <v>0</v>
      </c>
      <c r="L520" s="316">
        <f>'per SKPD'!L3436</f>
        <v>0</v>
      </c>
      <c r="M520" s="316">
        <f>'per SKPD'!M3436</f>
        <v>0</v>
      </c>
      <c r="N520" s="316">
        <f>'per SKPD'!N3436</f>
        <v>0</v>
      </c>
      <c r="O520" s="316">
        <f t="shared" si="352"/>
        <v>0</v>
      </c>
      <c r="P520" s="316">
        <f>'per SKPD'!O3436</f>
        <v>0</v>
      </c>
      <c r="Q520" s="316">
        <f>'per SKPD'!P3436</f>
        <v>0</v>
      </c>
      <c r="R520" s="316">
        <f>'per SKPD'!Q3436</f>
        <v>0</v>
      </c>
      <c r="S520" s="316">
        <f>'per SKPD'!R3436</f>
        <v>0</v>
      </c>
      <c r="T520" s="316">
        <f>'per SKPD'!S3436</f>
        <v>0</v>
      </c>
      <c r="U520" s="316">
        <f>'per SKPD'!T3436</f>
        <v>0</v>
      </c>
      <c r="V520" s="316">
        <f>'per SKPD'!U3436</f>
        <v>0</v>
      </c>
      <c r="W520" s="316">
        <f>'per SKPD'!V3436</f>
        <v>0</v>
      </c>
      <c r="X520" s="316">
        <f t="shared" si="353"/>
        <v>0</v>
      </c>
      <c r="Y520" s="318">
        <f t="shared" si="354"/>
        <v>0</v>
      </c>
      <c r="Z520" s="331"/>
      <c r="AA520" s="306"/>
      <c r="AB520" s="412"/>
      <c r="AC520" s="412"/>
      <c r="AD520" s="412">
        <v>0</v>
      </c>
      <c r="AE520" s="394">
        <f t="shared" si="312"/>
        <v>0</v>
      </c>
    </row>
    <row r="521" spans="1:31" s="197" customFormat="1">
      <c r="A521" s="230"/>
      <c r="B521" s="161">
        <v>5</v>
      </c>
      <c r="C521" s="161" t="s">
        <v>99</v>
      </c>
      <c r="D521" s="161" t="s">
        <v>14</v>
      </c>
      <c r="E521" s="316">
        <f>'per SKPD'!E3437</f>
        <v>4430500</v>
      </c>
      <c r="F521" s="316">
        <f>'per SKPD'!F3437</f>
        <v>0</v>
      </c>
      <c r="G521" s="316">
        <f>'per SKPD'!G3437</f>
        <v>0</v>
      </c>
      <c r="H521" s="316">
        <f>'per SKPD'!H3437</f>
        <v>0</v>
      </c>
      <c r="I521" s="316">
        <f>'per SKPD'!I3437</f>
        <v>0</v>
      </c>
      <c r="J521" s="316">
        <f>'per SKPD'!J3437</f>
        <v>0</v>
      </c>
      <c r="K521" s="316">
        <f>'per SKPD'!K3437</f>
        <v>0</v>
      </c>
      <c r="L521" s="316">
        <f>'per SKPD'!L3437</f>
        <v>0</v>
      </c>
      <c r="M521" s="316">
        <f>'per SKPD'!M3437</f>
        <v>170000</v>
      </c>
      <c r="N521" s="316">
        <f>'per SKPD'!N3437</f>
        <v>0</v>
      </c>
      <c r="O521" s="316">
        <f t="shared" si="352"/>
        <v>170000</v>
      </c>
      <c r="P521" s="316">
        <f>'per SKPD'!O3437</f>
        <v>0</v>
      </c>
      <c r="Q521" s="316">
        <f>'per SKPD'!P3437</f>
        <v>0</v>
      </c>
      <c r="R521" s="316">
        <f>'per SKPD'!Q3437</f>
        <v>0</v>
      </c>
      <c r="S521" s="316">
        <f>'per SKPD'!R3437</f>
        <v>0</v>
      </c>
      <c r="T521" s="316">
        <f>'per SKPD'!S3437</f>
        <v>0</v>
      </c>
      <c r="U521" s="316">
        <f>'per SKPD'!T3437</f>
        <v>0</v>
      </c>
      <c r="V521" s="316">
        <f>'per SKPD'!U3437</f>
        <v>0</v>
      </c>
      <c r="W521" s="316">
        <f>'per SKPD'!V3437</f>
        <v>0</v>
      </c>
      <c r="X521" s="316">
        <f t="shared" si="353"/>
        <v>0</v>
      </c>
      <c r="Y521" s="318">
        <f t="shared" si="354"/>
        <v>4600500</v>
      </c>
      <c r="Z521" s="331"/>
      <c r="AA521" s="306"/>
      <c r="AB521" s="412"/>
      <c r="AC521" s="412"/>
      <c r="AD521" s="412">
        <v>4600500</v>
      </c>
      <c r="AE521" s="394">
        <f t="shared" si="312"/>
        <v>0</v>
      </c>
    </row>
    <row r="522" spans="1:31" s="197" customFormat="1">
      <c r="A522" s="230"/>
      <c r="B522" s="161">
        <v>6</v>
      </c>
      <c r="C522" s="161" t="s">
        <v>100</v>
      </c>
      <c r="D522" s="161" t="s">
        <v>10</v>
      </c>
      <c r="E522" s="316">
        <f>'per SKPD'!E3440</f>
        <v>0</v>
      </c>
      <c r="F522" s="316">
        <f>'per SKPD'!F3440</f>
        <v>0</v>
      </c>
      <c r="G522" s="316">
        <f>'per SKPD'!G3440</f>
        <v>0</v>
      </c>
      <c r="H522" s="316">
        <f>'per SKPD'!H3440</f>
        <v>0</v>
      </c>
      <c r="I522" s="316">
        <f>'per SKPD'!I3440</f>
        <v>0</v>
      </c>
      <c r="J522" s="316">
        <f>'per SKPD'!J3440</f>
        <v>0</v>
      </c>
      <c r="K522" s="316">
        <f>'per SKPD'!K3440</f>
        <v>0</v>
      </c>
      <c r="L522" s="316">
        <f>'per SKPD'!L3440</f>
        <v>0</v>
      </c>
      <c r="M522" s="316">
        <f>'per SKPD'!M3440</f>
        <v>0</v>
      </c>
      <c r="N522" s="316">
        <f>'per SKPD'!N3440</f>
        <v>0</v>
      </c>
      <c r="O522" s="316">
        <f t="shared" si="352"/>
        <v>0</v>
      </c>
      <c r="P522" s="316">
        <f>'per SKPD'!O3440</f>
        <v>0</v>
      </c>
      <c r="Q522" s="316">
        <f>'per SKPD'!P3440</f>
        <v>0</v>
      </c>
      <c r="R522" s="316">
        <f>'per SKPD'!Q3440</f>
        <v>0</v>
      </c>
      <c r="S522" s="316">
        <f>'per SKPD'!R3440</f>
        <v>0</v>
      </c>
      <c r="T522" s="316">
        <f>'per SKPD'!S3440</f>
        <v>0</v>
      </c>
      <c r="U522" s="316">
        <f>'per SKPD'!T3440</f>
        <v>0</v>
      </c>
      <c r="V522" s="316">
        <f>'per SKPD'!U3440</f>
        <v>0</v>
      </c>
      <c r="W522" s="316">
        <f>'per SKPD'!V3440</f>
        <v>0</v>
      </c>
      <c r="X522" s="316">
        <f t="shared" si="353"/>
        <v>0</v>
      </c>
      <c r="Y522" s="318">
        <f t="shared" si="354"/>
        <v>0</v>
      </c>
      <c r="Z522" s="331"/>
      <c r="AA522" s="306"/>
      <c r="AB522" s="412"/>
      <c r="AC522" s="412"/>
      <c r="AD522" s="412">
        <v>0</v>
      </c>
      <c r="AE522" s="394">
        <f t="shared" si="312"/>
        <v>0</v>
      </c>
    </row>
    <row r="523" spans="1:31" s="179" customFormat="1">
      <c r="A523" s="628"/>
      <c r="B523" s="186">
        <v>7</v>
      </c>
      <c r="C523" s="186"/>
      <c r="D523" s="187" t="s">
        <v>11</v>
      </c>
      <c r="E523" s="316">
        <f>'per SKPD'!E3441</f>
        <v>0</v>
      </c>
      <c r="F523" s="316">
        <f>'per SKPD'!F3441</f>
        <v>0</v>
      </c>
      <c r="G523" s="316">
        <f>'per SKPD'!G3441</f>
        <v>0</v>
      </c>
      <c r="H523" s="316">
        <f>'per SKPD'!H3441</f>
        <v>0</v>
      </c>
      <c r="I523" s="316">
        <f>'per SKPD'!I3441</f>
        <v>0</v>
      </c>
      <c r="J523" s="316">
        <f>'per SKPD'!J3441</f>
        <v>0</v>
      </c>
      <c r="K523" s="316">
        <f>'per SKPD'!K3441</f>
        <v>0</v>
      </c>
      <c r="L523" s="316">
        <f>'per SKPD'!L3441</f>
        <v>0</v>
      </c>
      <c r="M523" s="316">
        <f>'per SKPD'!M3441</f>
        <v>1500000</v>
      </c>
      <c r="N523" s="316">
        <f>'per SKPD'!N3441</f>
        <v>0</v>
      </c>
      <c r="O523" s="316">
        <f t="shared" si="352"/>
        <v>1500000</v>
      </c>
      <c r="P523" s="316">
        <f>'per SKPD'!O3441</f>
        <v>0</v>
      </c>
      <c r="Q523" s="316">
        <f>'per SKPD'!P3441</f>
        <v>0</v>
      </c>
      <c r="R523" s="316">
        <f>'per SKPD'!Q3441</f>
        <v>0</v>
      </c>
      <c r="S523" s="316">
        <f>'per SKPD'!R3441</f>
        <v>0</v>
      </c>
      <c r="T523" s="316">
        <f>'per SKPD'!S3441</f>
        <v>1500000</v>
      </c>
      <c r="U523" s="316">
        <f>'per SKPD'!T3441</f>
        <v>0</v>
      </c>
      <c r="V523" s="316">
        <f>'per SKPD'!U3441</f>
        <v>0</v>
      </c>
      <c r="W523" s="316">
        <f>'per SKPD'!V3441</f>
        <v>0</v>
      </c>
      <c r="X523" s="316">
        <f t="shared" si="353"/>
        <v>1500000</v>
      </c>
      <c r="Y523" s="318">
        <f t="shared" si="354"/>
        <v>0</v>
      </c>
      <c r="Z523" s="395"/>
      <c r="AA523" s="396"/>
      <c r="AB523" s="397"/>
      <c r="AC523" s="397"/>
      <c r="AD523" s="397">
        <v>0</v>
      </c>
      <c r="AE523" s="394">
        <f t="shared" si="312"/>
        <v>0</v>
      </c>
    </row>
    <row r="524" spans="1:31">
      <c r="A524" s="627"/>
      <c r="B524" s="183"/>
      <c r="C524" s="183"/>
      <c r="D524" s="188"/>
      <c r="E524" s="318"/>
      <c r="F524" s="318"/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390"/>
      <c r="R524" s="390"/>
      <c r="S524" s="390"/>
      <c r="T524" s="390"/>
      <c r="U524" s="390"/>
      <c r="V524" s="390"/>
      <c r="W524" s="390"/>
      <c r="X524" s="390"/>
      <c r="Y524" s="390"/>
      <c r="Z524" s="390"/>
      <c r="AE524" s="394">
        <f t="shared" si="312"/>
        <v>0</v>
      </c>
    </row>
    <row r="525" spans="1:31" s="178" customFormat="1">
      <c r="A525" s="633">
        <v>58</v>
      </c>
      <c r="B525" s="694" t="s">
        <v>76</v>
      </c>
      <c r="C525" s="695"/>
      <c r="D525" s="696"/>
      <c r="E525" s="391">
        <f t="shared" ref="E525:M525" si="355">SUM(E526:E532)</f>
        <v>3361929750</v>
      </c>
      <c r="F525" s="391">
        <f t="shared" ref="F525" si="356">SUM(F526:F532)</f>
        <v>9480000</v>
      </c>
      <c r="G525" s="391">
        <f t="shared" si="355"/>
        <v>9480000</v>
      </c>
      <c r="H525" s="391">
        <f t="shared" si="355"/>
        <v>0</v>
      </c>
      <c r="I525" s="391">
        <f t="shared" si="355"/>
        <v>0</v>
      </c>
      <c r="J525" s="391">
        <f t="shared" si="355"/>
        <v>0</v>
      </c>
      <c r="K525" s="391">
        <f t="shared" si="355"/>
        <v>0</v>
      </c>
      <c r="L525" s="391">
        <f t="shared" si="355"/>
        <v>0</v>
      </c>
      <c r="M525" s="391">
        <f t="shared" si="355"/>
        <v>700000</v>
      </c>
      <c r="N525" s="391">
        <f t="shared" ref="N525:U525" si="357">SUM(N526:N532)</f>
        <v>0</v>
      </c>
      <c r="O525" s="391">
        <f>SUM(G525:N525)</f>
        <v>10180000</v>
      </c>
      <c r="P525" s="391">
        <f t="shared" si="357"/>
        <v>0</v>
      </c>
      <c r="Q525" s="391">
        <f t="shared" si="357"/>
        <v>0</v>
      </c>
      <c r="R525" s="391">
        <f t="shared" si="357"/>
        <v>0</v>
      </c>
      <c r="S525" s="391">
        <f t="shared" si="357"/>
        <v>700000</v>
      </c>
      <c r="T525" s="391">
        <f t="shared" si="357"/>
        <v>1510000</v>
      </c>
      <c r="U525" s="391">
        <f t="shared" si="357"/>
        <v>0</v>
      </c>
      <c r="V525" s="391">
        <f t="shared" ref="V525:W525" si="358">SUM(V526:V532)</f>
        <v>0</v>
      </c>
      <c r="W525" s="391">
        <f t="shared" si="358"/>
        <v>0</v>
      </c>
      <c r="X525" s="391">
        <f>SUM(X526:X532)</f>
        <v>2210000</v>
      </c>
      <c r="Y525" s="391">
        <f>SUM(Y526:Y532)</f>
        <v>3369899750</v>
      </c>
      <c r="Z525" s="392"/>
      <c r="AA525" s="393">
        <f>E525+G525+H525+I525+J525+K525+L525+M525+N525-P525-Q525-R525-S525-T525-U525-V525-W525</f>
        <v>3369899750</v>
      </c>
      <c r="AB525" s="394"/>
      <c r="AC525" s="394"/>
      <c r="AD525" s="394">
        <v>3369899750</v>
      </c>
      <c r="AE525" s="394">
        <f t="shared" ref="AE525:AE588" si="359">Y525-AD525</f>
        <v>0</v>
      </c>
    </row>
    <row r="526" spans="1:31">
      <c r="A526" s="230"/>
      <c r="B526" s="159">
        <v>1</v>
      </c>
      <c r="C526" s="159" t="s">
        <v>95</v>
      </c>
      <c r="D526" s="185" t="s">
        <v>9</v>
      </c>
      <c r="E526" s="316">
        <f>'per SKPD'!E3445</f>
        <v>2657280250</v>
      </c>
      <c r="F526" s="316">
        <f>'per SKPD'!F3445</f>
        <v>0</v>
      </c>
      <c r="G526" s="316">
        <f>'per SKPD'!G3445</f>
        <v>0</v>
      </c>
      <c r="H526" s="316">
        <f>'per SKPD'!H3445</f>
        <v>0</v>
      </c>
      <c r="I526" s="316">
        <f>'per SKPD'!I3445</f>
        <v>0</v>
      </c>
      <c r="J526" s="316">
        <f>'per SKPD'!J3445</f>
        <v>0</v>
      </c>
      <c r="K526" s="316">
        <f>'per SKPD'!K3445</f>
        <v>0</v>
      </c>
      <c r="L526" s="316">
        <f>'per SKPD'!L3445</f>
        <v>0</v>
      </c>
      <c r="M526" s="316">
        <f>'per SKPD'!M3445</f>
        <v>0</v>
      </c>
      <c r="N526" s="316">
        <f>'per SKPD'!N3445</f>
        <v>0</v>
      </c>
      <c r="O526" s="316">
        <f>SUM(G526:N526)</f>
        <v>0</v>
      </c>
      <c r="P526" s="316">
        <f>'per SKPD'!O3445</f>
        <v>0</v>
      </c>
      <c r="Q526" s="316">
        <f>'per SKPD'!P3445</f>
        <v>0</v>
      </c>
      <c r="R526" s="316">
        <f>'per SKPD'!Q3445</f>
        <v>0</v>
      </c>
      <c r="S526" s="316">
        <f>'per SKPD'!R3445</f>
        <v>0</v>
      </c>
      <c r="T526" s="316">
        <f>'per SKPD'!S3445</f>
        <v>0</v>
      </c>
      <c r="U526" s="316">
        <f>'per SKPD'!T3445</f>
        <v>0</v>
      </c>
      <c r="V526" s="316">
        <f>'per SKPD'!U3445</f>
        <v>0</v>
      </c>
      <c r="W526" s="316">
        <f>'per SKPD'!V3445</f>
        <v>0</v>
      </c>
      <c r="X526" s="316">
        <f>SUM(P526:W526)</f>
        <v>0</v>
      </c>
      <c r="Y526" s="318">
        <f>E526+G526+H526+I526+J526+K526+L526+M526+N526-P526-Q526-R526-S526-T526-U526-V526-W526</f>
        <v>2657280250</v>
      </c>
      <c r="Z526" s="318"/>
      <c r="AA526" s="306">
        <f>Y525-AA525</f>
        <v>0</v>
      </c>
      <c r="AB526" s="379" t="s">
        <v>24</v>
      </c>
      <c r="AD526" s="379">
        <v>2657280250</v>
      </c>
      <c r="AE526" s="394">
        <f t="shared" si="359"/>
        <v>0</v>
      </c>
    </row>
    <row r="527" spans="1:31">
      <c r="A527" s="230"/>
      <c r="B527" s="159">
        <v>2</v>
      </c>
      <c r="C527" s="159" t="s">
        <v>96</v>
      </c>
      <c r="D527" s="185" t="s">
        <v>12</v>
      </c>
      <c r="E527" s="316">
        <f>'per SKPD'!E3446</f>
        <v>80149000</v>
      </c>
      <c r="F527" s="316">
        <f>'per SKPD'!F3446</f>
        <v>9480000</v>
      </c>
      <c r="G527" s="316">
        <f>'per SKPD'!G3446</f>
        <v>9480000</v>
      </c>
      <c r="H527" s="316">
        <f>'per SKPD'!H3446</f>
        <v>0</v>
      </c>
      <c r="I527" s="316">
        <f>'per SKPD'!I3446</f>
        <v>0</v>
      </c>
      <c r="J527" s="316">
        <f>'per SKPD'!J3446</f>
        <v>0</v>
      </c>
      <c r="K527" s="316">
        <f>'per SKPD'!K3446</f>
        <v>0</v>
      </c>
      <c r="L527" s="316">
        <f>'per SKPD'!L3446</f>
        <v>0</v>
      </c>
      <c r="M527" s="316">
        <f>'per SKPD'!M3446</f>
        <v>0</v>
      </c>
      <c r="N527" s="316">
        <f>'per SKPD'!N3446</f>
        <v>0</v>
      </c>
      <c r="O527" s="316">
        <f t="shared" ref="O527:O532" si="360">SUM(G527:N527)</f>
        <v>9480000</v>
      </c>
      <c r="P527" s="316">
        <f>'per SKPD'!O3446</f>
        <v>0</v>
      </c>
      <c r="Q527" s="316">
        <f>'per SKPD'!P3446</f>
        <v>0</v>
      </c>
      <c r="R527" s="316">
        <f>'per SKPD'!Q3446</f>
        <v>0</v>
      </c>
      <c r="S527" s="316">
        <f>'per SKPD'!R3446</f>
        <v>700000</v>
      </c>
      <c r="T527" s="316">
        <f>'per SKPD'!S3446</f>
        <v>0</v>
      </c>
      <c r="U527" s="316">
        <f>'per SKPD'!T3446</f>
        <v>0</v>
      </c>
      <c r="V527" s="316">
        <f>'per SKPD'!U3446</f>
        <v>0</v>
      </c>
      <c r="W527" s="316">
        <f>'per SKPD'!V3446</f>
        <v>0</v>
      </c>
      <c r="X527" s="316">
        <f>SUM(P527:W527)</f>
        <v>700000</v>
      </c>
      <c r="Y527" s="318">
        <f>E527+G527+H527+I527+J527+K527+L527+M527+N527-P527-Q527-R527-S527-T527-U527-V527-W527</f>
        <v>88929000</v>
      </c>
      <c r="Z527" s="318"/>
      <c r="AD527" s="379">
        <v>88929000</v>
      </c>
      <c r="AE527" s="394">
        <f t="shared" si="359"/>
        <v>0</v>
      </c>
    </row>
    <row r="528" spans="1:31">
      <c r="A528" s="230"/>
      <c r="B528" s="159">
        <v>3</v>
      </c>
      <c r="C528" s="159" t="s">
        <v>97</v>
      </c>
      <c r="D528" s="185" t="s">
        <v>13</v>
      </c>
      <c r="E528" s="316">
        <f>'per SKPD'!E3454</f>
        <v>621804000</v>
      </c>
      <c r="F528" s="316">
        <f>'per SKPD'!F3454</f>
        <v>0</v>
      </c>
      <c r="G528" s="316">
        <f>'per SKPD'!G3454</f>
        <v>0</v>
      </c>
      <c r="H528" s="316">
        <f>'per SKPD'!H3454</f>
        <v>0</v>
      </c>
      <c r="I528" s="316">
        <f>'per SKPD'!I3454</f>
        <v>0</v>
      </c>
      <c r="J528" s="316">
        <f>'per SKPD'!J3454</f>
        <v>0</v>
      </c>
      <c r="K528" s="316">
        <f>'per SKPD'!K3454</f>
        <v>0</v>
      </c>
      <c r="L528" s="316">
        <f>'per SKPD'!L3454</f>
        <v>0</v>
      </c>
      <c r="M528" s="316">
        <f>'per SKPD'!M3454</f>
        <v>0</v>
      </c>
      <c r="N528" s="316">
        <f>'per SKPD'!N3454</f>
        <v>0</v>
      </c>
      <c r="O528" s="316">
        <f t="shared" si="360"/>
        <v>0</v>
      </c>
      <c r="P528" s="316">
        <f>'per SKPD'!O3454</f>
        <v>0</v>
      </c>
      <c r="Q528" s="316">
        <f>'per SKPD'!P3454</f>
        <v>0</v>
      </c>
      <c r="R528" s="316">
        <f>'per SKPD'!Q3454</f>
        <v>0</v>
      </c>
      <c r="S528" s="316">
        <f>'per SKPD'!R3454</f>
        <v>0</v>
      </c>
      <c r="T528" s="316">
        <f>'per SKPD'!S3454</f>
        <v>0</v>
      </c>
      <c r="U528" s="316">
        <f>'per SKPD'!T3454</f>
        <v>0</v>
      </c>
      <c r="V528" s="316">
        <f>'per SKPD'!U3454</f>
        <v>0</v>
      </c>
      <c r="W528" s="316">
        <f>'per SKPD'!V3454</f>
        <v>0</v>
      </c>
      <c r="X528" s="316">
        <f t="shared" ref="X528:X532" si="361">SUM(P528:W528)</f>
        <v>0</v>
      </c>
      <c r="Y528" s="318">
        <f t="shared" ref="Y528:Y532" si="362">E528+G528+H528+I528+J528+K528+L528+M528+N528-P528-Q528-R528-S528-T528-U528-V528-W528</f>
        <v>621804000</v>
      </c>
      <c r="Z528" s="318"/>
      <c r="AD528" s="379">
        <v>621804000</v>
      </c>
      <c r="AE528" s="394">
        <f t="shared" si="359"/>
        <v>0</v>
      </c>
    </row>
    <row r="529" spans="1:31">
      <c r="A529" s="230"/>
      <c r="B529" s="159">
        <v>4</v>
      </c>
      <c r="C529" s="159" t="s">
        <v>98</v>
      </c>
      <c r="D529" s="185" t="s">
        <v>8</v>
      </c>
      <c r="E529" s="316">
        <f>'per SKPD'!E3455</f>
        <v>0</v>
      </c>
      <c r="F529" s="316">
        <f>'per SKPD'!F3455</f>
        <v>0</v>
      </c>
      <c r="G529" s="316">
        <f>'per SKPD'!G3455</f>
        <v>0</v>
      </c>
      <c r="H529" s="316">
        <f>'per SKPD'!H3455</f>
        <v>0</v>
      </c>
      <c r="I529" s="316">
        <f>'per SKPD'!I3455</f>
        <v>0</v>
      </c>
      <c r="J529" s="316">
        <f>'per SKPD'!J3455</f>
        <v>0</v>
      </c>
      <c r="K529" s="316">
        <f>'per SKPD'!K3455</f>
        <v>0</v>
      </c>
      <c r="L529" s="316">
        <f>'per SKPD'!L3455</f>
        <v>0</v>
      </c>
      <c r="M529" s="316">
        <f>'per SKPD'!M3455</f>
        <v>0</v>
      </c>
      <c r="N529" s="316">
        <f>'per SKPD'!N3455</f>
        <v>0</v>
      </c>
      <c r="O529" s="316">
        <f t="shared" si="360"/>
        <v>0</v>
      </c>
      <c r="P529" s="316">
        <f>'per SKPD'!O3455</f>
        <v>0</v>
      </c>
      <c r="Q529" s="316">
        <f>'per SKPD'!P3455</f>
        <v>0</v>
      </c>
      <c r="R529" s="316">
        <f>'per SKPD'!Q3455</f>
        <v>0</v>
      </c>
      <c r="S529" s="316">
        <f>'per SKPD'!R3455</f>
        <v>0</v>
      </c>
      <c r="T529" s="316">
        <f>'per SKPD'!S3455</f>
        <v>0</v>
      </c>
      <c r="U529" s="316">
        <f>'per SKPD'!T3455</f>
        <v>0</v>
      </c>
      <c r="V529" s="316">
        <f>'per SKPD'!U3455</f>
        <v>0</v>
      </c>
      <c r="W529" s="316">
        <f>'per SKPD'!V3455</f>
        <v>0</v>
      </c>
      <c r="X529" s="316">
        <f t="shared" si="361"/>
        <v>0</v>
      </c>
      <c r="Y529" s="318">
        <f t="shared" si="362"/>
        <v>0</v>
      </c>
      <c r="Z529" s="318"/>
      <c r="AD529" s="379">
        <v>0</v>
      </c>
      <c r="AE529" s="394">
        <f t="shared" si="359"/>
        <v>0</v>
      </c>
    </row>
    <row r="530" spans="1:31">
      <c r="A530" s="230"/>
      <c r="B530" s="159">
        <v>5</v>
      </c>
      <c r="C530" s="159" t="s">
        <v>99</v>
      </c>
      <c r="D530" s="185" t="s">
        <v>14</v>
      </c>
      <c r="E530" s="316">
        <f>'per SKPD'!E3456</f>
        <v>1886500</v>
      </c>
      <c r="F530" s="316">
        <f>'per SKPD'!F3456</f>
        <v>0</v>
      </c>
      <c r="G530" s="316">
        <f>'per SKPD'!G3456</f>
        <v>0</v>
      </c>
      <c r="H530" s="316">
        <f>'per SKPD'!H3456</f>
        <v>0</v>
      </c>
      <c r="I530" s="316">
        <f>'per SKPD'!I3456</f>
        <v>0</v>
      </c>
      <c r="J530" s="316">
        <f>'per SKPD'!J3456</f>
        <v>0</v>
      </c>
      <c r="K530" s="316">
        <f>'per SKPD'!K3456</f>
        <v>0</v>
      </c>
      <c r="L530" s="316">
        <f>'per SKPD'!L3456</f>
        <v>0</v>
      </c>
      <c r="M530" s="316">
        <f>'per SKPD'!M3456</f>
        <v>0</v>
      </c>
      <c r="N530" s="316">
        <f>'per SKPD'!N3456</f>
        <v>0</v>
      </c>
      <c r="O530" s="316">
        <f t="shared" si="360"/>
        <v>0</v>
      </c>
      <c r="P530" s="316">
        <f>'per SKPD'!O3456</f>
        <v>0</v>
      </c>
      <c r="Q530" s="316">
        <f>'per SKPD'!P3456</f>
        <v>0</v>
      </c>
      <c r="R530" s="316">
        <f>'per SKPD'!Q3456</f>
        <v>0</v>
      </c>
      <c r="S530" s="316">
        <f>'per SKPD'!R3456</f>
        <v>0</v>
      </c>
      <c r="T530" s="316">
        <f>'per SKPD'!S3456</f>
        <v>0</v>
      </c>
      <c r="U530" s="316">
        <f>'per SKPD'!T3456</f>
        <v>0</v>
      </c>
      <c r="V530" s="316">
        <f>'per SKPD'!U3456</f>
        <v>0</v>
      </c>
      <c r="W530" s="316">
        <f>'per SKPD'!V3456</f>
        <v>0</v>
      </c>
      <c r="X530" s="316">
        <f t="shared" si="361"/>
        <v>0</v>
      </c>
      <c r="Y530" s="318">
        <f t="shared" si="362"/>
        <v>1886500</v>
      </c>
      <c r="Z530" s="318"/>
      <c r="AD530" s="379">
        <v>1886500</v>
      </c>
      <c r="AE530" s="394">
        <f t="shared" si="359"/>
        <v>0</v>
      </c>
    </row>
    <row r="531" spans="1:31">
      <c r="A531" s="230"/>
      <c r="B531" s="159">
        <v>6</v>
      </c>
      <c r="C531" s="159" t="s">
        <v>100</v>
      </c>
      <c r="D531" s="185" t="s">
        <v>10</v>
      </c>
      <c r="E531" s="316">
        <f>'per SKPD'!E3457</f>
        <v>0</v>
      </c>
      <c r="F531" s="316">
        <f>'per SKPD'!F3457</f>
        <v>0</v>
      </c>
      <c r="G531" s="316">
        <f>'per SKPD'!G3457</f>
        <v>0</v>
      </c>
      <c r="H531" s="316">
        <f>'per SKPD'!H3457</f>
        <v>0</v>
      </c>
      <c r="I531" s="316">
        <f>'per SKPD'!I3457</f>
        <v>0</v>
      </c>
      <c r="J531" s="316">
        <f>'per SKPD'!J3457</f>
        <v>0</v>
      </c>
      <c r="K531" s="316">
        <f>'per SKPD'!K3457</f>
        <v>0</v>
      </c>
      <c r="L531" s="316">
        <f>'per SKPD'!L3457</f>
        <v>0</v>
      </c>
      <c r="M531" s="316">
        <f>'per SKPD'!M3457</f>
        <v>0</v>
      </c>
      <c r="N531" s="316">
        <f>'per SKPD'!N3457</f>
        <v>0</v>
      </c>
      <c r="O531" s="316">
        <f t="shared" si="360"/>
        <v>0</v>
      </c>
      <c r="P531" s="316">
        <f>'per SKPD'!O3457</f>
        <v>0</v>
      </c>
      <c r="Q531" s="316">
        <f>'per SKPD'!P3457</f>
        <v>0</v>
      </c>
      <c r="R531" s="316">
        <f>'per SKPD'!Q3457</f>
        <v>0</v>
      </c>
      <c r="S531" s="316">
        <f>'per SKPD'!R3457</f>
        <v>0</v>
      </c>
      <c r="T531" s="316">
        <f>'per SKPD'!S3457</f>
        <v>0</v>
      </c>
      <c r="U531" s="316">
        <f>'per SKPD'!T3457</f>
        <v>0</v>
      </c>
      <c r="V531" s="316">
        <f>'per SKPD'!U3457</f>
        <v>0</v>
      </c>
      <c r="W531" s="316">
        <f>'per SKPD'!V3457</f>
        <v>0</v>
      </c>
      <c r="X531" s="316">
        <f t="shared" si="361"/>
        <v>0</v>
      </c>
      <c r="Y531" s="318">
        <f t="shared" si="362"/>
        <v>0</v>
      </c>
      <c r="Z531" s="318"/>
      <c r="AD531" s="379">
        <v>0</v>
      </c>
      <c r="AE531" s="394">
        <f t="shared" si="359"/>
        <v>0</v>
      </c>
    </row>
    <row r="532" spans="1:31" s="179" customFormat="1">
      <c r="A532" s="628"/>
      <c r="B532" s="186">
        <v>7</v>
      </c>
      <c r="C532" s="186"/>
      <c r="D532" s="187" t="s">
        <v>11</v>
      </c>
      <c r="E532" s="316">
        <f>'per SKPD'!E3458</f>
        <v>810000</v>
      </c>
      <c r="F532" s="316">
        <f>'per SKPD'!F3458</f>
        <v>0</v>
      </c>
      <c r="G532" s="316">
        <f>'per SKPD'!G3458</f>
        <v>0</v>
      </c>
      <c r="H532" s="316">
        <f>'per SKPD'!H3458</f>
        <v>0</v>
      </c>
      <c r="I532" s="316">
        <f>'per SKPD'!I3458</f>
        <v>0</v>
      </c>
      <c r="J532" s="316">
        <f>'per SKPD'!J3458</f>
        <v>0</v>
      </c>
      <c r="K532" s="316">
        <f>'per SKPD'!K3458</f>
        <v>0</v>
      </c>
      <c r="L532" s="316">
        <f>'per SKPD'!L3458</f>
        <v>0</v>
      </c>
      <c r="M532" s="316">
        <f>'per SKPD'!M3458</f>
        <v>700000</v>
      </c>
      <c r="N532" s="316">
        <f>'per SKPD'!N3458</f>
        <v>0</v>
      </c>
      <c r="O532" s="316">
        <f t="shared" si="360"/>
        <v>700000</v>
      </c>
      <c r="P532" s="316">
        <f>'per SKPD'!O3458</f>
        <v>0</v>
      </c>
      <c r="Q532" s="316">
        <f>'per SKPD'!P3458</f>
        <v>0</v>
      </c>
      <c r="R532" s="316">
        <f>'per SKPD'!Q3458</f>
        <v>0</v>
      </c>
      <c r="S532" s="316">
        <f>'per SKPD'!R3458</f>
        <v>0</v>
      </c>
      <c r="T532" s="316">
        <f>'per SKPD'!S3458</f>
        <v>1510000</v>
      </c>
      <c r="U532" s="316">
        <f>'per SKPD'!T3458</f>
        <v>0</v>
      </c>
      <c r="V532" s="316">
        <f>'per SKPD'!U3458</f>
        <v>0</v>
      </c>
      <c r="W532" s="316">
        <f>'per SKPD'!V3458</f>
        <v>0</v>
      </c>
      <c r="X532" s="316">
        <f t="shared" si="361"/>
        <v>1510000</v>
      </c>
      <c r="Y532" s="318">
        <f t="shared" si="362"/>
        <v>0</v>
      </c>
      <c r="Z532" s="395"/>
      <c r="AA532" s="396"/>
      <c r="AB532" s="397"/>
      <c r="AC532" s="397"/>
      <c r="AD532" s="397">
        <v>0</v>
      </c>
      <c r="AE532" s="394">
        <f t="shared" si="359"/>
        <v>0</v>
      </c>
    </row>
    <row r="533" spans="1:31">
      <c r="A533" s="627"/>
      <c r="B533" s="183"/>
      <c r="C533" s="183"/>
      <c r="D533" s="184"/>
      <c r="E533" s="318"/>
      <c r="F533" s="318"/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390"/>
      <c r="R533" s="390"/>
      <c r="S533" s="390"/>
      <c r="T533" s="390"/>
      <c r="U533" s="390"/>
      <c r="V533" s="390"/>
      <c r="W533" s="390"/>
      <c r="X533" s="390"/>
      <c r="Y533" s="390"/>
      <c r="Z533" s="390"/>
      <c r="AE533" s="394">
        <f t="shared" si="359"/>
        <v>0</v>
      </c>
    </row>
    <row r="534" spans="1:31" s="178" customFormat="1">
      <c r="A534" s="633">
        <v>59</v>
      </c>
      <c r="B534" s="694" t="s">
        <v>77</v>
      </c>
      <c r="C534" s="695"/>
      <c r="D534" s="696"/>
      <c r="E534" s="391">
        <f t="shared" ref="E534:U534" si="363">SUM(E535:E541)</f>
        <v>3033135500</v>
      </c>
      <c r="F534" s="391">
        <f t="shared" ref="F534" si="364">SUM(F535:F541)</f>
        <v>3000000</v>
      </c>
      <c r="G534" s="391">
        <f t="shared" si="363"/>
        <v>3000000</v>
      </c>
      <c r="H534" s="391">
        <f t="shared" si="363"/>
        <v>0</v>
      </c>
      <c r="I534" s="391">
        <f t="shared" si="363"/>
        <v>0</v>
      </c>
      <c r="J534" s="391">
        <f t="shared" si="363"/>
        <v>0</v>
      </c>
      <c r="K534" s="391">
        <f t="shared" si="363"/>
        <v>0</v>
      </c>
      <c r="L534" s="391">
        <f t="shared" si="363"/>
        <v>0</v>
      </c>
      <c r="M534" s="391">
        <f t="shared" si="363"/>
        <v>0</v>
      </c>
      <c r="N534" s="391">
        <f t="shared" si="363"/>
        <v>0</v>
      </c>
      <c r="O534" s="391">
        <f>SUM(G534:N534)</f>
        <v>3000000</v>
      </c>
      <c r="P534" s="391">
        <f t="shared" si="363"/>
        <v>0</v>
      </c>
      <c r="Q534" s="391">
        <f t="shared" si="363"/>
        <v>0</v>
      </c>
      <c r="R534" s="391">
        <f t="shared" si="363"/>
        <v>0</v>
      </c>
      <c r="S534" s="391">
        <f t="shared" si="363"/>
        <v>0</v>
      </c>
      <c r="T534" s="391">
        <f t="shared" si="363"/>
        <v>0</v>
      </c>
      <c r="U534" s="391">
        <f t="shared" si="363"/>
        <v>0</v>
      </c>
      <c r="V534" s="391">
        <f t="shared" ref="V534:W534" si="365">SUM(V535:V541)</f>
        <v>0</v>
      </c>
      <c r="W534" s="391">
        <f t="shared" si="365"/>
        <v>0</v>
      </c>
      <c r="X534" s="391">
        <f>SUM(X535:X541)</f>
        <v>0</v>
      </c>
      <c r="Y534" s="391">
        <f>SUM(Y535:Y541)</f>
        <v>3036135500</v>
      </c>
      <c r="Z534" s="392"/>
      <c r="AA534" s="393">
        <f>E534+G534+H534+I534+J534+K534+L534+M534+N534-P534-Q534-R534-S534-T534-U534-V534-W534</f>
        <v>3036135500</v>
      </c>
      <c r="AB534" s="394"/>
      <c r="AC534" s="394"/>
      <c r="AD534" s="394">
        <v>3036135500</v>
      </c>
      <c r="AE534" s="394">
        <f t="shared" si="359"/>
        <v>0</v>
      </c>
    </row>
    <row r="535" spans="1:31">
      <c r="A535" s="230"/>
      <c r="B535" s="159">
        <v>1</v>
      </c>
      <c r="C535" s="159" t="s">
        <v>95</v>
      </c>
      <c r="D535" s="185" t="s">
        <v>9</v>
      </c>
      <c r="E535" s="316">
        <f>'per SKPD'!E3468</f>
        <v>2942348000</v>
      </c>
      <c r="F535" s="316">
        <f>'per SKPD'!F3468</f>
        <v>0</v>
      </c>
      <c r="G535" s="316">
        <f>'per SKPD'!G3468</f>
        <v>0</v>
      </c>
      <c r="H535" s="316">
        <f>'per SKPD'!H3468</f>
        <v>0</v>
      </c>
      <c r="I535" s="316">
        <f>'per SKPD'!I3468</f>
        <v>0</v>
      </c>
      <c r="J535" s="316">
        <f>'per SKPD'!J3468</f>
        <v>0</v>
      </c>
      <c r="K535" s="316">
        <f>'per SKPD'!K3468</f>
        <v>0</v>
      </c>
      <c r="L535" s="316">
        <f>'per SKPD'!L3468</f>
        <v>0</v>
      </c>
      <c r="M535" s="316">
        <f>'per SKPD'!M3468</f>
        <v>0</v>
      </c>
      <c r="N535" s="316">
        <f>'per SKPD'!N3468</f>
        <v>0</v>
      </c>
      <c r="O535" s="316">
        <f>SUM(G535:N535)</f>
        <v>0</v>
      </c>
      <c r="P535" s="316">
        <f>'per SKPD'!O3468</f>
        <v>0</v>
      </c>
      <c r="Q535" s="316">
        <f>'per SKPD'!P3468</f>
        <v>0</v>
      </c>
      <c r="R535" s="316">
        <f>'per SKPD'!Q3468</f>
        <v>0</v>
      </c>
      <c r="S535" s="316">
        <f>'per SKPD'!R3468</f>
        <v>0</v>
      </c>
      <c r="T535" s="316">
        <f>'per SKPD'!S3468</f>
        <v>0</v>
      </c>
      <c r="U535" s="316">
        <f>'per SKPD'!T3468</f>
        <v>0</v>
      </c>
      <c r="V535" s="316">
        <f>'per SKPD'!U3468</f>
        <v>0</v>
      </c>
      <c r="W535" s="316">
        <f>'per SKPD'!V3468</f>
        <v>0</v>
      </c>
      <c r="X535" s="316">
        <f>SUM(P535:W535)</f>
        <v>0</v>
      </c>
      <c r="Y535" s="318">
        <f>E535+G535+H535+I535+J535+K535+L535+M535+N535-P535-Q535-R535-S535-T535-U535-V535-W535</f>
        <v>2942348000</v>
      </c>
      <c r="Z535" s="318"/>
      <c r="AA535" s="306">
        <f>Y534-AA534</f>
        <v>0</v>
      </c>
      <c r="AB535" s="379" t="s">
        <v>24</v>
      </c>
      <c r="AD535" s="379">
        <v>2942348000</v>
      </c>
      <c r="AE535" s="394">
        <f t="shared" si="359"/>
        <v>0</v>
      </c>
    </row>
    <row r="536" spans="1:31">
      <c r="A536" s="230"/>
      <c r="B536" s="159">
        <v>2</v>
      </c>
      <c r="C536" s="159" t="s">
        <v>96</v>
      </c>
      <c r="D536" s="185" t="s">
        <v>12</v>
      </c>
      <c r="E536" s="316">
        <f>'per SKPD'!E3469</f>
        <v>72271000</v>
      </c>
      <c r="F536" s="316">
        <f>'per SKPD'!F3469</f>
        <v>3000000</v>
      </c>
      <c r="G536" s="316">
        <f>'per SKPD'!G3469</f>
        <v>3000000</v>
      </c>
      <c r="H536" s="316">
        <f>'per SKPD'!H3469</f>
        <v>0</v>
      </c>
      <c r="I536" s="316">
        <f>'per SKPD'!I3469</f>
        <v>0</v>
      </c>
      <c r="J536" s="316">
        <f>'per SKPD'!J3469</f>
        <v>0</v>
      </c>
      <c r="K536" s="316">
        <f>'per SKPD'!K3469</f>
        <v>0</v>
      </c>
      <c r="L536" s="316">
        <f>'per SKPD'!L3469</f>
        <v>0</v>
      </c>
      <c r="M536" s="316">
        <f>'per SKPD'!M3469</f>
        <v>0</v>
      </c>
      <c r="N536" s="316">
        <f>'per SKPD'!N3469</f>
        <v>0</v>
      </c>
      <c r="O536" s="316">
        <f t="shared" ref="O536:O541" si="366">SUM(G536:N536)</f>
        <v>3000000</v>
      </c>
      <c r="P536" s="316">
        <f>'per SKPD'!O3469</f>
        <v>0</v>
      </c>
      <c r="Q536" s="316">
        <f>'per SKPD'!P3469</f>
        <v>0</v>
      </c>
      <c r="R536" s="316">
        <f>'per SKPD'!Q3469</f>
        <v>0</v>
      </c>
      <c r="S536" s="316">
        <f>'per SKPD'!R3469</f>
        <v>0</v>
      </c>
      <c r="T536" s="316">
        <f>'per SKPD'!S3469</f>
        <v>0</v>
      </c>
      <c r="U536" s="316">
        <f>'per SKPD'!T3469</f>
        <v>0</v>
      </c>
      <c r="V536" s="316">
        <f>'per SKPD'!U3469</f>
        <v>0</v>
      </c>
      <c r="W536" s="316">
        <f>'per SKPD'!V3469</f>
        <v>0</v>
      </c>
      <c r="X536" s="316">
        <f>SUM(P536:W536)</f>
        <v>0</v>
      </c>
      <c r="Y536" s="318">
        <f>E536+G536+H536+I536+J536+K536+L536+M536+N536-P536-Q536-R536-S536-T536-U536-V536-W536</f>
        <v>75271000</v>
      </c>
      <c r="Z536" s="318"/>
      <c r="AD536" s="379">
        <v>75271000</v>
      </c>
      <c r="AE536" s="394">
        <f t="shared" si="359"/>
        <v>0</v>
      </c>
    </row>
    <row r="537" spans="1:31">
      <c r="A537" s="230"/>
      <c r="B537" s="159">
        <v>3</v>
      </c>
      <c r="C537" s="159" t="s">
        <v>97</v>
      </c>
      <c r="D537" s="185" t="s">
        <v>13</v>
      </c>
      <c r="E537" s="316">
        <f>'per SKPD'!E3471</f>
        <v>16500000</v>
      </c>
      <c r="F537" s="316">
        <f>'per SKPD'!F3471</f>
        <v>0</v>
      </c>
      <c r="G537" s="316">
        <f>'per SKPD'!G3471</f>
        <v>0</v>
      </c>
      <c r="H537" s="316">
        <f>'per SKPD'!H3471</f>
        <v>0</v>
      </c>
      <c r="I537" s="316">
        <f>'per SKPD'!I3471</f>
        <v>0</v>
      </c>
      <c r="J537" s="316">
        <f>'per SKPD'!J3471</f>
        <v>0</v>
      </c>
      <c r="K537" s="316">
        <f>'per SKPD'!K3471</f>
        <v>0</v>
      </c>
      <c r="L537" s="316">
        <f>'per SKPD'!L3471</f>
        <v>0</v>
      </c>
      <c r="M537" s="316">
        <f>'per SKPD'!M3471</f>
        <v>0</v>
      </c>
      <c r="N537" s="316">
        <f>'per SKPD'!N3471</f>
        <v>0</v>
      </c>
      <c r="O537" s="316">
        <f t="shared" si="366"/>
        <v>0</v>
      </c>
      <c r="P537" s="316">
        <f>'per SKPD'!O3471</f>
        <v>0</v>
      </c>
      <c r="Q537" s="316">
        <f>'per SKPD'!P3471</f>
        <v>0</v>
      </c>
      <c r="R537" s="316">
        <f>'per SKPD'!Q3471</f>
        <v>0</v>
      </c>
      <c r="S537" s="316">
        <f>'per SKPD'!R3471</f>
        <v>0</v>
      </c>
      <c r="T537" s="316">
        <f>'per SKPD'!S3471</f>
        <v>0</v>
      </c>
      <c r="U537" s="316">
        <f>'per SKPD'!T3471</f>
        <v>0</v>
      </c>
      <c r="V537" s="316">
        <f>'per SKPD'!U3471</f>
        <v>0</v>
      </c>
      <c r="W537" s="316">
        <f>'per SKPD'!V3471</f>
        <v>0</v>
      </c>
      <c r="X537" s="316">
        <f t="shared" ref="X537:X541" si="367">SUM(P537:W537)</f>
        <v>0</v>
      </c>
      <c r="Y537" s="318">
        <f t="shared" ref="Y537:Y541" si="368">E537+G537+H537+I537+J537+K537+L537+M537+N537-P537-Q537-R537-S537-T537-U537-V537-W537</f>
        <v>16500000</v>
      </c>
      <c r="Z537" s="318"/>
      <c r="AD537" s="379">
        <v>16500000</v>
      </c>
      <c r="AE537" s="394">
        <f t="shared" si="359"/>
        <v>0</v>
      </c>
    </row>
    <row r="538" spans="1:31">
      <c r="A538" s="230"/>
      <c r="B538" s="159">
        <v>4</v>
      </c>
      <c r="C538" s="159" t="s">
        <v>98</v>
      </c>
      <c r="D538" s="185" t="s">
        <v>8</v>
      </c>
      <c r="E538" s="316">
        <f>'per SKPD'!E3472</f>
        <v>0</v>
      </c>
      <c r="F538" s="316">
        <f>'per SKPD'!F3472</f>
        <v>0</v>
      </c>
      <c r="G538" s="316">
        <f>'per SKPD'!G3472</f>
        <v>0</v>
      </c>
      <c r="H538" s="316">
        <f>'per SKPD'!H3472</f>
        <v>0</v>
      </c>
      <c r="I538" s="316">
        <f>'per SKPD'!I3472</f>
        <v>0</v>
      </c>
      <c r="J538" s="316">
        <f>'per SKPD'!J3472</f>
        <v>0</v>
      </c>
      <c r="K538" s="316">
        <f>'per SKPD'!K3472</f>
        <v>0</v>
      </c>
      <c r="L538" s="316">
        <f>'per SKPD'!L3472</f>
        <v>0</v>
      </c>
      <c r="M538" s="316">
        <f>'per SKPD'!M3472</f>
        <v>0</v>
      </c>
      <c r="N538" s="316">
        <f>'per SKPD'!N3472</f>
        <v>0</v>
      </c>
      <c r="O538" s="316">
        <f t="shared" si="366"/>
        <v>0</v>
      </c>
      <c r="P538" s="316">
        <f>'per SKPD'!O3472</f>
        <v>0</v>
      </c>
      <c r="Q538" s="316">
        <f>'per SKPD'!P3472</f>
        <v>0</v>
      </c>
      <c r="R538" s="316">
        <f>'per SKPD'!Q3472</f>
        <v>0</v>
      </c>
      <c r="S538" s="316">
        <f>'per SKPD'!R3472</f>
        <v>0</v>
      </c>
      <c r="T538" s="316">
        <f>'per SKPD'!S3472</f>
        <v>0</v>
      </c>
      <c r="U538" s="316">
        <f>'per SKPD'!T3472</f>
        <v>0</v>
      </c>
      <c r="V538" s="316">
        <f>'per SKPD'!U3472</f>
        <v>0</v>
      </c>
      <c r="W538" s="316">
        <f>'per SKPD'!V3472</f>
        <v>0</v>
      </c>
      <c r="X538" s="316">
        <f t="shared" si="367"/>
        <v>0</v>
      </c>
      <c r="Y538" s="318">
        <f t="shared" si="368"/>
        <v>0</v>
      </c>
      <c r="Z538" s="318"/>
      <c r="AD538" s="379">
        <v>0</v>
      </c>
      <c r="AE538" s="394">
        <f t="shared" si="359"/>
        <v>0</v>
      </c>
    </row>
    <row r="539" spans="1:31">
      <c r="A539" s="230"/>
      <c r="B539" s="159">
        <v>5</v>
      </c>
      <c r="C539" s="159" t="s">
        <v>99</v>
      </c>
      <c r="D539" s="185" t="s">
        <v>14</v>
      </c>
      <c r="E539" s="316">
        <f>'per SKPD'!E3473</f>
        <v>2016500</v>
      </c>
      <c r="F539" s="316">
        <f>'per SKPD'!F3473</f>
        <v>0</v>
      </c>
      <c r="G539" s="316">
        <f>'per SKPD'!G3473</f>
        <v>0</v>
      </c>
      <c r="H539" s="316">
        <f>'per SKPD'!H3473</f>
        <v>0</v>
      </c>
      <c r="I539" s="316">
        <f>'per SKPD'!I3473</f>
        <v>0</v>
      </c>
      <c r="J539" s="316">
        <f>'per SKPD'!J3473</f>
        <v>0</v>
      </c>
      <c r="K539" s="316">
        <f>'per SKPD'!K3473</f>
        <v>0</v>
      </c>
      <c r="L539" s="316">
        <f>'per SKPD'!L3473</f>
        <v>0</v>
      </c>
      <c r="M539" s="316">
        <f>'per SKPD'!M3473</f>
        <v>0</v>
      </c>
      <c r="N539" s="316">
        <f>'per SKPD'!N3473</f>
        <v>0</v>
      </c>
      <c r="O539" s="316">
        <f t="shared" si="366"/>
        <v>0</v>
      </c>
      <c r="P539" s="316">
        <f>'per SKPD'!O3473</f>
        <v>0</v>
      </c>
      <c r="Q539" s="316">
        <f>'per SKPD'!P3473</f>
        <v>0</v>
      </c>
      <c r="R539" s="316">
        <f>'per SKPD'!Q3473</f>
        <v>0</v>
      </c>
      <c r="S539" s="316">
        <f>'per SKPD'!R3473</f>
        <v>0</v>
      </c>
      <c r="T539" s="316">
        <f>'per SKPD'!S3473</f>
        <v>0</v>
      </c>
      <c r="U539" s="316">
        <f>'per SKPD'!T3473</f>
        <v>0</v>
      </c>
      <c r="V539" s="316">
        <f>'per SKPD'!U3473</f>
        <v>0</v>
      </c>
      <c r="W539" s="316">
        <f>'per SKPD'!V3473</f>
        <v>0</v>
      </c>
      <c r="X539" s="316">
        <f t="shared" si="367"/>
        <v>0</v>
      </c>
      <c r="Y539" s="318">
        <f t="shared" si="368"/>
        <v>2016500</v>
      </c>
      <c r="Z539" s="318"/>
      <c r="AD539" s="379">
        <v>2016500</v>
      </c>
      <c r="AE539" s="394">
        <f t="shared" si="359"/>
        <v>0</v>
      </c>
    </row>
    <row r="540" spans="1:31">
      <c r="A540" s="230"/>
      <c r="B540" s="159">
        <v>6</v>
      </c>
      <c r="C540" s="159" t="s">
        <v>100</v>
      </c>
      <c r="D540" s="185" t="s">
        <v>10</v>
      </c>
      <c r="E540" s="316">
        <f>'per SKPD'!E3474</f>
        <v>0</v>
      </c>
      <c r="F540" s="316">
        <f>'per SKPD'!F3474</f>
        <v>0</v>
      </c>
      <c r="G540" s="316">
        <f>'per SKPD'!G3474</f>
        <v>0</v>
      </c>
      <c r="H540" s="316">
        <f>'per SKPD'!H3474</f>
        <v>0</v>
      </c>
      <c r="I540" s="316">
        <f>'per SKPD'!I3474</f>
        <v>0</v>
      </c>
      <c r="J540" s="316">
        <f>'per SKPD'!J3474</f>
        <v>0</v>
      </c>
      <c r="K540" s="316">
        <f>'per SKPD'!K3474</f>
        <v>0</v>
      </c>
      <c r="L540" s="316">
        <f>'per SKPD'!L3474</f>
        <v>0</v>
      </c>
      <c r="M540" s="316">
        <f>'per SKPD'!M3474</f>
        <v>0</v>
      </c>
      <c r="N540" s="316">
        <f>'per SKPD'!N3474</f>
        <v>0</v>
      </c>
      <c r="O540" s="316">
        <f t="shared" si="366"/>
        <v>0</v>
      </c>
      <c r="P540" s="316">
        <f>'per SKPD'!O3474</f>
        <v>0</v>
      </c>
      <c r="Q540" s="316">
        <f>'per SKPD'!P3474</f>
        <v>0</v>
      </c>
      <c r="R540" s="316">
        <f>'per SKPD'!Q3474</f>
        <v>0</v>
      </c>
      <c r="S540" s="316">
        <f>'per SKPD'!R3474</f>
        <v>0</v>
      </c>
      <c r="T540" s="316">
        <f>'per SKPD'!S3474</f>
        <v>0</v>
      </c>
      <c r="U540" s="316">
        <f>'per SKPD'!T3474</f>
        <v>0</v>
      </c>
      <c r="V540" s="316">
        <f>'per SKPD'!U3474</f>
        <v>0</v>
      </c>
      <c r="W540" s="316">
        <f>'per SKPD'!V3474</f>
        <v>0</v>
      </c>
      <c r="X540" s="316">
        <f t="shared" si="367"/>
        <v>0</v>
      </c>
      <c r="Y540" s="318">
        <f t="shared" si="368"/>
        <v>0</v>
      </c>
      <c r="Z540" s="318"/>
      <c r="AD540" s="379">
        <v>0</v>
      </c>
      <c r="AE540" s="394">
        <f t="shared" si="359"/>
        <v>0</v>
      </c>
    </row>
    <row r="541" spans="1:31" s="179" customFormat="1">
      <c r="A541" s="628"/>
      <c r="B541" s="186">
        <v>7</v>
      </c>
      <c r="C541" s="186"/>
      <c r="D541" s="187" t="s">
        <v>11</v>
      </c>
      <c r="E541" s="316">
        <f>'per SKPD'!E3475</f>
        <v>0</v>
      </c>
      <c r="F541" s="316">
        <f>'per SKPD'!F3475</f>
        <v>0</v>
      </c>
      <c r="G541" s="316">
        <f>'per SKPD'!G3475</f>
        <v>0</v>
      </c>
      <c r="H541" s="316">
        <f>'per SKPD'!H3475</f>
        <v>0</v>
      </c>
      <c r="I541" s="316">
        <f>'per SKPD'!I3475</f>
        <v>0</v>
      </c>
      <c r="J541" s="316">
        <f>'per SKPD'!J3475</f>
        <v>0</v>
      </c>
      <c r="K541" s="316">
        <f>'per SKPD'!K3475</f>
        <v>0</v>
      </c>
      <c r="L541" s="316">
        <f>'per SKPD'!L3475</f>
        <v>0</v>
      </c>
      <c r="M541" s="316">
        <f>'per SKPD'!M3475</f>
        <v>0</v>
      </c>
      <c r="N541" s="316">
        <f>'per SKPD'!N3475</f>
        <v>0</v>
      </c>
      <c r="O541" s="316">
        <f t="shared" si="366"/>
        <v>0</v>
      </c>
      <c r="P541" s="316">
        <f>'per SKPD'!O3475</f>
        <v>0</v>
      </c>
      <c r="Q541" s="316">
        <f>'per SKPD'!P3475</f>
        <v>0</v>
      </c>
      <c r="R541" s="316">
        <f>'per SKPD'!Q3475</f>
        <v>0</v>
      </c>
      <c r="S541" s="316">
        <f>'per SKPD'!R3475</f>
        <v>0</v>
      </c>
      <c r="T541" s="316">
        <f>'per SKPD'!S3475</f>
        <v>0</v>
      </c>
      <c r="U541" s="316">
        <f>'per SKPD'!T3475</f>
        <v>0</v>
      </c>
      <c r="V541" s="316">
        <f>'per SKPD'!U3475</f>
        <v>0</v>
      </c>
      <c r="W541" s="316">
        <f>'per SKPD'!V3475</f>
        <v>0</v>
      </c>
      <c r="X541" s="316">
        <f t="shared" si="367"/>
        <v>0</v>
      </c>
      <c r="Y541" s="318">
        <f t="shared" si="368"/>
        <v>0</v>
      </c>
      <c r="Z541" s="395"/>
      <c r="AA541" s="396"/>
      <c r="AB541" s="397"/>
      <c r="AC541" s="397"/>
      <c r="AD541" s="397">
        <v>0</v>
      </c>
      <c r="AE541" s="394">
        <f t="shared" si="359"/>
        <v>0</v>
      </c>
    </row>
    <row r="542" spans="1:31">
      <c r="A542" s="627"/>
      <c r="B542" s="183"/>
      <c r="C542" s="183"/>
      <c r="D542" s="188"/>
      <c r="E542" s="318"/>
      <c r="F542" s="318"/>
      <c r="G542" s="390"/>
      <c r="H542" s="390"/>
      <c r="I542" s="390"/>
      <c r="J542" s="390"/>
      <c r="K542" s="390"/>
      <c r="L542" s="390"/>
      <c r="M542" s="390"/>
      <c r="N542" s="390"/>
      <c r="O542" s="390"/>
      <c r="P542" s="390"/>
      <c r="Q542" s="390"/>
      <c r="R542" s="390"/>
      <c r="S542" s="390"/>
      <c r="T542" s="390"/>
      <c r="U542" s="390"/>
      <c r="V542" s="390"/>
      <c r="W542" s="390"/>
      <c r="X542" s="390"/>
      <c r="Y542" s="390"/>
      <c r="Z542" s="390"/>
      <c r="AE542" s="394">
        <f t="shared" si="359"/>
        <v>0</v>
      </c>
    </row>
    <row r="543" spans="1:31" s="178" customFormat="1">
      <c r="A543" s="633">
        <v>60</v>
      </c>
      <c r="B543" s="694" t="s">
        <v>78</v>
      </c>
      <c r="C543" s="695"/>
      <c r="D543" s="696"/>
      <c r="E543" s="391">
        <f t="shared" ref="E543:U543" si="369">SUM(E544:E550)</f>
        <v>8463572500</v>
      </c>
      <c r="F543" s="391">
        <f t="shared" ref="F543" si="370">SUM(F544:F550)</f>
        <v>7000000</v>
      </c>
      <c r="G543" s="391">
        <f t="shared" si="369"/>
        <v>7000000</v>
      </c>
      <c r="H543" s="391">
        <f t="shared" si="369"/>
        <v>0</v>
      </c>
      <c r="I543" s="391">
        <f t="shared" si="369"/>
        <v>0</v>
      </c>
      <c r="J543" s="391">
        <f t="shared" si="369"/>
        <v>0</v>
      </c>
      <c r="K543" s="391">
        <f t="shared" si="369"/>
        <v>39272368</v>
      </c>
      <c r="L543" s="391">
        <f t="shared" si="369"/>
        <v>0</v>
      </c>
      <c r="M543" s="391">
        <f t="shared" si="369"/>
        <v>0</v>
      </c>
      <c r="N543" s="391">
        <f t="shared" si="369"/>
        <v>0</v>
      </c>
      <c r="O543" s="391">
        <f>SUM(G543:N543)</f>
        <v>46272368</v>
      </c>
      <c r="P543" s="391">
        <f t="shared" si="369"/>
        <v>0</v>
      </c>
      <c r="Q543" s="391">
        <f t="shared" si="369"/>
        <v>0</v>
      </c>
      <c r="R543" s="391">
        <f t="shared" si="369"/>
        <v>0</v>
      </c>
      <c r="S543" s="391">
        <f t="shared" si="369"/>
        <v>0</v>
      </c>
      <c r="T543" s="391">
        <f t="shared" si="369"/>
        <v>0</v>
      </c>
      <c r="U543" s="391">
        <f t="shared" si="369"/>
        <v>0</v>
      </c>
      <c r="V543" s="391">
        <f t="shared" ref="V543:W543" si="371">SUM(V544:V550)</f>
        <v>0</v>
      </c>
      <c r="W543" s="391">
        <f t="shared" si="371"/>
        <v>0</v>
      </c>
      <c r="X543" s="391">
        <f>SUM(X544:X550)</f>
        <v>0</v>
      </c>
      <c r="Y543" s="391">
        <f>SUM(Y544:Y550)</f>
        <v>8509844868</v>
      </c>
      <c r="Z543" s="392"/>
      <c r="AA543" s="393">
        <f>E543+G543+H543+I543+J543+K543+L543+M543+N543-P543-Q543-R543-S543-T543-U543-V543-W543</f>
        <v>8509844868</v>
      </c>
      <c r="AB543" s="394"/>
      <c r="AC543" s="394"/>
      <c r="AD543" s="394">
        <v>8509844868</v>
      </c>
      <c r="AE543" s="394">
        <f t="shared" si="359"/>
        <v>0</v>
      </c>
    </row>
    <row r="544" spans="1:31">
      <c r="A544" s="230"/>
      <c r="B544" s="159">
        <v>1</v>
      </c>
      <c r="C544" s="159" t="s">
        <v>95</v>
      </c>
      <c r="D544" s="185" t="s">
        <v>9</v>
      </c>
      <c r="E544" s="316">
        <f>'per SKPD'!E3478</f>
        <v>2664050000</v>
      </c>
      <c r="F544" s="316">
        <f>'per SKPD'!F3478</f>
        <v>0</v>
      </c>
      <c r="G544" s="316">
        <f>'per SKPD'!G3478</f>
        <v>0</v>
      </c>
      <c r="H544" s="316">
        <f>'per SKPD'!H3478</f>
        <v>0</v>
      </c>
      <c r="I544" s="316">
        <f>'per SKPD'!I3478</f>
        <v>0</v>
      </c>
      <c r="J544" s="316">
        <f>'per SKPD'!J3478</f>
        <v>0</v>
      </c>
      <c r="K544" s="316">
        <f>'per SKPD'!K3478</f>
        <v>39272368</v>
      </c>
      <c r="L544" s="316">
        <f>'per SKPD'!L3478</f>
        <v>0</v>
      </c>
      <c r="M544" s="316">
        <f>'per SKPD'!M3478</f>
        <v>0</v>
      </c>
      <c r="N544" s="316">
        <f>'per SKPD'!N3478</f>
        <v>0</v>
      </c>
      <c r="O544" s="316">
        <f>SUM(G544:N544)</f>
        <v>39272368</v>
      </c>
      <c r="P544" s="316">
        <f>'per SKPD'!O3478</f>
        <v>0</v>
      </c>
      <c r="Q544" s="316">
        <f>'per SKPD'!P3478</f>
        <v>0</v>
      </c>
      <c r="R544" s="316">
        <f>'per SKPD'!Q3478</f>
        <v>0</v>
      </c>
      <c r="S544" s="316">
        <f>'per SKPD'!R3478</f>
        <v>0</v>
      </c>
      <c r="T544" s="316">
        <f>'per SKPD'!S3478</f>
        <v>0</v>
      </c>
      <c r="U544" s="316">
        <f>'per SKPD'!T3478</f>
        <v>0</v>
      </c>
      <c r="V544" s="316">
        <f>'per SKPD'!U3478</f>
        <v>0</v>
      </c>
      <c r="W544" s="316">
        <f>'per SKPD'!V3478</f>
        <v>0</v>
      </c>
      <c r="X544" s="316">
        <f>SUM(P544:W544)</f>
        <v>0</v>
      </c>
      <c r="Y544" s="318">
        <f>E544+G544+H544+I544+J544+K544+L544+M544+N544-P544-Q544-R544-S544-T544-U544-V544-W544</f>
        <v>2703322368</v>
      </c>
      <c r="Z544" s="318"/>
      <c r="AA544" s="306">
        <f>Y543-AA543</f>
        <v>0</v>
      </c>
      <c r="AB544" s="379" t="s">
        <v>24</v>
      </c>
      <c r="AD544" s="379">
        <v>2703322368</v>
      </c>
      <c r="AE544" s="394">
        <f t="shared" si="359"/>
        <v>0</v>
      </c>
    </row>
    <row r="545" spans="1:31">
      <c r="A545" s="230"/>
      <c r="B545" s="159">
        <v>2</v>
      </c>
      <c r="C545" s="159" t="s">
        <v>96</v>
      </c>
      <c r="D545" s="185" t="s">
        <v>12</v>
      </c>
      <c r="E545" s="316">
        <f>'per SKPD'!E3500</f>
        <v>48910000</v>
      </c>
      <c r="F545" s="316">
        <f>'per SKPD'!F3500</f>
        <v>7000000</v>
      </c>
      <c r="G545" s="316">
        <f>'per SKPD'!G3500</f>
        <v>7000000</v>
      </c>
      <c r="H545" s="316">
        <f>'per SKPD'!H3500</f>
        <v>0</v>
      </c>
      <c r="I545" s="316">
        <f>'per SKPD'!I3500</f>
        <v>0</v>
      </c>
      <c r="J545" s="316">
        <f>'per SKPD'!J3500</f>
        <v>0</v>
      </c>
      <c r="K545" s="316">
        <f>'per SKPD'!K3500</f>
        <v>0</v>
      </c>
      <c r="L545" s="316">
        <f>'per SKPD'!L3500</f>
        <v>0</v>
      </c>
      <c r="M545" s="316">
        <f>'per SKPD'!M3500</f>
        <v>0</v>
      </c>
      <c r="N545" s="316">
        <f>'per SKPD'!N3500</f>
        <v>0</v>
      </c>
      <c r="O545" s="316">
        <f t="shared" ref="O545:O550" si="372">SUM(G545:N545)</f>
        <v>7000000</v>
      </c>
      <c r="P545" s="316">
        <f>'per SKPD'!O3500</f>
        <v>0</v>
      </c>
      <c r="Q545" s="316">
        <f>'per SKPD'!P3500</f>
        <v>0</v>
      </c>
      <c r="R545" s="316">
        <f>'per SKPD'!Q3500</f>
        <v>0</v>
      </c>
      <c r="S545" s="316">
        <f>'per SKPD'!R3500</f>
        <v>0</v>
      </c>
      <c r="T545" s="316">
        <f>'per SKPD'!S3500</f>
        <v>0</v>
      </c>
      <c r="U545" s="316">
        <f>'per SKPD'!T3500</f>
        <v>0</v>
      </c>
      <c r="V545" s="316">
        <f>'per SKPD'!U3500</f>
        <v>0</v>
      </c>
      <c r="W545" s="316">
        <f>'per SKPD'!V3500</f>
        <v>0</v>
      </c>
      <c r="X545" s="316">
        <f>SUM(P545:W545)</f>
        <v>0</v>
      </c>
      <c r="Y545" s="318">
        <f>E545+G545+H545+I545+J545+K545+L545+M545+N545-P545-Q545-R545-S545-T545-U545-V545-W545</f>
        <v>55910000</v>
      </c>
      <c r="Z545" s="318"/>
      <c r="AD545" s="379">
        <v>55910000</v>
      </c>
      <c r="AE545" s="394">
        <f t="shared" si="359"/>
        <v>0</v>
      </c>
    </row>
    <row r="546" spans="1:31">
      <c r="A546" s="230"/>
      <c r="B546" s="159">
        <v>3</v>
      </c>
      <c r="C546" s="159" t="s">
        <v>97</v>
      </c>
      <c r="D546" s="185" t="s">
        <v>13</v>
      </c>
      <c r="E546" s="316">
        <f>'per SKPD'!E3503</f>
        <v>4250000000</v>
      </c>
      <c r="F546" s="316">
        <f>'per SKPD'!F3503</f>
        <v>0</v>
      </c>
      <c r="G546" s="316">
        <f>'per SKPD'!G3503</f>
        <v>0</v>
      </c>
      <c r="H546" s="316">
        <f>'per SKPD'!H3503</f>
        <v>0</v>
      </c>
      <c r="I546" s="316">
        <f>'per SKPD'!I3503</f>
        <v>0</v>
      </c>
      <c r="J546" s="316">
        <f>'per SKPD'!J3503</f>
        <v>0</v>
      </c>
      <c r="K546" s="316">
        <f>'per SKPD'!K3503</f>
        <v>0</v>
      </c>
      <c r="L546" s="316">
        <f>'per SKPD'!L3503</f>
        <v>0</v>
      </c>
      <c r="M546" s="316">
        <f>'per SKPD'!M3503</f>
        <v>0</v>
      </c>
      <c r="N546" s="316">
        <f>'per SKPD'!N3503</f>
        <v>0</v>
      </c>
      <c r="O546" s="316">
        <f t="shared" si="372"/>
        <v>0</v>
      </c>
      <c r="P546" s="316">
        <f>'per SKPD'!O3503</f>
        <v>0</v>
      </c>
      <c r="Q546" s="316">
        <f>'per SKPD'!P3503</f>
        <v>0</v>
      </c>
      <c r="R546" s="316">
        <f>'per SKPD'!Q3503</f>
        <v>0</v>
      </c>
      <c r="S546" s="316">
        <f>'per SKPD'!R3503</f>
        <v>0</v>
      </c>
      <c r="T546" s="316">
        <f>'per SKPD'!S3503</f>
        <v>0</v>
      </c>
      <c r="U546" s="316">
        <f>'per SKPD'!T3503</f>
        <v>0</v>
      </c>
      <c r="V546" s="316">
        <f>'per SKPD'!U3503</f>
        <v>0</v>
      </c>
      <c r="W546" s="316">
        <f>'per SKPD'!V3503</f>
        <v>0</v>
      </c>
      <c r="X546" s="316">
        <f t="shared" ref="X546:X549" si="373">SUM(P546:W546)</f>
        <v>0</v>
      </c>
      <c r="Y546" s="318">
        <f t="shared" ref="Y546:Y549" si="374">E546+G546+H546+I546+J546+K546+L546+M546+N546-P546-Q546-R546-S546-T546-U546-V546-W546</f>
        <v>4250000000</v>
      </c>
      <c r="Z546" s="318"/>
      <c r="AD546" s="379">
        <v>4250000000</v>
      </c>
      <c r="AE546" s="394">
        <f t="shared" si="359"/>
        <v>0</v>
      </c>
    </row>
    <row r="547" spans="1:31">
      <c r="A547" s="230"/>
      <c r="B547" s="159">
        <v>4</v>
      </c>
      <c r="C547" s="159" t="s">
        <v>98</v>
      </c>
      <c r="D547" s="185" t="s">
        <v>8</v>
      </c>
      <c r="E547" s="316">
        <f>'per SKPD'!E3504</f>
        <v>1489000000</v>
      </c>
      <c r="F547" s="316">
        <f>'per SKPD'!F3504</f>
        <v>0</v>
      </c>
      <c r="G547" s="316">
        <f>'per SKPD'!G3504</f>
        <v>0</v>
      </c>
      <c r="H547" s="316">
        <f>'per SKPD'!H3504</f>
        <v>0</v>
      </c>
      <c r="I547" s="316">
        <f>'per SKPD'!I3504</f>
        <v>0</v>
      </c>
      <c r="J547" s="316">
        <f>'per SKPD'!J3504</f>
        <v>0</v>
      </c>
      <c r="K547" s="316">
        <f>'per SKPD'!K3504</f>
        <v>0</v>
      </c>
      <c r="L547" s="316">
        <f>'per SKPD'!L3504</f>
        <v>0</v>
      </c>
      <c r="M547" s="316">
        <f>'per SKPD'!M3504</f>
        <v>0</v>
      </c>
      <c r="N547" s="316">
        <f>'per SKPD'!N3504</f>
        <v>0</v>
      </c>
      <c r="O547" s="316">
        <f t="shared" si="372"/>
        <v>0</v>
      </c>
      <c r="P547" s="316">
        <f>'per SKPD'!O3504</f>
        <v>0</v>
      </c>
      <c r="Q547" s="316">
        <f>'per SKPD'!P3504</f>
        <v>0</v>
      </c>
      <c r="R547" s="316">
        <f>'per SKPD'!Q3504</f>
        <v>0</v>
      </c>
      <c r="S547" s="316">
        <f>'per SKPD'!R3504</f>
        <v>0</v>
      </c>
      <c r="T547" s="316">
        <f>'per SKPD'!S3504</f>
        <v>0</v>
      </c>
      <c r="U547" s="316">
        <f>'per SKPD'!T3504</f>
        <v>0</v>
      </c>
      <c r="V547" s="316">
        <f>'per SKPD'!U3504</f>
        <v>0</v>
      </c>
      <c r="W547" s="316">
        <f>'per SKPD'!V3504</f>
        <v>0</v>
      </c>
      <c r="X547" s="316">
        <f t="shared" si="373"/>
        <v>0</v>
      </c>
      <c r="Y547" s="318">
        <f t="shared" si="374"/>
        <v>1489000000</v>
      </c>
      <c r="Z547" s="318"/>
      <c r="AD547" s="379">
        <v>1489000000</v>
      </c>
      <c r="AE547" s="394">
        <f t="shared" si="359"/>
        <v>0</v>
      </c>
    </row>
    <row r="548" spans="1:31">
      <c r="A548" s="230"/>
      <c r="B548" s="159">
        <v>5</v>
      </c>
      <c r="C548" s="159" t="s">
        <v>99</v>
      </c>
      <c r="D548" s="185" t="s">
        <v>14</v>
      </c>
      <c r="E548" s="316">
        <f>'per SKPD'!E3505</f>
        <v>336500</v>
      </c>
      <c r="F548" s="316">
        <f>'per SKPD'!F3505</f>
        <v>0</v>
      </c>
      <c r="G548" s="316">
        <f>'per SKPD'!G3505</f>
        <v>0</v>
      </c>
      <c r="H548" s="316">
        <f>'per SKPD'!H3505</f>
        <v>0</v>
      </c>
      <c r="I548" s="316">
        <f>'per SKPD'!I3505</f>
        <v>0</v>
      </c>
      <c r="J548" s="316">
        <f>'per SKPD'!J3505</f>
        <v>0</v>
      </c>
      <c r="K548" s="316">
        <f>'per SKPD'!K3505</f>
        <v>0</v>
      </c>
      <c r="L548" s="316">
        <f>'per SKPD'!L3505</f>
        <v>0</v>
      </c>
      <c r="M548" s="316">
        <f>'per SKPD'!M3505</f>
        <v>0</v>
      </c>
      <c r="N548" s="316">
        <f>'per SKPD'!N3505</f>
        <v>0</v>
      </c>
      <c r="O548" s="316">
        <f t="shared" si="372"/>
        <v>0</v>
      </c>
      <c r="P548" s="316">
        <f>'per SKPD'!O3505</f>
        <v>0</v>
      </c>
      <c r="Q548" s="316">
        <f>'per SKPD'!P3505</f>
        <v>0</v>
      </c>
      <c r="R548" s="316">
        <f>'per SKPD'!Q3505</f>
        <v>0</v>
      </c>
      <c r="S548" s="316">
        <f>'per SKPD'!R3505</f>
        <v>0</v>
      </c>
      <c r="T548" s="316">
        <f>'per SKPD'!S3505</f>
        <v>0</v>
      </c>
      <c r="U548" s="316">
        <f>'per SKPD'!T3505</f>
        <v>0</v>
      </c>
      <c r="V548" s="316">
        <f>'per SKPD'!U3505</f>
        <v>0</v>
      </c>
      <c r="W548" s="316">
        <f>'per SKPD'!V3505</f>
        <v>0</v>
      </c>
      <c r="X548" s="316">
        <f t="shared" si="373"/>
        <v>0</v>
      </c>
      <c r="Y548" s="318">
        <f t="shared" si="374"/>
        <v>336500</v>
      </c>
      <c r="Z548" s="318"/>
      <c r="AD548" s="379">
        <v>336500</v>
      </c>
      <c r="AE548" s="394">
        <f t="shared" si="359"/>
        <v>0</v>
      </c>
    </row>
    <row r="549" spans="1:31">
      <c r="A549" s="230"/>
      <c r="B549" s="159">
        <v>6</v>
      </c>
      <c r="C549" s="159" t="s">
        <v>100</v>
      </c>
      <c r="D549" s="185" t="s">
        <v>10</v>
      </c>
      <c r="E549" s="316">
        <f>'per SKPD'!E3506</f>
        <v>0</v>
      </c>
      <c r="F549" s="316">
        <f>'per SKPD'!F3506</f>
        <v>0</v>
      </c>
      <c r="G549" s="316">
        <f>'per SKPD'!G3506</f>
        <v>0</v>
      </c>
      <c r="H549" s="316">
        <f>'per SKPD'!H3506</f>
        <v>0</v>
      </c>
      <c r="I549" s="316">
        <f>'per SKPD'!I3506</f>
        <v>0</v>
      </c>
      <c r="J549" s="316">
        <f>'per SKPD'!J3506</f>
        <v>0</v>
      </c>
      <c r="K549" s="316">
        <f>'per SKPD'!K3506</f>
        <v>0</v>
      </c>
      <c r="L549" s="316">
        <f>'per SKPD'!L3506</f>
        <v>0</v>
      </c>
      <c r="M549" s="316">
        <f>'per SKPD'!M3506</f>
        <v>0</v>
      </c>
      <c r="N549" s="316">
        <f>'per SKPD'!N3506</f>
        <v>0</v>
      </c>
      <c r="O549" s="316">
        <f t="shared" si="372"/>
        <v>0</v>
      </c>
      <c r="P549" s="316">
        <f>'per SKPD'!O3506</f>
        <v>0</v>
      </c>
      <c r="Q549" s="316">
        <f>'per SKPD'!P3506</f>
        <v>0</v>
      </c>
      <c r="R549" s="316">
        <f>'per SKPD'!Q3506</f>
        <v>0</v>
      </c>
      <c r="S549" s="316">
        <f>'per SKPD'!R3506</f>
        <v>0</v>
      </c>
      <c r="T549" s="316">
        <f>'per SKPD'!S3506</f>
        <v>0</v>
      </c>
      <c r="U549" s="316">
        <f>'per SKPD'!T3506</f>
        <v>0</v>
      </c>
      <c r="V549" s="316">
        <f>'per SKPD'!U3506</f>
        <v>0</v>
      </c>
      <c r="W549" s="316">
        <f>'per SKPD'!V3506</f>
        <v>0</v>
      </c>
      <c r="X549" s="316">
        <f t="shared" si="373"/>
        <v>0</v>
      </c>
      <c r="Y549" s="318">
        <f t="shared" si="374"/>
        <v>0</v>
      </c>
      <c r="Z549" s="318"/>
      <c r="AD549" s="379">
        <v>0</v>
      </c>
      <c r="AE549" s="394">
        <f t="shared" si="359"/>
        <v>0</v>
      </c>
    </row>
    <row r="550" spans="1:31" s="179" customFormat="1">
      <c r="A550" s="628"/>
      <c r="B550" s="186">
        <v>7</v>
      </c>
      <c r="C550" s="186"/>
      <c r="D550" s="187" t="s">
        <v>11</v>
      </c>
      <c r="E550" s="316">
        <f>'per SKPD'!E3507</f>
        <v>11276000</v>
      </c>
      <c r="F550" s="316">
        <f>'per SKPD'!F3507</f>
        <v>0</v>
      </c>
      <c r="G550" s="316">
        <f>'per SKPD'!G3507</f>
        <v>0</v>
      </c>
      <c r="H550" s="316">
        <f>'per SKPD'!H3507</f>
        <v>0</v>
      </c>
      <c r="I550" s="316">
        <f>'per SKPD'!I3507</f>
        <v>0</v>
      </c>
      <c r="J550" s="316">
        <f>'per SKPD'!J3507</f>
        <v>0</v>
      </c>
      <c r="K550" s="316">
        <f>'per SKPD'!K3507</f>
        <v>0</v>
      </c>
      <c r="L550" s="316">
        <f>'per SKPD'!L3507</f>
        <v>0</v>
      </c>
      <c r="M550" s="316">
        <f>'per SKPD'!M3507</f>
        <v>0</v>
      </c>
      <c r="N550" s="316">
        <f>'per SKPD'!N3507</f>
        <v>0</v>
      </c>
      <c r="O550" s="316">
        <f t="shared" si="372"/>
        <v>0</v>
      </c>
      <c r="P550" s="316">
        <f>'per SKPD'!O3507</f>
        <v>0</v>
      </c>
      <c r="Q550" s="316">
        <f>'per SKPD'!P3507</f>
        <v>0</v>
      </c>
      <c r="R550" s="316">
        <f>'per SKPD'!Q3507</f>
        <v>0</v>
      </c>
      <c r="S550" s="316">
        <f>'per SKPD'!R3507</f>
        <v>0</v>
      </c>
      <c r="T550" s="316">
        <f>'per SKPD'!S3507</f>
        <v>0</v>
      </c>
      <c r="U550" s="316">
        <f>'per SKPD'!T3507</f>
        <v>0</v>
      </c>
      <c r="V550" s="316">
        <f>'per SKPD'!U3507</f>
        <v>0</v>
      </c>
      <c r="W550" s="316">
        <f>'per SKPD'!V3507</f>
        <v>0</v>
      </c>
      <c r="X550" s="316">
        <f>SUM(P550:W550)</f>
        <v>0</v>
      </c>
      <c r="Y550" s="318">
        <f>E550+G550+H550+I550+J550+K550+L550+M550+N550-P550-Q550-R550-S550-T550-U550-V550-W550</f>
        <v>11276000</v>
      </c>
      <c r="Z550" s="395"/>
      <c r="AA550" s="396"/>
      <c r="AB550" s="397"/>
      <c r="AC550" s="397"/>
      <c r="AD550" s="397">
        <v>11276000</v>
      </c>
      <c r="AE550" s="394">
        <f t="shared" si="359"/>
        <v>0</v>
      </c>
    </row>
    <row r="551" spans="1:31">
      <c r="A551" s="627"/>
      <c r="B551" s="183"/>
      <c r="C551" s="183"/>
      <c r="D551" s="188"/>
      <c r="E551" s="318"/>
      <c r="F551" s="318"/>
      <c r="G551" s="390"/>
      <c r="H551" s="390"/>
      <c r="I551" s="390"/>
      <c r="J551" s="390"/>
      <c r="K551" s="390"/>
      <c r="L551" s="390"/>
      <c r="M551" s="390"/>
      <c r="N551" s="390"/>
      <c r="O551" s="390"/>
      <c r="P551" s="390"/>
      <c r="Q551" s="390"/>
      <c r="R551" s="390"/>
      <c r="S551" s="390"/>
      <c r="T551" s="390"/>
      <c r="U551" s="390"/>
      <c r="V551" s="390"/>
      <c r="W551" s="390"/>
      <c r="X551" s="390"/>
      <c r="Y551" s="390"/>
      <c r="Z551" s="390"/>
      <c r="AE551" s="394">
        <f t="shared" si="359"/>
        <v>0</v>
      </c>
    </row>
    <row r="552" spans="1:31" s="178" customFormat="1">
      <c r="A552" s="633">
        <v>61</v>
      </c>
      <c r="B552" s="694" t="s">
        <v>79</v>
      </c>
      <c r="C552" s="695"/>
      <c r="D552" s="696"/>
      <c r="E552" s="391">
        <f t="shared" ref="E552:U552" si="375">SUM(E553:E559)</f>
        <v>6360643000</v>
      </c>
      <c r="F552" s="391">
        <f t="shared" ref="F552" si="376">SUM(F553:F559)</f>
        <v>7000000</v>
      </c>
      <c r="G552" s="391">
        <f t="shared" si="375"/>
        <v>7000000</v>
      </c>
      <c r="H552" s="391">
        <f t="shared" si="375"/>
        <v>0</v>
      </c>
      <c r="I552" s="391">
        <f t="shared" si="375"/>
        <v>0</v>
      </c>
      <c r="J552" s="391">
        <f t="shared" si="375"/>
        <v>0</v>
      </c>
      <c r="K552" s="391">
        <f t="shared" si="375"/>
        <v>71018342</v>
      </c>
      <c r="L552" s="391">
        <f t="shared" si="375"/>
        <v>0</v>
      </c>
      <c r="M552" s="391">
        <f t="shared" si="375"/>
        <v>2596500</v>
      </c>
      <c r="N552" s="391">
        <f t="shared" si="375"/>
        <v>0</v>
      </c>
      <c r="O552" s="391">
        <f>SUM(G552:N552)</f>
        <v>80614842</v>
      </c>
      <c r="P552" s="391">
        <f t="shared" si="375"/>
        <v>0</v>
      </c>
      <c r="Q552" s="391">
        <f t="shared" si="375"/>
        <v>0</v>
      </c>
      <c r="R552" s="391">
        <f t="shared" si="375"/>
        <v>0</v>
      </c>
      <c r="S552" s="391">
        <f t="shared" si="375"/>
        <v>2596500</v>
      </c>
      <c r="T552" s="391">
        <f t="shared" si="375"/>
        <v>2596500</v>
      </c>
      <c r="U552" s="391">
        <f t="shared" si="375"/>
        <v>0</v>
      </c>
      <c r="V552" s="391">
        <f t="shared" ref="V552:W552" si="377">SUM(V553:V559)</f>
        <v>0</v>
      </c>
      <c r="W552" s="391">
        <f t="shared" si="377"/>
        <v>0</v>
      </c>
      <c r="X552" s="391">
        <f>SUM(X553:X559)</f>
        <v>5193000</v>
      </c>
      <c r="Y552" s="391">
        <f>SUM(Y553:Y559)</f>
        <v>6436064842</v>
      </c>
      <c r="Z552" s="392"/>
      <c r="AA552" s="393">
        <f>E552+G552+H552+I552+J552+K552+L552+M552+N552-P552-Q552-R552-S552-T552-U552-V552-W552</f>
        <v>6436064842</v>
      </c>
      <c r="AB552" s="394"/>
      <c r="AC552" s="394"/>
      <c r="AD552" s="394">
        <v>6436064842</v>
      </c>
      <c r="AE552" s="394">
        <f t="shared" si="359"/>
        <v>0</v>
      </c>
    </row>
    <row r="553" spans="1:31">
      <c r="A553" s="230"/>
      <c r="B553" s="159">
        <v>1</v>
      </c>
      <c r="C553" s="159" t="s">
        <v>95</v>
      </c>
      <c r="D553" s="185" t="s">
        <v>9</v>
      </c>
      <c r="E553" s="316">
        <f>'per SKPD'!E3510</f>
        <v>5684725000</v>
      </c>
      <c r="F553" s="316">
        <f>'per SKPD'!F3510</f>
        <v>0</v>
      </c>
      <c r="G553" s="316">
        <f>'per SKPD'!G3510</f>
        <v>0</v>
      </c>
      <c r="H553" s="316">
        <f>'per SKPD'!H3510</f>
        <v>0</v>
      </c>
      <c r="I553" s="316">
        <f>'per SKPD'!I3510</f>
        <v>0</v>
      </c>
      <c r="J553" s="316">
        <f>'per SKPD'!J3510</f>
        <v>0</v>
      </c>
      <c r="K553" s="316">
        <f>'per SKPD'!K3510</f>
        <v>71018342</v>
      </c>
      <c r="L553" s="316">
        <f>'per SKPD'!L3510</f>
        <v>0</v>
      </c>
      <c r="M553" s="316">
        <f>'per SKPD'!M3510</f>
        <v>0</v>
      </c>
      <c r="N553" s="316">
        <f>'per SKPD'!N3510</f>
        <v>0</v>
      </c>
      <c r="O553" s="316">
        <f>SUM(G553:N553)</f>
        <v>71018342</v>
      </c>
      <c r="P553" s="316">
        <f>'per SKPD'!O3510</f>
        <v>0</v>
      </c>
      <c r="Q553" s="316">
        <f>'per SKPD'!P3510</f>
        <v>0</v>
      </c>
      <c r="R553" s="316">
        <f>'per SKPD'!Q3510</f>
        <v>0</v>
      </c>
      <c r="S553" s="316">
        <f>'per SKPD'!R3510</f>
        <v>0</v>
      </c>
      <c r="T553" s="316">
        <f>'per SKPD'!S3510</f>
        <v>0</v>
      </c>
      <c r="U553" s="316">
        <f>'per SKPD'!T3510</f>
        <v>0</v>
      </c>
      <c r="V553" s="316">
        <f>'per SKPD'!U3510</f>
        <v>0</v>
      </c>
      <c r="W553" s="316">
        <f>'per SKPD'!V3510</f>
        <v>0</v>
      </c>
      <c r="X553" s="316">
        <f>SUM(P553:W553)</f>
        <v>0</v>
      </c>
      <c r="Y553" s="318">
        <f>E553+G553+H553+I553+J553+K553+L553+M553+N553-P553-Q553-R553-S553-T553-U553-V553-W553</f>
        <v>5755743342</v>
      </c>
      <c r="Z553" s="318"/>
      <c r="AA553" s="306">
        <f>Y552-AA552</f>
        <v>0</v>
      </c>
      <c r="AB553" s="379" t="s">
        <v>24</v>
      </c>
      <c r="AD553" s="379">
        <v>5755743342</v>
      </c>
      <c r="AE553" s="394">
        <f t="shared" si="359"/>
        <v>0</v>
      </c>
    </row>
    <row r="554" spans="1:31">
      <c r="A554" s="230"/>
      <c r="B554" s="159">
        <v>2</v>
      </c>
      <c r="C554" s="159" t="s">
        <v>96</v>
      </c>
      <c r="D554" s="185" t="s">
        <v>12</v>
      </c>
      <c r="E554" s="316">
        <f>'per SKPD'!E3512</f>
        <v>45096500</v>
      </c>
      <c r="F554" s="316">
        <f>'per SKPD'!F3512</f>
        <v>7000000</v>
      </c>
      <c r="G554" s="316">
        <f>'per SKPD'!G3512</f>
        <v>7000000</v>
      </c>
      <c r="H554" s="316">
        <f>'per SKPD'!H3512</f>
        <v>0</v>
      </c>
      <c r="I554" s="316">
        <f>'per SKPD'!I3512</f>
        <v>0</v>
      </c>
      <c r="J554" s="316">
        <f>'per SKPD'!J3512</f>
        <v>0</v>
      </c>
      <c r="K554" s="316">
        <f>'per SKPD'!K3512</f>
        <v>0</v>
      </c>
      <c r="L554" s="316">
        <f>'per SKPD'!L3512</f>
        <v>0</v>
      </c>
      <c r="M554" s="316">
        <f>'per SKPD'!M3512</f>
        <v>0</v>
      </c>
      <c r="N554" s="316">
        <f>'per SKPD'!N3512</f>
        <v>0</v>
      </c>
      <c r="O554" s="316">
        <f t="shared" ref="O554:O559" si="378">SUM(G554:N554)</f>
        <v>7000000</v>
      </c>
      <c r="P554" s="316">
        <f>'per SKPD'!O3512</f>
        <v>0</v>
      </c>
      <c r="Q554" s="316">
        <f>'per SKPD'!P3512</f>
        <v>0</v>
      </c>
      <c r="R554" s="316">
        <f>'per SKPD'!Q3512</f>
        <v>0</v>
      </c>
      <c r="S554" s="316">
        <f>'per SKPD'!R3512</f>
        <v>2586500</v>
      </c>
      <c r="T554" s="316">
        <f>'per SKPD'!S3512</f>
        <v>0</v>
      </c>
      <c r="U554" s="316">
        <f>'per SKPD'!T3512</f>
        <v>0</v>
      </c>
      <c r="V554" s="316">
        <f>'per SKPD'!U3512</f>
        <v>0</v>
      </c>
      <c r="W554" s="316">
        <f>'per SKPD'!V3512</f>
        <v>0</v>
      </c>
      <c r="X554" s="316">
        <f>SUM(P554:W554)</f>
        <v>2586500</v>
      </c>
      <c r="Y554" s="318">
        <f>E554+G554+H554+I554+J554+K554+L554+M554+N554-P554-Q554-R554-S554-T554-U554-V554-W554</f>
        <v>49510000</v>
      </c>
      <c r="Z554" s="318"/>
      <c r="AD554" s="379">
        <v>49510000</v>
      </c>
      <c r="AE554" s="394">
        <f t="shared" si="359"/>
        <v>0</v>
      </c>
    </row>
    <row r="555" spans="1:31">
      <c r="A555" s="230"/>
      <c r="B555" s="159">
        <v>3</v>
      </c>
      <c r="C555" s="159" t="s">
        <v>97</v>
      </c>
      <c r="D555" s="185" t="s">
        <v>13</v>
      </c>
      <c r="E555" s="316">
        <f>'per SKPD'!E3532</f>
        <v>625000000</v>
      </c>
      <c r="F555" s="316">
        <f>'per SKPD'!F3532</f>
        <v>0</v>
      </c>
      <c r="G555" s="316">
        <f>'per SKPD'!G3532</f>
        <v>0</v>
      </c>
      <c r="H555" s="316">
        <f>'per SKPD'!H3532</f>
        <v>0</v>
      </c>
      <c r="I555" s="316">
        <f>'per SKPD'!I3532</f>
        <v>0</v>
      </c>
      <c r="J555" s="316">
        <f>'per SKPD'!J3532</f>
        <v>0</v>
      </c>
      <c r="K555" s="316">
        <f>'per SKPD'!K3532</f>
        <v>0</v>
      </c>
      <c r="L555" s="316">
        <f>'per SKPD'!L3532</f>
        <v>0</v>
      </c>
      <c r="M555" s="316">
        <f>'per SKPD'!M3532</f>
        <v>0</v>
      </c>
      <c r="N555" s="316">
        <f>'per SKPD'!N3532</f>
        <v>0</v>
      </c>
      <c r="O555" s="316">
        <f t="shared" si="378"/>
        <v>0</v>
      </c>
      <c r="P555" s="316">
        <f>'per SKPD'!O3532</f>
        <v>0</v>
      </c>
      <c r="Q555" s="316">
        <f>'per SKPD'!P3532</f>
        <v>0</v>
      </c>
      <c r="R555" s="316">
        <f>'per SKPD'!Q3532</f>
        <v>0</v>
      </c>
      <c r="S555" s="316">
        <f>'per SKPD'!R3532</f>
        <v>0</v>
      </c>
      <c r="T555" s="316">
        <f>'per SKPD'!S3532</f>
        <v>0</v>
      </c>
      <c r="U555" s="316">
        <f>'per SKPD'!T3532</f>
        <v>0</v>
      </c>
      <c r="V555" s="316">
        <f>'per SKPD'!U3532</f>
        <v>0</v>
      </c>
      <c r="W555" s="316">
        <f>'per SKPD'!V3532</f>
        <v>0</v>
      </c>
      <c r="X555" s="316">
        <f t="shared" ref="X555:X559" si="379">SUM(P555:W555)</f>
        <v>0</v>
      </c>
      <c r="Y555" s="318">
        <f t="shared" ref="Y555:Y559" si="380">E555+G555+H555+I555+J555+K555+L555+M555+N555-P555-Q555-R555-S555-T555-U555-V555-W555</f>
        <v>625000000</v>
      </c>
      <c r="Z555" s="318"/>
      <c r="AD555" s="379">
        <v>625000000</v>
      </c>
      <c r="AE555" s="394">
        <f t="shared" si="359"/>
        <v>0</v>
      </c>
    </row>
    <row r="556" spans="1:31">
      <c r="A556" s="230"/>
      <c r="B556" s="159">
        <v>4</v>
      </c>
      <c r="C556" s="159" t="s">
        <v>98</v>
      </c>
      <c r="D556" s="185" t="s">
        <v>8</v>
      </c>
      <c r="E556" s="316">
        <f>'per SKPD'!E3533</f>
        <v>0</v>
      </c>
      <c r="F556" s="316">
        <f>'per SKPD'!F3533</f>
        <v>0</v>
      </c>
      <c r="G556" s="316">
        <f>'per SKPD'!G3533</f>
        <v>0</v>
      </c>
      <c r="H556" s="316">
        <f>'per SKPD'!H3533</f>
        <v>0</v>
      </c>
      <c r="I556" s="316">
        <f>'per SKPD'!I3533</f>
        <v>0</v>
      </c>
      <c r="J556" s="316">
        <f>'per SKPD'!J3533</f>
        <v>0</v>
      </c>
      <c r="K556" s="316">
        <f>'per SKPD'!K3533</f>
        <v>0</v>
      </c>
      <c r="L556" s="316">
        <f>'per SKPD'!L3533</f>
        <v>0</v>
      </c>
      <c r="M556" s="316">
        <f>'per SKPD'!M3533</f>
        <v>0</v>
      </c>
      <c r="N556" s="316">
        <f>'per SKPD'!N3533</f>
        <v>0</v>
      </c>
      <c r="O556" s="316">
        <f t="shared" si="378"/>
        <v>0</v>
      </c>
      <c r="P556" s="316">
        <f>'per SKPD'!O3533</f>
        <v>0</v>
      </c>
      <c r="Q556" s="316">
        <f>'per SKPD'!P3533</f>
        <v>0</v>
      </c>
      <c r="R556" s="316">
        <f>'per SKPD'!Q3533</f>
        <v>0</v>
      </c>
      <c r="S556" s="316">
        <f>'per SKPD'!R3533</f>
        <v>0</v>
      </c>
      <c r="T556" s="316">
        <f>'per SKPD'!S3533</f>
        <v>0</v>
      </c>
      <c r="U556" s="316">
        <f>'per SKPD'!T3533</f>
        <v>0</v>
      </c>
      <c r="V556" s="316">
        <f>'per SKPD'!U3533</f>
        <v>0</v>
      </c>
      <c r="W556" s="316">
        <f>'per SKPD'!V3533</f>
        <v>0</v>
      </c>
      <c r="X556" s="316">
        <f t="shared" si="379"/>
        <v>0</v>
      </c>
      <c r="Y556" s="318">
        <f t="shared" si="380"/>
        <v>0</v>
      </c>
      <c r="Z556" s="318"/>
      <c r="AD556" s="379">
        <v>0</v>
      </c>
      <c r="AE556" s="394">
        <f t="shared" si="359"/>
        <v>0</v>
      </c>
    </row>
    <row r="557" spans="1:31">
      <c r="A557" s="230"/>
      <c r="B557" s="159">
        <v>5</v>
      </c>
      <c r="C557" s="159" t="s">
        <v>99</v>
      </c>
      <c r="D557" s="185" t="s">
        <v>14</v>
      </c>
      <c r="E557" s="316">
        <f>'per SKPD'!E3534</f>
        <v>5821500</v>
      </c>
      <c r="F557" s="316">
        <f>'per SKPD'!F3534</f>
        <v>0</v>
      </c>
      <c r="G557" s="316">
        <f>'per SKPD'!G3534</f>
        <v>0</v>
      </c>
      <c r="H557" s="316">
        <f>'per SKPD'!H3534</f>
        <v>0</v>
      </c>
      <c r="I557" s="316">
        <f>'per SKPD'!I3534</f>
        <v>0</v>
      </c>
      <c r="J557" s="316">
        <f>'per SKPD'!J3534</f>
        <v>0</v>
      </c>
      <c r="K557" s="316">
        <f>'per SKPD'!K3534</f>
        <v>0</v>
      </c>
      <c r="L557" s="316">
        <f>'per SKPD'!L3534</f>
        <v>0</v>
      </c>
      <c r="M557" s="316">
        <f>'per SKPD'!M3534</f>
        <v>0</v>
      </c>
      <c r="N557" s="316">
        <f>'per SKPD'!N3534</f>
        <v>0</v>
      </c>
      <c r="O557" s="316">
        <f t="shared" si="378"/>
        <v>0</v>
      </c>
      <c r="P557" s="316">
        <f>'per SKPD'!O3534</f>
        <v>0</v>
      </c>
      <c r="Q557" s="316">
        <f>'per SKPD'!P3534</f>
        <v>0</v>
      </c>
      <c r="R557" s="316">
        <f>'per SKPD'!Q3534</f>
        <v>0</v>
      </c>
      <c r="S557" s="316">
        <f>'per SKPD'!R3534</f>
        <v>10000</v>
      </c>
      <c r="T557" s="316">
        <f>'per SKPD'!S3534</f>
        <v>0</v>
      </c>
      <c r="U557" s="316">
        <f>'per SKPD'!T3534</f>
        <v>0</v>
      </c>
      <c r="V557" s="316">
        <f>'per SKPD'!U3534</f>
        <v>0</v>
      </c>
      <c r="W557" s="316">
        <f>'per SKPD'!V3534</f>
        <v>0</v>
      </c>
      <c r="X557" s="316">
        <f t="shared" si="379"/>
        <v>10000</v>
      </c>
      <c r="Y557" s="318">
        <f t="shared" si="380"/>
        <v>5811500</v>
      </c>
      <c r="Z557" s="318"/>
      <c r="AD557" s="379">
        <v>5811500</v>
      </c>
      <c r="AE557" s="394">
        <f t="shared" si="359"/>
        <v>0</v>
      </c>
    </row>
    <row r="558" spans="1:31">
      <c r="A558" s="230"/>
      <c r="B558" s="159">
        <v>6</v>
      </c>
      <c r="C558" s="159" t="s">
        <v>100</v>
      </c>
      <c r="D558" s="185" t="s">
        <v>10</v>
      </c>
      <c r="E558" s="316">
        <f>'per SKPD'!E3536</f>
        <v>0</v>
      </c>
      <c r="F558" s="316">
        <f>'per SKPD'!F3536</f>
        <v>0</v>
      </c>
      <c r="G558" s="316">
        <f>'per SKPD'!G3536</f>
        <v>0</v>
      </c>
      <c r="H558" s="316">
        <f>'per SKPD'!H3536</f>
        <v>0</v>
      </c>
      <c r="I558" s="316">
        <f>'per SKPD'!I3536</f>
        <v>0</v>
      </c>
      <c r="J558" s="316">
        <f>'per SKPD'!J3536</f>
        <v>0</v>
      </c>
      <c r="K558" s="316">
        <f>'per SKPD'!K3536</f>
        <v>0</v>
      </c>
      <c r="L558" s="316">
        <f>'per SKPD'!L3536</f>
        <v>0</v>
      </c>
      <c r="M558" s="316">
        <f>'per SKPD'!M3536</f>
        <v>0</v>
      </c>
      <c r="N558" s="316">
        <f>'per SKPD'!N3536</f>
        <v>0</v>
      </c>
      <c r="O558" s="316">
        <f t="shared" si="378"/>
        <v>0</v>
      </c>
      <c r="P558" s="316">
        <f>'per SKPD'!O3536</f>
        <v>0</v>
      </c>
      <c r="Q558" s="316">
        <f>'per SKPD'!P3536</f>
        <v>0</v>
      </c>
      <c r="R558" s="316">
        <f>'per SKPD'!Q3536</f>
        <v>0</v>
      </c>
      <c r="S558" s="316">
        <f>'per SKPD'!R3536</f>
        <v>0</v>
      </c>
      <c r="T558" s="316">
        <f>'per SKPD'!S3536</f>
        <v>0</v>
      </c>
      <c r="U558" s="316">
        <f>'per SKPD'!T3536</f>
        <v>0</v>
      </c>
      <c r="V558" s="316">
        <f>'per SKPD'!U3536</f>
        <v>0</v>
      </c>
      <c r="W558" s="316">
        <f>'per SKPD'!V3536</f>
        <v>0</v>
      </c>
      <c r="X558" s="316">
        <f t="shared" si="379"/>
        <v>0</v>
      </c>
      <c r="Y558" s="318">
        <f t="shared" si="380"/>
        <v>0</v>
      </c>
      <c r="Z558" s="318"/>
      <c r="AD558" s="379">
        <v>0</v>
      </c>
      <c r="AE558" s="394">
        <f t="shared" si="359"/>
        <v>0</v>
      </c>
    </row>
    <row r="559" spans="1:31" s="179" customFormat="1">
      <c r="A559" s="628"/>
      <c r="B559" s="186">
        <v>7</v>
      </c>
      <c r="C559" s="186"/>
      <c r="D559" s="187" t="s">
        <v>11</v>
      </c>
      <c r="E559" s="316">
        <f>'per SKPD'!E3537</f>
        <v>0</v>
      </c>
      <c r="F559" s="316">
        <f>'per SKPD'!F3537</f>
        <v>0</v>
      </c>
      <c r="G559" s="316">
        <f>'per SKPD'!G3537</f>
        <v>0</v>
      </c>
      <c r="H559" s="316">
        <f>'per SKPD'!H3537</f>
        <v>0</v>
      </c>
      <c r="I559" s="316">
        <f>'per SKPD'!I3537</f>
        <v>0</v>
      </c>
      <c r="J559" s="316">
        <f>'per SKPD'!J3537</f>
        <v>0</v>
      </c>
      <c r="K559" s="316">
        <f>'per SKPD'!K3537</f>
        <v>0</v>
      </c>
      <c r="L559" s="316">
        <f>'per SKPD'!L3537</f>
        <v>0</v>
      </c>
      <c r="M559" s="316">
        <f>'per SKPD'!M3537</f>
        <v>2596500</v>
      </c>
      <c r="N559" s="316">
        <f>'per SKPD'!N3537</f>
        <v>0</v>
      </c>
      <c r="O559" s="316">
        <f t="shared" si="378"/>
        <v>2596500</v>
      </c>
      <c r="P559" s="316">
        <f>'per SKPD'!O3537</f>
        <v>0</v>
      </c>
      <c r="Q559" s="316">
        <f>'per SKPD'!P3537</f>
        <v>0</v>
      </c>
      <c r="R559" s="316">
        <f>'per SKPD'!Q3537</f>
        <v>0</v>
      </c>
      <c r="S559" s="316">
        <f>'per SKPD'!R3537</f>
        <v>0</v>
      </c>
      <c r="T559" s="316">
        <f>'per SKPD'!S3537</f>
        <v>2596500</v>
      </c>
      <c r="U559" s="316">
        <f>'per SKPD'!T3537</f>
        <v>0</v>
      </c>
      <c r="V559" s="316">
        <f>'per SKPD'!U3537</f>
        <v>0</v>
      </c>
      <c r="W559" s="316">
        <f>'per SKPD'!V3537</f>
        <v>0</v>
      </c>
      <c r="X559" s="316">
        <f t="shared" si="379"/>
        <v>2596500</v>
      </c>
      <c r="Y559" s="318">
        <f t="shared" si="380"/>
        <v>0</v>
      </c>
      <c r="Z559" s="395"/>
      <c r="AA559" s="396"/>
      <c r="AB559" s="397"/>
      <c r="AC559" s="397"/>
      <c r="AD559" s="397">
        <v>0</v>
      </c>
      <c r="AE559" s="394">
        <f t="shared" si="359"/>
        <v>0</v>
      </c>
    </row>
    <row r="560" spans="1:31">
      <c r="A560" s="627"/>
      <c r="B560" s="183"/>
      <c r="C560" s="183"/>
      <c r="D560" s="188"/>
      <c r="E560" s="318"/>
      <c r="F560" s="318"/>
      <c r="G560" s="390"/>
      <c r="H560" s="390"/>
      <c r="I560" s="390"/>
      <c r="J560" s="390"/>
      <c r="K560" s="390"/>
      <c r="L560" s="390"/>
      <c r="M560" s="390"/>
      <c r="N560" s="390"/>
      <c r="O560" s="390"/>
      <c r="P560" s="390"/>
      <c r="Q560" s="390"/>
      <c r="R560" s="390"/>
      <c r="S560" s="390"/>
      <c r="T560" s="390"/>
      <c r="U560" s="390"/>
      <c r="V560" s="390"/>
      <c r="W560" s="390"/>
      <c r="X560" s="390"/>
      <c r="Y560" s="390"/>
      <c r="Z560" s="390"/>
      <c r="AE560" s="394">
        <f t="shared" si="359"/>
        <v>0</v>
      </c>
    </row>
    <row r="561" spans="1:31" s="178" customFormat="1">
      <c r="A561" s="633">
        <v>62</v>
      </c>
      <c r="B561" s="694" t="s">
        <v>80</v>
      </c>
      <c r="C561" s="695"/>
      <c r="D561" s="696"/>
      <c r="E561" s="391">
        <f t="shared" ref="E561:U561" si="381">SUM(E562:E568)</f>
        <v>16371387500</v>
      </c>
      <c r="F561" s="391">
        <f t="shared" ref="F561" si="382">SUM(F562:F568)</f>
        <v>8911000</v>
      </c>
      <c r="G561" s="391">
        <f t="shared" si="381"/>
        <v>8911000</v>
      </c>
      <c r="H561" s="391">
        <f t="shared" si="381"/>
        <v>0</v>
      </c>
      <c r="I561" s="391">
        <f t="shared" si="381"/>
        <v>0</v>
      </c>
      <c r="J561" s="391">
        <f t="shared" si="381"/>
        <v>0</v>
      </c>
      <c r="K561" s="391">
        <f t="shared" si="381"/>
        <v>129695861</v>
      </c>
      <c r="L561" s="391">
        <f t="shared" si="381"/>
        <v>0</v>
      </c>
      <c r="M561" s="391">
        <f t="shared" si="381"/>
        <v>0</v>
      </c>
      <c r="N561" s="391">
        <f t="shared" si="381"/>
        <v>0</v>
      </c>
      <c r="O561" s="391">
        <f>SUM(G561:N561)</f>
        <v>138606861</v>
      </c>
      <c r="P561" s="391">
        <f t="shared" si="381"/>
        <v>23000000</v>
      </c>
      <c r="Q561" s="391">
        <f t="shared" si="381"/>
        <v>0</v>
      </c>
      <c r="R561" s="391">
        <f t="shared" si="381"/>
        <v>0</v>
      </c>
      <c r="S561" s="391">
        <f t="shared" si="381"/>
        <v>0</v>
      </c>
      <c r="T561" s="391">
        <f t="shared" si="381"/>
        <v>0</v>
      </c>
      <c r="U561" s="391">
        <f t="shared" si="381"/>
        <v>0</v>
      </c>
      <c r="V561" s="391">
        <f t="shared" ref="V561:W561" si="383">SUM(V562:V568)</f>
        <v>0</v>
      </c>
      <c r="W561" s="391">
        <f t="shared" si="383"/>
        <v>0</v>
      </c>
      <c r="X561" s="391">
        <f>SUM(X562:X568)</f>
        <v>23000000</v>
      </c>
      <c r="Y561" s="391">
        <f>SUM(Y562:Y568)</f>
        <v>16486994361</v>
      </c>
      <c r="Z561" s="392"/>
      <c r="AA561" s="393">
        <f>E561+G561+H561+I561+J561+K561+L561+M561+N561-P561-Q561-R561-S561-T561-U561-V561-W561</f>
        <v>16486994361</v>
      </c>
      <c r="AB561" s="394"/>
      <c r="AC561" s="394"/>
      <c r="AD561" s="394">
        <v>16486994361</v>
      </c>
      <c r="AE561" s="394">
        <f t="shared" si="359"/>
        <v>0</v>
      </c>
    </row>
    <row r="562" spans="1:31">
      <c r="A562" s="230"/>
      <c r="B562" s="159">
        <v>1</v>
      </c>
      <c r="C562" s="159" t="s">
        <v>95</v>
      </c>
      <c r="D562" s="185" t="s">
        <v>9</v>
      </c>
      <c r="E562" s="316">
        <f>'per SKPD'!E3558</f>
        <v>16239622000</v>
      </c>
      <c r="F562" s="316">
        <f>'per SKPD'!F3558</f>
        <v>0</v>
      </c>
      <c r="G562" s="316">
        <f>'per SKPD'!G3558</f>
        <v>0</v>
      </c>
      <c r="H562" s="316">
        <f>'per SKPD'!H3558</f>
        <v>0</v>
      </c>
      <c r="I562" s="316">
        <f>'per SKPD'!I3558</f>
        <v>0</v>
      </c>
      <c r="J562" s="302">
        <f>'per SKPD'!J3558</f>
        <v>0</v>
      </c>
      <c r="K562" s="302">
        <f>'per SKPD'!K3558</f>
        <v>129695861</v>
      </c>
      <c r="L562" s="316">
        <f>'per SKPD'!L3558</f>
        <v>0</v>
      </c>
      <c r="M562" s="316">
        <f>'per SKPD'!M3558</f>
        <v>0</v>
      </c>
      <c r="N562" s="316">
        <f>'per SKPD'!N3558</f>
        <v>0</v>
      </c>
      <c r="O562" s="316">
        <f>SUM(G562:N562)</f>
        <v>129695861</v>
      </c>
      <c r="P562" s="316">
        <f>'per SKPD'!O3558</f>
        <v>23000000</v>
      </c>
      <c r="Q562" s="316">
        <f>'per SKPD'!P3558</f>
        <v>0</v>
      </c>
      <c r="R562" s="316">
        <f>'per SKPD'!Q3558</f>
        <v>0</v>
      </c>
      <c r="S562" s="316">
        <f>'per SKPD'!R3558</f>
        <v>0</v>
      </c>
      <c r="T562" s="316">
        <f>'per SKPD'!S3558</f>
        <v>0</v>
      </c>
      <c r="U562" s="316">
        <f>'per SKPD'!T3558</f>
        <v>0</v>
      </c>
      <c r="V562" s="316">
        <f>'per SKPD'!U3558</f>
        <v>0</v>
      </c>
      <c r="W562" s="316">
        <f>'per SKPD'!V3558</f>
        <v>0</v>
      </c>
      <c r="X562" s="316">
        <f>SUM(P562:W562)</f>
        <v>23000000</v>
      </c>
      <c r="Y562" s="318">
        <f>E562+G562+H562+I562+J562+K562+L562+M562+N562-P562-Q562-R562-S562-T562-U562-V562-W562</f>
        <v>16346317861</v>
      </c>
      <c r="Z562" s="318"/>
      <c r="AA562" s="306">
        <f>Y561-AA561</f>
        <v>0</v>
      </c>
      <c r="AB562" s="379" t="s">
        <v>24</v>
      </c>
      <c r="AD562" s="379">
        <v>16346317861</v>
      </c>
      <c r="AE562" s="394">
        <f t="shared" si="359"/>
        <v>0</v>
      </c>
    </row>
    <row r="563" spans="1:31">
      <c r="A563" s="230"/>
      <c r="B563" s="159">
        <v>2</v>
      </c>
      <c r="C563" s="159" t="s">
        <v>96</v>
      </c>
      <c r="D563" s="185" t="s">
        <v>12</v>
      </c>
      <c r="E563" s="316">
        <f>'per SKPD'!E3561</f>
        <v>49472000</v>
      </c>
      <c r="F563" s="316">
        <f>'per SKPD'!F3561</f>
        <v>8911000</v>
      </c>
      <c r="G563" s="316">
        <f>'per SKPD'!G3561</f>
        <v>8911000</v>
      </c>
      <c r="H563" s="316">
        <f>'per SKPD'!H3561</f>
        <v>0</v>
      </c>
      <c r="I563" s="316">
        <f>'per SKPD'!I3561</f>
        <v>0</v>
      </c>
      <c r="J563" s="316">
        <f>'per SKPD'!J3561</f>
        <v>0</v>
      </c>
      <c r="K563" s="316">
        <f>'per SKPD'!K3561</f>
        <v>0</v>
      </c>
      <c r="L563" s="316">
        <f>'per SKPD'!L3561</f>
        <v>0</v>
      </c>
      <c r="M563" s="316">
        <f>'per SKPD'!M3561</f>
        <v>0</v>
      </c>
      <c r="N563" s="316">
        <f>'per SKPD'!N3561</f>
        <v>0</v>
      </c>
      <c r="O563" s="316">
        <f t="shared" ref="O563:O568" si="384">SUM(G563:N563)</f>
        <v>8911000</v>
      </c>
      <c r="P563" s="316">
        <f>'per SKPD'!O3561</f>
        <v>0</v>
      </c>
      <c r="Q563" s="316">
        <f>'per SKPD'!P3561</f>
        <v>0</v>
      </c>
      <c r="R563" s="316">
        <f>'per SKPD'!Q3561</f>
        <v>0</v>
      </c>
      <c r="S563" s="316">
        <f>'per SKPD'!R3561</f>
        <v>0</v>
      </c>
      <c r="T563" s="316">
        <f>'per SKPD'!S3561</f>
        <v>0</v>
      </c>
      <c r="U563" s="316">
        <f>'per SKPD'!T3561</f>
        <v>0</v>
      </c>
      <c r="V563" s="316">
        <f>'per SKPD'!U3561</f>
        <v>0</v>
      </c>
      <c r="W563" s="316">
        <f>'per SKPD'!V3561</f>
        <v>0</v>
      </c>
      <c r="X563" s="316">
        <f>SUM(P563:W563)</f>
        <v>0</v>
      </c>
      <c r="Y563" s="318">
        <f>E563+G563+H563+I563+J563+K563+L563+M563+N563-P563-Q563-R563-S563-T563-U563-V563-W563</f>
        <v>58383000</v>
      </c>
      <c r="Z563" s="318"/>
      <c r="AD563" s="379">
        <v>58383000</v>
      </c>
      <c r="AE563" s="394">
        <f t="shared" si="359"/>
        <v>0</v>
      </c>
    </row>
    <row r="564" spans="1:31">
      <c r="A564" s="230"/>
      <c r="B564" s="159">
        <v>3</v>
      </c>
      <c r="C564" s="159" t="s">
        <v>97</v>
      </c>
      <c r="D564" s="185" t="s">
        <v>13</v>
      </c>
      <c r="E564" s="316">
        <f>'per SKPD'!E3564</f>
        <v>81000000</v>
      </c>
      <c r="F564" s="316">
        <f>'per SKPD'!F3564</f>
        <v>0</v>
      </c>
      <c r="G564" s="316">
        <f>'per SKPD'!G3564</f>
        <v>0</v>
      </c>
      <c r="H564" s="316">
        <f>'per SKPD'!H3564</f>
        <v>0</v>
      </c>
      <c r="I564" s="316">
        <f>'per SKPD'!I3564</f>
        <v>0</v>
      </c>
      <c r="J564" s="316">
        <f>'per SKPD'!J3564</f>
        <v>0</v>
      </c>
      <c r="K564" s="316">
        <f>'per SKPD'!K3564</f>
        <v>0</v>
      </c>
      <c r="L564" s="316">
        <f>'per SKPD'!L3564</f>
        <v>0</v>
      </c>
      <c r="M564" s="316">
        <f>'per SKPD'!M3564</f>
        <v>0</v>
      </c>
      <c r="N564" s="316">
        <f>'per SKPD'!N3564</f>
        <v>0</v>
      </c>
      <c r="O564" s="316">
        <f t="shared" si="384"/>
        <v>0</v>
      </c>
      <c r="P564" s="316">
        <f>'per SKPD'!O3564</f>
        <v>0</v>
      </c>
      <c r="Q564" s="316">
        <f>'per SKPD'!P3564</f>
        <v>0</v>
      </c>
      <c r="R564" s="316">
        <f>'per SKPD'!Q3564</f>
        <v>0</v>
      </c>
      <c r="S564" s="316">
        <f>'per SKPD'!R3564</f>
        <v>0</v>
      </c>
      <c r="T564" s="316">
        <f>'per SKPD'!S3564</f>
        <v>0</v>
      </c>
      <c r="U564" s="316">
        <f>'per SKPD'!T3564</f>
        <v>0</v>
      </c>
      <c r="V564" s="316">
        <f>'per SKPD'!U3564</f>
        <v>0</v>
      </c>
      <c r="W564" s="316">
        <f>'per SKPD'!V3564</f>
        <v>0</v>
      </c>
      <c r="X564" s="316">
        <f t="shared" ref="X564:X568" si="385">SUM(P564:W564)</f>
        <v>0</v>
      </c>
      <c r="Y564" s="318">
        <f t="shared" ref="Y564:Y568" si="386">E564+G564+H564+I564+J564+K564+L564+M564+N564-P564-Q564-R564-S564-T564-U564-V564-W564</f>
        <v>81000000</v>
      </c>
      <c r="Z564" s="318"/>
      <c r="AD564" s="379">
        <v>81000000</v>
      </c>
      <c r="AE564" s="394">
        <f t="shared" si="359"/>
        <v>0</v>
      </c>
    </row>
    <row r="565" spans="1:31">
      <c r="A565" s="230"/>
      <c r="B565" s="159">
        <v>4</v>
      </c>
      <c r="C565" s="159" t="s">
        <v>98</v>
      </c>
      <c r="D565" s="185" t="s">
        <v>8</v>
      </c>
      <c r="E565" s="316">
        <f>'per SKPD'!E3565</f>
        <v>0</v>
      </c>
      <c r="F565" s="316">
        <f>'per SKPD'!F3565</f>
        <v>0</v>
      </c>
      <c r="G565" s="316">
        <f>'per SKPD'!G3565</f>
        <v>0</v>
      </c>
      <c r="H565" s="316">
        <f>'per SKPD'!H3565</f>
        <v>0</v>
      </c>
      <c r="I565" s="316">
        <f>'per SKPD'!I3565</f>
        <v>0</v>
      </c>
      <c r="J565" s="316">
        <f>'per SKPD'!J3565</f>
        <v>0</v>
      </c>
      <c r="K565" s="316">
        <f>'per SKPD'!K3565</f>
        <v>0</v>
      </c>
      <c r="L565" s="316">
        <f>'per SKPD'!L3565</f>
        <v>0</v>
      </c>
      <c r="M565" s="316">
        <f>'per SKPD'!M3565</f>
        <v>0</v>
      </c>
      <c r="N565" s="316">
        <f>'per SKPD'!N3565</f>
        <v>0</v>
      </c>
      <c r="O565" s="316">
        <f t="shared" si="384"/>
        <v>0</v>
      </c>
      <c r="P565" s="316">
        <f>'per SKPD'!O3565</f>
        <v>0</v>
      </c>
      <c r="Q565" s="316">
        <f>'per SKPD'!P3565</f>
        <v>0</v>
      </c>
      <c r="R565" s="316">
        <f>'per SKPD'!Q3565</f>
        <v>0</v>
      </c>
      <c r="S565" s="316">
        <f>'per SKPD'!R3565</f>
        <v>0</v>
      </c>
      <c r="T565" s="316">
        <f>'per SKPD'!S3565</f>
        <v>0</v>
      </c>
      <c r="U565" s="316">
        <f>'per SKPD'!T3565</f>
        <v>0</v>
      </c>
      <c r="V565" s="316">
        <f>'per SKPD'!U3565</f>
        <v>0</v>
      </c>
      <c r="W565" s="316">
        <f>'per SKPD'!V3565</f>
        <v>0</v>
      </c>
      <c r="X565" s="316">
        <f t="shared" si="385"/>
        <v>0</v>
      </c>
      <c r="Y565" s="318">
        <f t="shared" si="386"/>
        <v>0</v>
      </c>
      <c r="Z565" s="318"/>
      <c r="AD565" s="379">
        <v>0</v>
      </c>
      <c r="AE565" s="394">
        <f t="shared" si="359"/>
        <v>0</v>
      </c>
    </row>
    <row r="566" spans="1:31">
      <c r="A566" s="230"/>
      <c r="B566" s="159">
        <v>5</v>
      </c>
      <c r="C566" s="159" t="s">
        <v>99</v>
      </c>
      <c r="D566" s="185" t="s">
        <v>14</v>
      </c>
      <c r="E566" s="316">
        <f>'per SKPD'!E3566</f>
        <v>1293500</v>
      </c>
      <c r="F566" s="316">
        <f>'per SKPD'!F3566</f>
        <v>0</v>
      </c>
      <c r="G566" s="316">
        <f>'per SKPD'!G3566</f>
        <v>0</v>
      </c>
      <c r="H566" s="316">
        <f>'per SKPD'!H3566</f>
        <v>0</v>
      </c>
      <c r="I566" s="316">
        <f>'per SKPD'!I3566</f>
        <v>0</v>
      </c>
      <c r="J566" s="316">
        <f>'per SKPD'!J3566</f>
        <v>0</v>
      </c>
      <c r="K566" s="316">
        <f>'per SKPD'!K3566</f>
        <v>0</v>
      </c>
      <c r="L566" s="316">
        <f>'per SKPD'!L3566</f>
        <v>0</v>
      </c>
      <c r="M566" s="316">
        <f>'per SKPD'!M3566</f>
        <v>0</v>
      </c>
      <c r="N566" s="316">
        <f>'per SKPD'!N3566</f>
        <v>0</v>
      </c>
      <c r="O566" s="316">
        <f t="shared" si="384"/>
        <v>0</v>
      </c>
      <c r="P566" s="316">
        <f>'per SKPD'!O3566</f>
        <v>0</v>
      </c>
      <c r="Q566" s="316">
        <f>'per SKPD'!P3566</f>
        <v>0</v>
      </c>
      <c r="R566" s="316">
        <f>'per SKPD'!Q3566</f>
        <v>0</v>
      </c>
      <c r="S566" s="316">
        <f>'per SKPD'!R3566</f>
        <v>0</v>
      </c>
      <c r="T566" s="316">
        <f>'per SKPD'!S3566</f>
        <v>0</v>
      </c>
      <c r="U566" s="316">
        <f>'per SKPD'!T3566</f>
        <v>0</v>
      </c>
      <c r="V566" s="316">
        <f>'per SKPD'!U3566</f>
        <v>0</v>
      </c>
      <c r="W566" s="316">
        <f>'per SKPD'!V3566</f>
        <v>0</v>
      </c>
      <c r="X566" s="316">
        <f t="shared" si="385"/>
        <v>0</v>
      </c>
      <c r="Y566" s="318">
        <f t="shared" si="386"/>
        <v>1293500</v>
      </c>
      <c r="Z566" s="318"/>
      <c r="AD566" s="379">
        <v>1293500</v>
      </c>
      <c r="AE566" s="394">
        <f t="shared" si="359"/>
        <v>0</v>
      </c>
    </row>
    <row r="567" spans="1:31">
      <c r="A567" s="230"/>
      <c r="B567" s="159">
        <v>6</v>
      </c>
      <c r="C567" s="159" t="s">
        <v>100</v>
      </c>
      <c r="D567" s="185" t="s">
        <v>10</v>
      </c>
      <c r="E567" s="316">
        <f>'per SKPD'!E3567</f>
        <v>0</v>
      </c>
      <c r="F567" s="316">
        <f>'per SKPD'!F3567</f>
        <v>0</v>
      </c>
      <c r="G567" s="316">
        <f>'per SKPD'!G3567</f>
        <v>0</v>
      </c>
      <c r="H567" s="316">
        <f>'per SKPD'!H3567</f>
        <v>0</v>
      </c>
      <c r="I567" s="316">
        <f>'per SKPD'!I3567</f>
        <v>0</v>
      </c>
      <c r="J567" s="316">
        <f>'per SKPD'!J3567</f>
        <v>0</v>
      </c>
      <c r="K567" s="316">
        <f>'per SKPD'!K3567</f>
        <v>0</v>
      </c>
      <c r="L567" s="316">
        <f>'per SKPD'!L3567</f>
        <v>0</v>
      </c>
      <c r="M567" s="316">
        <f>'per SKPD'!M3567</f>
        <v>0</v>
      </c>
      <c r="N567" s="316">
        <f>'per SKPD'!N3567</f>
        <v>0</v>
      </c>
      <c r="O567" s="316">
        <f t="shared" si="384"/>
        <v>0</v>
      </c>
      <c r="P567" s="316">
        <f>'per SKPD'!O3567</f>
        <v>0</v>
      </c>
      <c r="Q567" s="316">
        <f>'per SKPD'!P3567</f>
        <v>0</v>
      </c>
      <c r="R567" s="316">
        <f>'per SKPD'!Q3567</f>
        <v>0</v>
      </c>
      <c r="S567" s="316">
        <f>'per SKPD'!R3567</f>
        <v>0</v>
      </c>
      <c r="T567" s="316">
        <f>'per SKPD'!S3567</f>
        <v>0</v>
      </c>
      <c r="U567" s="316">
        <f>'per SKPD'!T3567</f>
        <v>0</v>
      </c>
      <c r="V567" s="316">
        <f>'per SKPD'!U3567</f>
        <v>0</v>
      </c>
      <c r="W567" s="316">
        <f>'per SKPD'!V3567</f>
        <v>0</v>
      </c>
      <c r="X567" s="316">
        <f t="shared" si="385"/>
        <v>0</v>
      </c>
      <c r="Y567" s="318">
        <f t="shared" si="386"/>
        <v>0</v>
      </c>
      <c r="Z567" s="318"/>
      <c r="AD567" s="379">
        <v>0</v>
      </c>
      <c r="AE567" s="394">
        <f t="shared" si="359"/>
        <v>0</v>
      </c>
    </row>
    <row r="568" spans="1:31" s="179" customFormat="1">
      <c r="A568" s="628"/>
      <c r="B568" s="186">
        <v>7</v>
      </c>
      <c r="C568" s="186"/>
      <c r="D568" s="187" t="s">
        <v>11</v>
      </c>
      <c r="E568" s="316">
        <f>'per SKPD'!E3568</f>
        <v>0</v>
      </c>
      <c r="F568" s="316">
        <f>'per SKPD'!F3568</f>
        <v>0</v>
      </c>
      <c r="G568" s="316">
        <f>'per SKPD'!G3568</f>
        <v>0</v>
      </c>
      <c r="H568" s="316">
        <f>'per SKPD'!H3568</f>
        <v>0</v>
      </c>
      <c r="I568" s="316">
        <f>'per SKPD'!I3568</f>
        <v>0</v>
      </c>
      <c r="J568" s="316">
        <f>'per SKPD'!J3568</f>
        <v>0</v>
      </c>
      <c r="K568" s="316">
        <f>'per SKPD'!K3568</f>
        <v>0</v>
      </c>
      <c r="L568" s="316">
        <f>'per SKPD'!L3568</f>
        <v>0</v>
      </c>
      <c r="M568" s="316">
        <f>'per SKPD'!M3568</f>
        <v>0</v>
      </c>
      <c r="N568" s="316">
        <f>'per SKPD'!N3568</f>
        <v>0</v>
      </c>
      <c r="O568" s="316">
        <f t="shared" si="384"/>
        <v>0</v>
      </c>
      <c r="P568" s="316">
        <f>'per SKPD'!O3568</f>
        <v>0</v>
      </c>
      <c r="Q568" s="316">
        <f>'per SKPD'!P3568</f>
        <v>0</v>
      </c>
      <c r="R568" s="316">
        <f>'per SKPD'!Q3568</f>
        <v>0</v>
      </c>
      <c r="S568" s="316">
        <f>'per SKPD'!R3568</f>
        <v>0</v>
      </c>
      <c r="T568" s="316">
        <f>'per SKPD'!S3568</f>
        <v>0</v>
      </c>
      <c r="U568" s="316">
        <f>'per SKPD'!T3568</f>
        <v>0</v>
      </c>
      <c r="V568" s="316">
        <f>'per SKPD'!U3568</f>
        <v>0</v>
      </c>
      <c r="W568" s="316">
        <f>'per SKPD'!V3568</f>
        <v>0</v>
      </c>
      <c r="X568" s="316">
        <f t="shared" si="385"/>
        <v>0</v>
      </c>
      <c r="Y568" s="318">
        <f t="shared" si="386"/>
        <v>0</v>
      </c>
      <c r="Z568" s="395"/>
      <c r="AA568" s="396"/>
      <c r="AB568" s="397"/>
      <c r="AC568" s="397"/>
      <c r="AD568" s="397">
        <v>0</v>
      </c>
      <c r="AE568" s="394">
        <f t="shared" si="359"/>
        <v>0</v>
      </c>
    </row>
    <row r="569" spans="1:31">
      <c r="A569" s="627"/>
      <c r="B569" s="183"/>
      <c r="C569" s="183"/>
      <c r="D569" s="184"/>
      <c r="E569" s="318"/>
      <c r="F569" s="318"/>
      <c r="G569" s="390"/>
      <c r="H569" s="390"/>
      <c r="I569" s="390"/>
      <c r="J569" s="390"/>
      <c r="K569" s="390"/>
      <c r="L569" s="390"/>
      <c r="M569" s="390"/>
      <c r="N569" s="390"/>
      <c r="O569" s="390"/>
      <c r="P569" s="390"/>
      <c r="Q569" s="390"/>
      <c r="R569" s="390"/>
      <c r="S569" s="390"/>
      <c r="T569" s="390"/>
      <c r="U569" s="390"/>
      <c r="V569" s="390"/>
      <c r="W569" s="390"/>
      <c r="X569" s="390"/>
      <c r="Y569" s="390"/>
      <c r="Z569" s="390"/>
      <c r="AE569" s="394">
        <f t="shared" si="359"/>
        <v>0</v>
      </c>
    </row>
    <row r="570" spans="1:31" s="178" customFormat="1">
      <c r="A570" s="633">
        <v>63</v>
      </c>
      <c r="B570" s="694" t="s">
        <v>81</v>
      </c>
      <c r="C570" s="695"/>
      <c r="D570" s="696"/>
      <c r="E570" s="391">
        <f t="shared" ref="E570:U570" si="387">SUM(E571:E577)</f>
        <v>5360981500</v>
      </c>
      <c r="F570" s="391">
        <f t="shared" ref="F570" si="388">SUM(F571:F577)</f>
        <v>3000000</v>
      </c>
      <c r="G570" s="391">
        <f t="shared" si="387"/>
        <v>3000000</v>
      </c>
      <c r="H570" s="391">
        <f t="shared" si="387"/>
        <v>0</v>
      </c>
      <c r="I570" s="391">
        <f t="shared" si="387"/>
        <v>0</v>
      </c>
      <c r="J570" s="391">
        <f t="shared" si="387"/>
        <v>0</v>
      </c>
      <c r="K570" s="391">
        <f t="shared" si="387"/>
        <v>0</v>
      </c>
      <c r="L570" s="391">
        <f t="shared" si="387"/>
        <v>0</v>
      </c>
      <c r="M570" s="391">
        <f t="shared" si="387"/>
        <v>0</v>
      </c>
      <c r="N570" s="391">
        <f t="shared" si="387"/>
        <v>0</v>
      </c>
      <c r="O570" s="391">
        <f>SUM(G570:N570)</f>
        <v>3000000</v>
      </c>
      <c r="P570" s="391">
        <f t="shared" si="387"/>
        <v>0</v>
      </c>
      <c r="Q570" s="391">
        <f t="shared" si="387"/>
        <v>0</v>
      </c>
      <c r="R570" s="391">
        <f t="shared" si="387"/>
        <v>0</v>
      </c>
      <c r="S570" s="391">
        <f t="shared" si="387"/>
        <v>0</v>
      </c>
      <c r="T570" s="391">
        <f t="shared" si="387"/>
        <v>0</v>
      </c>
      <c r="U570" s="391">
        <f t="shared" si="387"/>
        <v>0</v>
      </c>
      <c r="V570" s="391">
        <f t="shared" ref="V570:W570" si="389">SUM(V571:V577)</f>
        <v>0</v>
      </c>
      <c r="W570" s="391">
        <f t="shared" si="389"/>
        <v>0</v>
      </c>
      <c r="X570" s="391">
        <f>SUM(X571:X577)</f>
        <v>0</v>
      </c>
      <c r="Y570" s="391">
        <f>SUM(Y571:Y577)</f>
        <v>5363981500</v>
      </c>
      <c r="Z570" s="392"/>
      <c r="AA570" s="393">
        <f>E570+G570+H570+I570+J570+K570+L570+M570+N570-P570-Q570-R570-S570-T570-U570-V570-W570</f>
        <v>5363981500</v>
      </c>
      <c r="AB570" s="394"/>
      <c r="AC570" s="394"/>
      <c r="AD570" s="394">
        <v>5363981500</v>
      </c>
      <c r="AE570" s="394">
        <f t="shared" si="359"/>
        <v>0</v>
      </c>
    </row>
    <row r="571" spans="1:31">
      <c r="A571" s="230"/>
      <c r="B571" s="159">
        <v>1</v>
      </c>
      <c r="C571" s="159" t="s">
        <v>95</v>
      </c>
      <c r="D571" s="185" t="s">
        <v>9</v>
      </c>
      <c r="E571" s="316">
        <f>'per SKPD'!E3571</f>
        <v>2825000000</v>
      </c>
      <c r="F571" s="316">
        <f>'per SKPD'!F3571</f>
        <v>0</v>
      </c>
      <c r="G571" s="316">
        <f>'per SKPD'!G3571</f>
        <v>0</v>
      </c>
      <c r="H571" s="316">
        <f>'per SKPD'!H3571</f>
        <v>0</v>
      </c>
      <c r="I571" s="316">
        <f>'per SKPD'!I3571</f>
        <v>0</v>
      </c>
      <c r="J571" s="316">
        <f>'per SKPD'!J3571</f>
        <v>0</v>
      </c>
      <c r="K571" s="316">
        <f>'per SKPD'!K3571</f>
        <v>0</v>
      </c>
      <c r="L571" s="316">
        <f>'per SKPD'!L3571</f>
        <v>0</v>
      </c>
      <c r="M571" s="316">
        <f>'per SKPD'!M3571</f>
        <v>0</v>
      </c>
      <c r="N571" s="316">
        <f>'per SKPD'!N3571</f>
        <v>0</v>
      </c>
      <c r="O571" s="316">
        <f>SUM(G571:N571)</f>
        <v>0</v>
      </c>
      <c r="P571" s="316">
        <f>'per SKPD'!O3571</f>
        <v>0</v>
      </c>
      <c r="Q571" s="316">
        <f>'per SKPD'!P3571</f>
        <v>0</v>
      </c>
      <c r="R571" s="316">
        <f>'per SKPD'!Q3571</f>
        <v>0</v>
      </c>
      <c r="S571" s="316">
        <f>'per SKPD'!R3571</f>
        <v>0</v>
      </c>
      <c r="T571" s="316">
        <f>'per SKPD'!S3571</f>
        <v>0</v>
      </c>
      <c r="U571" s="316">
        <f>'per SKPD'!T3571</f>
        <v>0</v>
      </c>
      <c r="V571" s="316">
        <f>'per SKPD'!U3571</f>
        <v>0</v>
      </c>
      <c r="W571" s="316">
        <f>'per SKPD'!V3571</f>
        <v>0</v>
      </c>
      <c r="X571" s="316">
        <f>SUM(P571:W571)</f>
        <v>0</v>
      </c>
      <c r="Y571" s="318">
        <f>E571+G571+H571+I571+J571+K571+L571+M571+N571-P571-Q571-R571-S571-T571-U571-V571-W571</f>
        <v>2825000000</v>
      </c>
      <c r="Z571" s="318"/>
      <c r="AA571" s="306">
        <f>Y570-AA570</f>
        <v>0</v>
      </c>
      <c r="AB571" s="379" t="s">
        <v>24</v>
      </c>
      <c r="AD571" s="379">
        <v>2825000000</v>
      </c>
      <c r="AE571" s="394">
        <f t="shared" si="359"/>
        <v>0</v>
      </c>
    </row>
    <row r="572" spans="1:31">
      <c r="A572" s="230"/>
      <c r="B572" s="159">
        <v>2</v>
      </c>
      <c r="C572" s="159" t="s">
        <v>96</v>
      </c>
      <c r="D572" s="185" t="s">
        <v>12</v>
      </c>
      <c r="E572" s="316">
        <f>'per SKPD'!E3572</f>
        <v>43265000</v>
      </c>
      <c r="F572" s="316">
        <f>'per SKPD'!F3572</f>
        <v>3000000</v>
      </c>
      <c r="G572" s="316">
        <f>'per SKPD'!G3572</f>
        <v>3000000</v>
      </c>
      <c r="H572" s="316">
        <f>'per SKPD'!H3572</f>
        <v>0</v>
      </c>
      <c r="I572" s="316">
        <f>'per SKPD'!I3572</f>
        <v>0</v>
      </c>
      <c r="J572" s="316">
        <f>'per SKPD'!J3572</f>
        <v>0</v>
      </c>
      <c r="K572" s="316">
        <f>'per SKPD'!K3572</f>
        <v>0</v>
      </c>
      <c r="L572" s="316">
        <f>'per SKPD'!L3572</f>
        <v>0</v>
      </c>
      <c r="M572" s="316">
        <f>'per SKPD'!M3572</f>
        <v>0</v>
      </c>
      <c r="N572" s="316">
        <f>'per SKPD'!N3572</f>
        <v>0</v>
      </c>
      <c r="O572" s="316">
        <f t="shared" ref="O572:O577" si="390">SUM(G572:N572)</f>
        <v>3000000</v>
      </c>
      <c r="P572" s="316">
        <f>'per SKPD'!O3572</f>
        <v>0</v>
      </c>
      <c r="Q572" s="316">
        <f>'per SKPD'!P3572</f>
        <v>0</v>
      </c>
      <c r="R572" s="316">
        <f>'per SKPD'!Q3572</f>
        <v>0</v>
      </c>
      <c r="S572" s="316">
        <f>'per SKPD'!R3572</f>
        <v>0</v>
      </c>
      <c r="T572" s="316">
        <f>'per SKPD'!S3572</f>
        <v>0</v>
      </c>
      <c r="U572" s="316">
        <f>'per SKPD'!T3572</f>
        <v>0</v>
      </c>
      <c r="V572" s="316">
        <f>'per SKPD'!U3572</f>
        <v>0</v>
      </c>
      <c r="W572" s="316">
        <f>'per SKPD'!V3572</f>
        <v>0</v>
      </c>
      <c r="X572" s="316">
        <f>SUM(P572:W572)</f>
        <v>0</v>
      </c>
      <c r="Y572" s="318">
        <f>E572+G572+H572+I572+J572+K572+L572+M572+N572-P572-Q572-R572-S572-T572-U572-V572-W572</f>
        <v>46265000</v>
      </c>
      <c r="Z572" s="318"/>
      <c r="AD572" s="379">
        <v>46265000</v>
      </c>
      <c r="AE572" s="394">
        <f t="shared" si="359"/>
        <v>0</v>
      </c>
    </row>
    <row r="573" spans="1:31">
      <c r="A573" s="230"/>
      <c r="B573" s="159">
        <v>3</v>
      </c>
      <c r="C573" s="159" t="s">
        <v>97</v>
      </c>
      <c r="D573" s="185" t="s">
        <v>13</v>
      </c>
      <c r="E573" s="316">
        <f>'per SKPD'!E3574</f>
        <v>2492500000</v>
      </c>
      <c r="F573" s="316">
        <f>'per SKPD'!F3574</f>
        <v>0</v>
      </c>
      <c r="G573" s="316">
        <f>'per SKPD'!G3574</f>
        <v>0</v>
      </c>
      <c r="H573" s="316">
        <f>'per SKPD'!H3574</f>
        <v>0</v>
      </c>
      <c r="I573" s="316">
        <f>'per SKPD'!I3574</f>
        <v>0</v>
      </c>
      <c r="J573" s="316">
        <f>'per SKPD'!J3574</f>
        <v>0</v>
      </c>
      <c r="K573" s="316">
        <f>'per SKPD'!K3574</f>
        <v>0</v>
      </c>
      <c r="L573" s="316">
        <f>'per SKPD'!L3574</f>
        <v>0</v>
      </c>
      <c r="M573" s="316">
        <f>'per SKPD'!M3574</f>
        <v>0</v>
      </c>
      <c r="N573" s="316">
        <f>'per SKPD'!N3574</f>
        <v>0</v>
      </c>
      <c r="O573" s="316">
        <f t="shared" si="390"/>
        <v>0</v>
      </c>
      <c r="P573" s="316">
        <f>'per SKPD'!O3574</f>
        <v>0</v>
      </c>
      <c r="Q573" s="316">
        <f>'per SKPD'!P3574</f>
        <v>0</v>
      </c>
      <c r="R573" s="316">
        <f>'per SKPD'!Q3574</f>
        <v>0</v>
      </c>
      <c r="S573" s="316">
        <f>'per SKPD'!R3574</f>
        <v>0</v>
      </c>
      <c r="T573" s="316">
        <f>'per SKPD'!S3574</f>
        <v>0</v>
      </c>
      <c r="U573" s="316">
        <f>'per SKPD'!T3574</f>
        <v>0</v>
      </c>
      <c r="V573" s="316">
        <f>'per SKPD'!U3574</f>
        <v>0</v>
      </c>
      <c r="W573" s="316">
        <f>'per SKPD'!V3574</f>
        <v>0</v>
      </c>
      <c r="X573" s="316">
        <f t="shared" ref="X573:X577" si="391">SUM(P573:W573)</f>
        <v>0</v>
      </c>
      <c r="Y573" s="318">
        <f t="shared" ref="Y573:Y577" si="392">E573+G573+H573+I573+J573+K573+L573+M573+N573-P573-Q573-R573-S573-T573-U573-V573-W573</f>
        <v>2492500000</v>
      </c>
      <c r="Z573" s="318"/>
      <c r="AD573" s="379">
        <v>2492500000</v>
      </c>
      <c r="AE573" s="394">
        <f t="shared" si="359"/>
        <v>0</v>
      </c>
    </row>
    <row r="574" spans="1:31">
      <c r="A574" s="230"/>
      <c r="B574" s="159">
        <v>4</v>
      </c>
      <c r="C574" s="159" t="s">
        <v>98</v>
      </c>
      <c r="D574" s="185" t="s">
        <v>8</v>
      </c>
      <c r="E574" s="316">
        <f>'per SKPD'!E3575</f>
        <v>0</v>
      </c>
      <c r="F574" s="316">
        <f>'per SKPD'!F3575</f>
        <v>0</v>
      </c>
      <c r="G574" s="316">
        <f>'per SKPD'!G3575</f>
        <v>0</v>
      </c>
      <c r="H574" s="316">
        <f>'per SKPD'!H3575</f>
        <v>0</v>
      </c>
      <c r="I574" s="316">
        <f>'per SKPD'!I3575</f>
        <v>0</v>
      </c>
      <c r="J574" s="316">
        <f>'per SKPD'!J3575</f>
        <v>0</v>
      </c>
      <c r="K574" s="316">
        <f>'per SKPD'!K3575</f>
        <v>0</v>
      </c>
      <c r="L574" s="316">
        <f>'per SKPD'!L3575</f>
        <v>0</v>
      </c>
      <c r="M574" s="316">
        <f>'per SKPD'!M3575</f>
        <v>0</v>
      </c>
      <c r="N574" s="316">
        <f>'per SKPD'!N3575</f>
        <v>0</v>
      </c>
      <c r="O574" s="316">
        <f t="shared" si="390"/>
        <v>0</v>
      </c>
      <c r="P574" s="316">
        <f>'per SKPD'!O3575</f>
        <v>0</v>
      </c>
      <c r="Q574" s="316">
        <f>'per SKPD'!P3575</f>
        <v>0</v>
      </c>
      <c r="R574" s="316">
        <f>'per SKPD'!Q3575</f>
        <v>0</v>
      </c>
      <c r="S574" s="316">
        <f>'per SKPD'!R3575</f>
        <v>0</v>
      </c>
      <c r="T574" s="316">
        <f>'per SKPD'!S3575</f>
        <v>0</v>
      </c>
      <c r="U574" s="316">
        <f>'per SKPD'!T3575</f>
        <v>0</v>
      </c>
      <c r="V574" s="316">
        <f>'per SKPD'!U3575</f>
        <v>0</v>
      </c>
      <c r="W574" s="316">
        <f>'per SKPD'!V3575</f>
        <v>0</v>
      </c>
      <c r="X574" s="316">
        <f t="shared" si="391"/>
        <v>0</v>
      </c>
      <c r="Y574" s="318">
        <f t="shared" si="392"/>
        <v>0</v>
      </c>
      <c r="Z574" s="318"/>
      <c r="AD574" s="379">
        <v>0</v>
      </c>
      <c r="AE574" s="394">
        <f t="shared" si="359"/>
        <v>0</v>
      </c>
    </row>
    <row r="575" spans="1:31">
      <c r="A575" s="230"/>
      <c r="B575" s="159">
        <v>5</v>
      </c>
      <c r="C575" s="159" t="s">
        <v>99</v>
      </c>
      <c r="D575" s="185" t="s">
        <v>14</v>
      </c>
      <c r="E575" s="316">
        <f>'per SKPD'!E3576</f>
        <v>216500</v>
      </c>
      <c r="F575" s="316">
        <f>'per SKPD'!F3576</f>
        <v>0</v>
      </c>
      <c r="G575" s="316">
        <f>'per SKPD'!G3576</f>
        <v>0</v>
      </c>
      <c r="H575" s="316">
        <f>'per SKPD'!H3576</f>
        <v>0</v>
      </c>
      <c r="I575" s="316">
        <f>'per SKPD'!I3576</f>
        <v>0</v>
      </c>
      <c r="J575" s="316">
        <f>'per SKPD'!J3576</f>
        <v>0</v>
      </c>
      <c r="K575" s="316">
        <f>'per SKPD'!K3576</f>
        <v>0</v>
      </c>
      <c r="L575" s="316">
        <f>'per SKPD'!L3576</f>
        <v>0</v>
      </c>
      <c r="M575" s="316">
        <f>'per SKPD'!M3576</f>
        <v>0</v>
      </c>
      <c r="N575" s="316">
        <f>'per SKPD'!N3576</f>
        <v>0</v>
      </c>
      <c r="O575" s="316">
        <f t="shared" si="390"/>
        <v>0</v>
      </c>
      <c r="P575" s="316">
        <f>'per SKPD'!O3576</f>
        <v>0</v>
      </c>
      <c r="Q575" s="316">
        <f>'per SKPD'!P3576</f>
        <v>0</v>
      </c>
      <c r="R575" s="316">
        <f>'per SKPD'!Q3576</f>
        <v>0</v>
      </c>
      <c r="S575" s="316">
        <f>'per SKPD'!R3576</f>
        <v>0</v>
      </c>
      <c r="T575" s="316">
        <f>'per SKPD'!S3576</f>
        <v>0</v>
      </c>
      <c r="U575" s="316">
        <f>'per SKPD'!T3576</f>
        <v>0</v>
      </c>
      <c r="V575" s="316">
        <f>'per SKPD'!U3576</f>
        <v>0</v>
      </c>
      <c r="W575" s="316">
        <f>'per SKPD'!V3576</f>
        <v>0</v>
      </c>
      <c r="X575" s="316">
        <f t="shared" si="391"/>
        <v>0</v>
      </c>
      <c r="Y575" s="318">
        <f t="shared" si="392"/>
        <v>216500</v>
      </c>
      <c r="Z575" s="318"/>
      <c r="AD575" s="379">
        <v>216500</v>
      </c>
      <c r="AE575" s="394">
        <f t="shared" si="359"/>
        <v>0</v>
      </c>
    </row>
    <row r="576" spans="1:31">
      <c r="A576" s="230"/>
      <c r="B576" s="159">
        <v>6</v>
      </c>
      <c r="C576" s="159" t="s">
        <v>100</v>
      </c>
      <c r="D576" s="185" t="s">
        <v>10</v>
      </c>
      <c r="E576" s="316">
        <f>'per SKPD'!E3577</f>
        <v>0</v>
      </c>
      <c r="F576" s="316">
        <f>'per SKPD'!F3577</f>
        <v>0</v>
      </c>
      <c r="G576" s="316">
        <f>'per SKPD'!G3577</f>
        <v>0</v>
      </c>
      <c r="H576" s="316">
        <f>'per SKPD'!H3577</f>
        <v>0</v>
      </c>
      <c r="I576" s="316">
        <f>'per SKPD'!I3577</f>
        <v>0</v>
      </c>
      <c r="J576" s="316">
        <f>'per SKPD'!J3577</f>
        <v>0</v>
      </c>
      <c r="K576" s="316">
        <f>'per SKPD'!K3577</f>
        <v>0</v>
      </c>
      <c r="L576" s="316">
        <f>'per SKPD'!L3577</f>
        <v>0</v>
      </c>
      <c r="M576" s="316">
        <f>'per SKPD'!M3577</f>
        <v>0</v>
      </c>
      <c r="N576" s="316">
        <f>'per SKPD'!N3577</f>
        <v>0</v>
      </c>
      <c r="O576" s="316">
        <f t="shared" si="390"/>
        <v>0</v>
      </c>
      <c r="P576" s="316">
        <f>'per SKPD'!O3577</f>
        <v>0</v>
      </c>
      <c r="Q576" s="316">
        <f>'per SKPD'!P3577</f>
        <v>0</v>
      </c>
      <c r="R576" s="316">
        <f>'per SKPD'!Q3577</f>
        <v>0</v>
      </c>
      <c r="S576" s="316">
        <f>'per SKPD'!R3577</f>
        <v>0</v>
      </c>
      <c r="T576" s="316">
        <f>'per SKPD'!S3577</f>
        <v>0</v>
      </c>
      <c r="U576" s="316">
        <f>'per SKPD'!T3577</f>
        <v>0</v>
      </c>
      <c r="V576" s="316">
        <f>'per SKPD'!U3577</f>
        <v>0</v>
      </c>
      <c r="W576" s="316">
        <f>'per SKPD'!V3577</f>
        <v>0</v>
      </c>
      <c r="X576" s="316">
        <f t="shared" si="391"/>
        <v>0</v>
      </c>
      <c r="Y576" s="318">
        <f t="shared" si="392"/>
        <v>0</v>
      </c>
      <c r="Z576" s="318"/>
      <c r="AD576" s="379">
        <v>0</v>
      </c>
      <c r="AE576" s="394">
        <f t="shared" si="359"/>
        <v>0</v>
      </c>
    </row>
    <row r="577" spans="1:31" s="179" customFormat="1">
      <c r="A577" s="628"/>
      <c r="B577" s="186">
        <v>7</v>
      </c>
      <c r="C577" s="186"/>
      <c r="D577" s="187" t="s">
        <v>11</v>
      </c>
      <c r="E577" s="316">
        <f>'per SKPD'!E3578</f>
        <v>0</v>
      </c>
      <c r="F577" s="316">
        <f>'per SKPD'!F3578</f>
        <v>0</v>
      </c>
      <c r="G577" s="316">
        <f>'per SKPD'!G3578</f>
        <v>0</v>
      </c>
      <c r="H577" s="316">
        <f>'per SKPD'!H3578</f>
        <v>0</v>
      </c>
      <c r="I577" s="316">
        <f>'per SKPD'!I3578</f>
        <v>0</v>
      </c>
      <c r="J577" s="316">
        <f>'per SKPD'!J3578</f>
        <v>0</v>
      </c>
      <c r="K577" s="316">
        <f>'per SKPD'!K3578</f>
        <v>0</v>
      </c>
      <c r="L577" s="316">
        <f>'per SKPD'!L3578</f>
        <v>0</v>
      </c>
      <c r="M577" s="316">
        <f>'per SKPD'!M3578</f>
        <v>0</v>
      </c>
      <c r="N577" s="316">
        <f>'per SKPD'!N3578</f>
        <v>0</v>
      </c>
      <c r="O577" s="316">
        <f t="shared" si="390"/>
        <v>0</v>
      </c>
      <c r="P577" s="316">
        <f>'per SKPD'!O3578</f>
        <v>0</v>
      </c>
      <c r="Q577" s="316">
        <f>'per SKPD'!P3578</f>
        <v>0</v>
      </c>
      <c r="R577" s="316">
        <f>'per SKPD'!Q3578</f>
        <v>0</v>
      </c>
      <c r="S577" s="316">
        <f>'per SKPD'!R3578</f>
        <v>0</v>
      </c>
      <c r="T577" s="316">
        <f>'per SKPD'!S3578</f>
        <v>0</v>
      </c>
      <c r="U577" s="316">
        <f>'per SKPD'!T3578</f>
        <v>0</v>
      </c>
      <c r="V577" s="316">
        <f>'per SKPD'!U3578</f>
        <v>0</v>
      </c>
      <c r="W577" s="316">
        <f>'per SKPD'!V3578</f>
        <v>0</v>
      </c>
      <c r="X577" s="316">
        <f t="shared" si="391"/>
        <v>0</v>
      </c>
      <c r="Y577" s="318">
        <f t="shared" si="392"/>
        <v>0</v>
      </c>
      <c r="Z577" s="395"/>
      <c r="AA577" s="396"/>
      <c r="AB577" s="397"/>
      <c r="AC577" s="397"/>
      <c r="AD577" s="397">
        <v>0</v>
      </c>
      <c r="AE577" s="394">
        <f t="shared" si="359"/>
        <v>0</v>
      </c>
    </row>
    <row r="578" spans="1:31">
      <c r="A578" s="627"/>
      <c r="B578" s="183"/>
      <c r="C578" s="183"/>
      <c r="D578" s="188"/>
      <c r="E578" s="318"/>
      <c r="F578" s="318"/>
      <c r="G578" s="390"/>
      <c r="H578" s="390"/>
      <c r="I578" s="390"/>
      <c r="J578" s="390"/>
      <c r="K578" s="390"/>
      <c r="L578" s="390"/>
      <c r="M578" s="390"/>
      <c r="N578" s="390"/>
      <c r="O578" s="390"/>
      <c r="P578" s="390"/>
      <c r="Q578" s="390"/>
      <c r="R578" s="390"/>
      <c r="S578" s="390"/>
      <c r="T578" s="390"/>
      <c r="U578" s="390"/>
      <c r="V578" s="390"/>
      <c r="W578" s="390"/>
      <c r="X578" s="390"/>
      <c r="Y578" s="390"/>
      <c r="Z578" s="390"/>
      <c r="AE578" s="394">
        <f t="shared" si="359"/>
        <v>0</v>
      </c>
    </row>
    <row r="579" spans="1:31" s="178" customFormat="1">
      <c r="A579" s="633">
        <v>64</v>
      </c>
      <c r="B579" s="694" t="s">
        <v>82</v>
      </c>
      <c r="C579" s="695"/>
      <c r="D579" s="696"/>
      <c r="E579" s="391">
        <f t="shared" ref="E579:U579" si="393">SUM(E580:E586)</f>
        <v>0</v>
      </c>
      <c r="F579" s="391">
        <f t="shared" ref="F579" si="394">SUM(F580:F586)</f>
        <v>437746800</v>
      </c>
      <c r="G579" s="391">
        <f t="shared" si="393"/>
        <v>437746800</v>
      </c>
      <c r="H579" s="391">
        <f t="shared" si="393"/>
        <v>3731500</v>
      </c>
      <c r="I579" s="391">
        <f t="shared" si="393"/>
        <v>45664000</v>
      </c>
      <c r="J579" s="391">
        <f t="shared" si="393"/>
        <v>0</v>
      </c>
      <c r="K579" s="391">
        <f t="shared" si="393"/>
        <v>423620750</v>
      </c>
      <c r="L579" s="391">
        <f t="shared" si="393"/>
        <v>0</v>
      </c>
      <c r="M579" s="391">
        <f t="shared" si="393"/>
        <v>0</v>
      </c>
      <c r="N579" s="391">
        <f t="shared" si="393"/>
        <v>0</v>
      </c>
      <c r="O579" s="391">
        <f>SUM(G579:N579)</f>
        <v>910763050</v>
      </c>
      <c r="P579" s="391">
        <f t="shared" si="393"/>
        <v>0</v>
      </c>
      <c r="Q579" s="391">
        <f t="shared" si="393"/>
        <v>0</v>
      </c>
      <c r="R579" s="391">
        <f t="shared" si="393"/>
        <v>18468250</v>
      </c>
      <c r="S579" s="391">
        <f t="shared" si="393"/>
        <v>0</v>
      </c>
      <c r="T579" s="391">
        <f t="shared" si="393"/>
        <v>0</v>
      </c>
      <c r="U579" s="391">
        <f t="shared" si="393"/>
        <v>0</v>
      </c>
      <c r="V579" s="391">
        <f t="shared" ref="V579:W579" si="395">SUM(V580:V586)</f>
        <v>0</v>
      </c>
      <c r="W579" s="391">
        <f t="shared" si="395"/>
        <v>0</v>
      </c>
      <c r="X579" s="391">
        <f>SUM(X580:X586)</f>
        <v>18468250</v>
      </c>
      <c r="Y579" s="391">
        <f>SUM(Y580:Y586)</f>
        <v>892294800</v>
      </c>
      <c r="Z579" s="392"/>
      <c r="AA579" s="393">
        <f>E579+G579+H579+I579+J579+K579+L579+M579+N579-P579-Q579-R579-S579-T579-U579-V579-W579</f>
        <v>892294800</v>
      </c>
      <c r="AB579" s="394"/>
      <c r="AC579" s="394"/>
      <c r="AD579" s="394">
        <v>892294800</v>
      </c>
      <c r="AE579" s="394">
        <f t="shared" si="359"/>
        <v>0</v>
      </c>
    </row>
    <row r="580" spans="1:31">
      <c r="A580" s="230"/>
      <c r="B580" s="159">
        <v>1</v>
      </c>
      <c r="C580" s="159" t="s">
        <v>95</v>
      </c>
      <c r="D580" s="185" t="s">
        <v>9</v>
      </c>
      <c r="E580" s="316">
        <f>'per SKPD'!E3581</f>
        <v>0</v>
      </c>
      <c r="F580" s="316">
        <f>'per SKPD'!F3581</f>
        <v>0</v>
      </c>
      <c r="G580" s="316">
        <f>'per SKPD'!G3581</f>
        <v>0</v>
      </c>
      <c r="H580" s="316">
        <f>'per SKPD'!H3581</f>
        <v>0</v>
      </c>
      <c r="I580" s="316">
        <f>'per SKPD'!I3581</f>
        <v>0</v>
      </c>
      <c r="J580" s="316">
        <f>'per SKPD'!J3581</f>
        <v>0</v>
      </c>
      <c r="K580" s="316">
        <f>'per SKPD'!K3581</f>
        <v>102600000</v>
      </c>
      <c r="L580" s="316">
        <f>'per SKPD'!L3581</f>
        <v>0</v>
      </c>
      <c r="M580" s="316">
        <f>'per SKPD'!M3581</f>
        <v>0</v>
      </c>
      <c r="N580" s="316">
        <f>'per SKPD'!N3581</f>
        <v>0</v>
      </c>
      <c r="O580" s="316">
        <f>SUM(G580:N580)</f>
        <v>102600000</v>
      </c>
      <c r="P580" s="316">
        <f>'per SKPD'!O3581</f>
        <v>0</v>
      </c>
      <c r="Q580" s="316">
        <f>'per SKPD'!P3581</f>
        <v>0</v>
      </c>
      <c r="R580" s="316">
        <f>'per SKPD'!Q3581</f>
        <v>0</v>
      </c>
      <c r="S580" s="316">
        <f>'per SKPD'!R3581</f>
        <v>0</v>
      </c>
      <c r="T580" s="316">
        <f>'per SKPD'!S3581</f>
        <v>0</v>
      </c>
      <c r="U580" s="316">
        <f>'per SKPD'!T3581</f>
        <v>0</v>
      </c>
      <c r="V580" s="316">
        <f>'per SKPD'!U3581</f>
        <v>0</v>
      </c>
      <c r="W580" s="316">
        <f>'per SKPD'!V3581</f>
        <v>0</v>
      </c>
      <c r="X580" s="316">
        <f>SUM(P580:W580)</f>
        <v>0</v>
      </c>
      <c r="Y580" s="318">
        <f>E580+G580+H580+I580+J580+K580+L580+M580+N580-P580-Q580-R580-S580-T580-U580-V580-W580</f>
        <v>102600000</v>
      </c>
      <c r="Z580" s="318"/>
      <c r="AA580" s="306">
        <f>Y579-AA579</f>
        <v>0</v>
      </c>
      <c r="AB580" s="379" t="s">
        <v>24</v>
      </c>
      <c r="AD580" s="379">
        <v>102600000</v>
      </c>
      <c r="AE580" s="394">
        <f t="shared" si="359"/>
        <v>0</v>
      </c>
    </row>
    <row r="581" spans="1:31">
      <c r="A581" s="230"/>
      <c r="B581" s="159">
        <v>2</v>
      </c>
      <c r="C581" s="159" t="s">
        <v>96</v>
      </c>
      <c r="D581" s="185" t="s">
        <v>12</v>
      </c>
      <c r="E581" s="316">
        <f>'per SKPD'!E3583</f>
        <v>0</v>
      </c>
      <c r="F581" s="316">
        <f>'per SKPD'!F3583</f>
        <v>373248500</v>
      </c>
      <c r="G581" s="316">
        <f>'per SKPD'!G3583</f>
        <v>373248500</v>
      </c>
      <c r="H581" s="316">
        <f>'per SKPD'!H3583</f>
        <v>3731500</v>
      </c>
      <c r="I581" s="316">
        <f>'per SKPD'!I3583</f>
        <v>45664000</v>
      </c>
      <c r="J581" s="316">
        <f>'per SKPD'!J3583</f>
        <v>0</v>
      </c>
      <c r="K581" s="316">
        <f>'per SKPD'!K3583</f>
        <v>181580750</v>
      </c>
      <c r="L581" s="316">
        <f>'per SKPD'!L3583</f>
        <v>0</v>
      </c>
      <c r="M581" s="316">
        <f>'per SKPD'!M3583</f>
        <v>0</v>
      </c>
      <c r="N581" s="316">
        <f>'per SKPD'!N3583</f>
        <v>0</v>
      </c>
      <c r="O581" s="316">
        <f t="shared" ref="O581:O586" si="396">SUM(G581:N581)</f>
        <v>604224750</v>
      </c>
      <c r="P581" s="316">
        <f>'per SKPD'!O3583</f>
        <v>0</v>
      </c>
      <c r="Q581" s="316">
        <f>'per SKPD'!P3583</f>
        <v>0</v>
      </c>
      <c r="R581" s="323">
        <f>'per SKPD'!Q3583</f>
        <v>18468250</v>
      </c>
      <c r="S581" s="323">
        <f>'per SKPD'!R3583</f>
        <v>0</v>
      </c>
      <c r="T581" s="316">
        <f>'per SKPD'!S3583</f>
        <v>0</v>
      </c>
      <c r="U581" s="316">
        <f>'per SKPD'!T3583</f>
        <v>0</v>
      </c>
      <c r="V581" s="316">
        <f>'per SKPD'!U3583</f>
        <v>0</v>
      </c>
      <c r="W581" s="316">
        <f>'per SKPD'!V3583</f>
        <v>0</v>
      </c>
      <c r="X581" s="316">
        <f>SUM(P581:W581)</f>
        <v>18468250</v>
      </c>
      <c r="Y581" s="318">
        <f>E581+G581+H581+I581+J581+K581+L581+M581+N581-P581-Q581-R581-S581-T581-U581-V581-W581</f>
        <v>585756500</v>
      </c>
      <c r="Z581" s="318"/>
      <c r="AD581" s="379">
        <v>585756500</v>
      </c>
      <c r="AE581" s="394">
        <f t="shared" si="359"/>
        <v>0</v>
      </c>
    </row>
    <row r="582" spans="1:31">
      <c r="A582" s="230"/>
      <c r="B582" s="159">
        <v>3</v>
      </c>
      <c r="C582" s="159" t="s">
        <v>97</v>
      </c>
      <c r="D582" s="185" t="s">
        <v>13</v>
      </c>
      <c r="E582" s="316">
        <f>'per SKPD'!E3626</f>
        <v>0</v>
      </c>
      <c r="F582" s="316">
        <f>'per SKPD'!F3626</f>
        <v>60012500</v>
      </c>
      <c r="G582" s="316">
        <f>'per SKPD'!G3626</f>
        <v>60012500</v>
      </c>
      <c r="H582" s="316">
        <f>'per SKPD'!H3626</f>
        <v>0</v>
      </c>
      <c r="I582" s="316">
        <f>'per SKPD'!I3626</f>
        <v>0</v>
      </c>
      <c r="J582" s="316">
        <f>'per SKPD'!J3626</f>
        <v>0</v>
      </c>
      <c r="K582" s="316">
        <f>'per SKPD'!K3626</f>
        <v>139440000</v>
      </c>
      <c r="L582" s="316">
        <f>'per SKPD'!L3626</f>
        <v>0</v>
      </c>
      <c r="M582" s="316">
        <f>'per SKPD'!M3626</f>
        <v>0</v>
      </c>
      <c r="N582" s="316">
        <f>'per SKPD'!N3626</f>
        <v>0</v>
      </c>
      <c r="O582" s="316">
        <f t="shared" si="396"/>
        <v>199452500</v>
      </c>
      <c r="P582" s="316">
        <f>'per SKPD'!O3626</f>
        <v>0</v>
      </c>
      <c r="Q582" s="316">
        <f>'per SKPD'!P3626</f>
        <v>0</v>
      </c>
      <c r="R582" s="316">
        <f>'per SKPD'!Q3626</f>
        <v>0</v>
      </c>
      <c r="S582" s="316">
        <f>'per SKPD'!R3626</f>
        <v>0</v>
      </c>
      <c r="T582" s="316">
        <f>'per SKPD'!S3626</f>
        <v>0</v>
      </c>
      <c r="U582" s="316">
        <f>'per SKPD'!T3626</f>
        <v>0</v>
      </c>
      <c r="V582" s="316">
        <f>'per SKPD'!U3626</f>
        <v>0</v>
      </c>
      <c r="W582" s="316">
        <f>'per SKPD'!V3626</f>
        <v>0</v>
      </c>
      <c r="X582" s="316">
        <f t="shared" ref="X582:X586" si="397">SUM(P582:W582)</f>
        <v>0</v>
      </c>
      <c r="Y582" s="318">
        <f t="shared" ref="Y582:Y586" si="398">E582+G582+H582+I582+J582+K582+L582+M582+N582-P582-Q582-R582-S582-T582-U582-V582-W582</f>
        <v>199452500</v>
      </c>
      <c r="Z582" s="318"/>
      <c r="AD582" s="379">
        <v>199452500</v>
      </c>
      <c r="AE582" s="394">
        <f t="shared" si="359"/>
        <v>0</v>
      </c>
    </row>
    <row r="583" spans="1:31">
      <c r="A583" s="230"/>
      <c r="B583" s="159">
        <v>4</v>
      </c>
      <c r="C583" s="159" t="s">
        <v>98</v>
      </c>
      <c r="D583" s="185" t="s">
        <v>8</v>
      </c>
      <c r="E583" s="316">
        <f>'per SKPD'!E3636</f>
        <v>0</v>
      </c>
      <c r="F583" s="316">
        <f>'per SKPD'!F3636</f>
        <v>4485800</v>
      </c>
      <c r="G583" s="316">
        <f>'per SKPD'!G3636</f>
        <v>4485800</v>
      </c>
      <c r="H583" s="316">
        <f>'per SKPD'!H3636</f>
        <v>0</v>
      </c>
      <c r="I583" s="316">
        <f>'per SKPD'!I3636</f>
        <v>0</v>
      </c>
      <c r="J583" s="316">
        <f>'per SKPD'!J3636</f>
        <v>0</v>
      </c>
      <c r="K583" s="316">
        <f>'per SKPD'!K3636</f>
        <v>0</v>
      </c>
      <c r="L583" s="316">
        <f>'per SKPD'!L3636</f>
        <v>0</v>
      </c>
      <c r="M583" s="316">
        <f>'per SKPD'!M3636</f>
        <v>0</v>
      </c>
      <c r="N583" s="316">
        <f>'per SKPD'!N3636</f>
        <v>0</v>
      </c>
      <c r="O583" s="316">
        <f t="shared" si="396"/>
        <v>4485800</v>
      </c>
      <c r="P583" s="316">
        <f>'per SKPD'!O3636</f>
        <v>0</v>
      </c>
      <c r="Q583" s="316">
        <f>'per SKPD'!P3636</f>
        <v>0</v>
      </c>
      <c r="R583" s="316">
        <f>'per SKPD'!Q3636</f>
        <v>0</v>
      </c>
      <c r="S583" s="316">
        <f>'per SKPD'!R3636</f>
        <v>0</v>
      </c>
      <c r="T583" s="316">
        <f>'per SKPD'!S3636</f>
        <v>0</v>
      </c>
      <c r="U583" s="316">
        <f>'per SKPD'!T3636</f>
        <v>0</v>
      </c>
      <c r="V583" s="316">
        <f>'per SKPD'!U3636</f>
        <v>0</v>
      </c>
      <c r="W583" s="316">
        <f>'per SKPD'!V3636</f>
        <v>0</v>
      </c>
      <c r="X583" s="316">
        <f t="shared" si="397"/>
        <v>0</v>
      </c>
      <c r="Y583" s="318">
        <f t="shared" si="398"/>
        <v>4485800</v>
      </c>
      <c r="Z583" s="318"/>
      <c r="AD583" s="379">
        <v>4485800</v>
      </c>
      <c r="AE583" s="394">
        <f t="shared" si="359"/>
        <v>0</v>
      </c>
    </row>
    <row r="584" spans="1:31">
      <c r="A584" s="230"/>
      <c r="B584" s="159">
        <v>5</v>
      </c>
      <c r="C584" s="159" t="s">
        <v>99</v>
      </c>
      <c r="D584" s="185" t="s">
        <v>14</v>
      </c>
      <c r="E584" s="316">
        <f>'per SKPD'!E3638</f>
        <v>0</v>
      </c>
      <c r="F584" s="316">
        <f>'per SKPD'!F3638</f>
        <v>0</v>
      </c>
      <c r="G584" s="316">
        <f>'per SKPD'!G3638</f>
        <v>0</v>
      </c>
      <c r="H584" s="316">
        <f>'per SKPD'!H3638</f>
        <v>0</v>
      </c>
      <c r="I584" s="316">
        <f>'per SKPD'!I3638</f>
        <v>0</v>
      </c>
      <c r="J584" s="316">
        <f>'per SKPD'!J3638</f>
        <v>0</v>
      </c>
      <c r="K584" s="316">
        <f>'per SKPD'!K3638</f>
        <v>0</v>
      </c>
      <c r="L584" s="316">
        <f>'per SKPD'!L3638</f>
        <v>0</v>
      </c>
      <c r="M584" s="316">
        <f>'per SKPD'!M3638</f>
        <v>0</v>
      </c>
      <c r="N584" s="316">
        <f>'per SKPD'!N3638</f>
        <v>0</v>
      </c>
      <c r="O584" s="316">
        <f t="shared" si="396"/>
        <v>0</v>
      </c>
      <c r="P584" s="316">
        <f>'per SKPD'!O3638</f>
        <v>0</v>
      </c>
      <c r="Q584" s="316">
        <f>'per SKPD'!P3638</f>
        <v>0</v>
      </c>
      <c r="R584" s="316">
        <f>'per SKPD'!Q3638</f>
        <v>0</v>
      </c>
      <c r="S584" s="316">
        <f>'per SKPD'!R3638</f>
        <v>0</v>
      </c>
      <c r="T584" s="316">
        <f>'per SKPD'!S3638</f>
        <v>0</v>
      </c>
      <c r="U584" s="316">
        <f>'per SKPD'!T3638</f>
        <v>0</v>
      </c>
      <c r="V584" s="316">
        <f>'per SKPD'!U3638</f>
        <v>0</v>
      </c>
      <c r="W584" s="316">
        <f>'per SKPD'!V3638</f>
        <v>0</v>
      </c>
      <c r="X584" s="316">
        <f t="shared" si="397"/>
        <v>0</v>
      </c>
      <c r="Y584" s="318">
        <f t="shared" si="398"/>
        <v>0</v>
      </c>
      <c r="Z584" s="318"/>
      <c r="AD584" s="379">
        <v>0</v>
      </c>
      <c r="AE584" s="394">
        <f t="shared" si="359"/>
        <v>0</v>
      </c>
    </row>
    <row r="585" spans="1:31">
      <c r="A585" s="230"/>
      <c r="B585" s="159">
        <v>6</v>
      </c>
      <c r="C585" s="159" t="s">
        <v>100</v>
      </c>
      <c r="D585" s="185" t="s">
        <v>10</v>
      </c>
      <c r="E585" s="316">
        <f>'per SKPD'!E3639</f>
        <v>0</v>
      </c>
      <c r="F585" s="316">
        <f>'per SKPD'!F3639</f>
        <v>0</v>
      </c>
      <c r="G585" s="316">
        <f>'per SKPD'!G3639</f>
        <v>0</v>
      </c>
      <c r="H585" s="316">
        <f>'per SKPD'!H3639</f>
        <v>0</v>
      </c>
      <c r="I585" s="316">
        <f>'per SKPD'!I3639</f>
        <v>0</v>
      </c>
      <c r="J585" s="316">
        <f>'per SKPD'!J3639</f>
        <v>0</v>
      </c>
      <c r="K585" s="316">
        <f>'per SKPD'!K3639</f>
        <v>0</v>
      </c>
      <c r="L585" s="316">
        <f>'per SKPD'!L3639</f>
        <v>0</v>
      </c>
      <c r="M585" s="316">
        <f>'per SKPD'!M3639</f>
        <v>0</v>
      </c>
      <c r="N585" s="316">
        <f>'per SKPD'!N3639</f>
        <v>0</v>
      </c>
      <c r="O585" s="316">
        <f t="shared" si="396"/>
        <v>0</v>
      </c>
      <c r="P585" s="316">
        <f>'per SKPD'!O3639</f>
        <v>0</v>
      </c>
      <c r="Q585" s="316">
        <f>'per SKPD'!P3639</f>
        <v>0</v>
      </c>
      <c r="R585" s="316">
        <f>'per SKPD'!Q3639</f>
        <v>0</v>
      </c>
      <c r="S585" s="316">
        <f>'per SKPD'!R3639</f>
        <v>0</v>
      </c>
      <c r="T585" s="316">
        <f>'per SKPD'!S3639</f>
        <v>0</v>
      </c>
      <c r="U585" s="316">
        <f>'per SKPD'!T3639</f>
        <v>0</v>
      </c>
      <c r="V585" s="316">
        <f>'per SKPD'!U3639</f>
        <v>0</v>
      </c>
      <c r="W585" s="316">
        <f>'per SKPD'!V3639</f>
        <v>0</v>
      </c>
      <c r="X585" s="316">
        <f t="shared" si="397"/>
        <v>0</v>
      </c>
      <c r="Y585" s="318">
        <f t="shared" si="398"/>
        <v>0</v>
      </c>
      <c r="Z585" s="318"/>
      <c r="AD585" s="379">
        <v>0</v>
      </c>
      <c r="AE585" s="394">
        <f t="shared" si="359"/>
        <v>0</v>
      </c>
    </row>
    <row r="586" spans="1:31" s="179" customFormat="1">
      <c r="A586" s="628"/>
      <c r="B586" s="186">
        <v>7</v>
      </c>
      <c r="C586" s="186"/>
      <c r="D586" s="187" t="s">
        <v>11</v>
      </c>
      <c r="E586" s="316">
        <f>'per SKPD'!E3640</f>
        <v>0</v>
      </c>
      <c r="F586" s="316">
        <f>'per SKPD'!F3640</f>
        <v>0</v>
      </c>
      <c r="G586" s="316">
        <f>'per SKPD'!G3640</f>
        <v>0</v>
      </c>
      <c r="H586" s="316">
        <f>'per SKPD'!H3640</f>
        <v>0</v>
      </c>
      <c r="I586" s="316">
        <f>'per SKPD'!I3640</f>
        <v>0</v>
      </c>
      <c r="J586" s="316">
        <f>'per SKPD'!J3640</f>
        <v>0</v>
      </c>
      <c r="K586" s="316">
        <f>'per SKPD'!K3640</f>
        <v>0</v>
      </c>
      <c r="L586" s="316">
        <f>'per SKPD'!L3640</f>
        <v>0</v>
      </c>
      <c r="M586" s="316">
        <f>'per SKPD'!M3640</f>
        <v>0</v>
      </c>
      <c r="N586" s="316">
        <f>'per SKPD'!N3640</f>
        <v>0</v>
      </c>
      <c r="O586" s="316">
        <f t="shared" si="396"/>
        <v>0</v>
      </c>
      <c r="P586" s="316">
        <f>'per SKPD'!O3640</f>
        <v>0</v>
      </c>
      <c r="Q586" s="316">
        <f>'per SKPD'!P3640</f>
        <v>0</v>
      </c>
      <c r="R586" s="316">
        <f>'per SKPD'!Q3640</f>
        <v>0</v>
      </c>
      <c r="S586" s="316">
        <f>'per SKPD'!R3640</f>
        <v>0</v>
      </c>
      <c r="T586" s="316">
        <f>'per SKPD'!S3640</f>
        <v>0</v>
      </c>
      <c r="U586" s="316">
        <f>'per SKPD'!T3640</f>
        <v>0</v>
      </c>
      <c r="V586" s="316">
        <f>'per SKPD'!U3640</f>
        <v>0</v>
      </c>
      <c r="W586" s="316">
        <f>'per SKPD'!V3640</f>
        <v>0</v>
      </c>
      <c r="X586" s="316">
        <f t="shared" si="397"/>
        <v>0</v>
      </c>
      <c r="Y586" s="318">
        <f t="shared" si="398"/>
        <v>0</v>
      </c>
      <c r="Z586" s="395"/>
      <c r="AA586" s="396"/>
      <c r="AB586" s="397"/>
      <c r="AC586" s="397"/>
      <c r="AD586" s="397">
        <v>0</v>
      </c>
      <c r="AE586" s="394">
        <f t="shared" si="359"/>
        <v>0</v>
      </c>
    </row>
    <row r="587" spans="1:31">
      <c r="A587" s="627"/>
      <c r="B587" s="183"/>
      <c r="C587" s="183"/>
      <c r="D587" s="188"/>
      <c r="E587" s="318"/>
      <c r="F587" s="318"/>
      <c r="G587" s="390"/>
      <c r="H587" s="390"/>
      <c r="I587" s="390"/>
      <c r="J587" s="390"/>
      <c r="K587" s="390"/>
      <c r="L587" s="390"/>
      <c r="M587" s="390"/>
      <c r="N587" s="390"/>
      <c r="O587" s="390"/>
      <c r="P587" s="390"/>
      <c r="Q587" s="390"/>
      <c r="R587" s="390"/>
      <c r="S587" s="390"/>
      <c r="T587" s="390"/>
      <c r="U587" s="390"/>
      <c r="V587" s="390"/>
      <c r="W587" s="390"/>
      <c r="X587" s="390"/>
      <c r="Y587" s="390"/>
      <c r="Z587" s="390"/>
      <c r="AE587" s="394">
        <f t="shared" si="359"/>
        <v>0</v>
      </c>
    </row>
    <row r="588" spans="1:31" s="178" customFormat="1">
      <c r="A588" s="633">
        <v>65</v>
      </c>
      <c r="B588" s="694" t="s">
        <v>83</v>
      </c>
      <c r="C588" s="695"/>
      <c r="D588" s="696"/>
      <c r="E588" s="391">
        <f t="shared" ref="E588:M588" si="399">SUM(E589:E595)</f>
        <v>550467000</v>
      </c>
      <c r="F588" s="391">
        <f t="shared" ref="F588" si="400">SUM(F589:F595)</f>
        <v>10000000</v>
      </c>
      <c r="G588" s="391">
        <f t="shared" si="399"/>
        <v>10000000</v>
      </c>
      <c r="H588" s="391">
        <f t="shared" si="399"/>
        <v>0</v>
      </c>
      <c r="I588" s="391">
        <f t="shared" si="399"/>
        <v>0</v>
      </c>
      <c r="J588" s="391">
        <f t="shared" si="399"/>
        <v>0</v>
      </c>
      <c r="K588" s="391">
        <f t="shared" si="399"/>
        <v>355325808</v>
      </c>
      <c r="L588" s="391">
        <f t="shared" si="399"/>
        <v>0</v>
      </c>
      <c r="M588" s="391">
        <f t="shared" si="399"/>
        <v>0</v>
      </c>
      <c r="N588" s="391">
        <f t="shared" ref="N588:U588" si="401">SUM(N589:N595)</f>
        <v>0</v>
      </c>
      <c r="O588" s="391">
        <f>SUM(G588:N588)</f>
        <v>365325808</v>
      </c>
      <c r="P588" s="391">
        <f t="shared" si="401"/>
        <v>0</v>
      </c>
      <c r="Q588" s="391">
        <f t="shared" si="401"/>
        <v>0</v>
      </c>
      <c r="R588" s="391">
        <f t="shared" si="401"/>
        <v>34500000</v>
      </c>
      <c r="S588" s="391">
        <f t="shared" si="401"/>
        <v>0</v>
      </c>
      <c r="T588" s="391">
        <f t="shared" si="401"/>
        <v>0</v>
      </c>
      <c r="U588" s="391">
        <f t="shared" si="401"/>
        <v>0</v>
      </c>
      <c r="V588" s="391">
        <f t="shared" ref="V588:W588" si="402">SUM(V589:V595)</f>
        <v>0</v>
      </c>
      <c r="W588" s="391">
        <f t="shared" si="402"/>
        <v>0</v>
      </c>
      <c r="X588" s="391">
        <f>SUM(X589:X595)</f>
        <v>34500000</v>
      </c>
      <c r="Y588" s="391">
        <f>SUM(Y589:Y595)</f>
        <v>881292808</v>
      </c>
      <c r="Z588" s="392"/>
      <c r="AA588" s="393">
        <f>E588+G588+H588+I588+J588+K588+L588+M588+N588-P588-Q588-R588-S588-T588-U588-V588-W588</f>
        <v>881292808</v>
      </c>
      <c r="AB588" s="394"/>
      <c r="AC588" s="394"/>
      <c r="AD588" s="394">
        <v>881292808</v>
      </c>
      <c r="AE588" s="394">
        <f t="shared" si="359"/>
        <v>0</v>
      </c>
    </row>
    <row r="589" spans="1:31">
      <c r="A589" s="230"/>
      <c r="B589" s="159">
        <v>1</v>
      </c>
      <c r="C589" s="159" t="s">
        <v>95</v>
      </c>
      <c r="D589" s="185" t="s">
        <v>9</v>
      </c>
      <c r="E589" s="316">
        <f>'per SKPD'!E3643</f>
        <v>0</v>
      </c>
      <c r="F589" s="316">
        <f>'per SKPD'!F3643</f>
        <v>0</v>
      </c>
      <c r="G589" s="316">
        <f>'per SKPD'!G3643</f>
        <v>0</v>
      </c>
      <c r="H589" s="316">
        <f>'per SKPD'!H3643</f>
        <v>0</v>
      </c>
      <c r="I589" s="316">
        <f>'per SKPD'!I3643</f>
        <v>0</v>
      </c>
      <c r="J589" s="316">
        <f>'per SKPD'!J3643</f>
        <v>0</v>
      </c>
      <c r="K589" s="316">
        <f>'per SKPD'!K3643</f>
        <v>0</v>
      </c>
      <c r="L589" s="316">
        <f>'per SKPD'!L3643</f>
        <v>0</v>
      </c>
      <c r="M589" s="316">
        <f>'per SKPD'!M3643</f>
        <v>0</v>
      </c>
      <c r="N589" s="316">
        <f>'per SKPD'!N3643</f>
        <v>0</v>
      </c>
      <c r="O589" s="316">
        <f>SUM(G589:N589)</f>
        <v>0</v>
      </c>
      <c r="P589" s="316">
        <f>'per SKPD'!O3643</f>
        <v>0</v>
      </c>
      <c r="Q589" s="316">
        <f>'per SKPD'!P3643</f>
        <v>0</v>
      </c>
      <c r="R589" s="316">
        <f>'per SKPD'!Q3643</f>
        <v>0</v>
      </c>
      <c r="S589" s="316">
        <f>'per SKPD'!R3643</f>
        <v>0</v>
      </c>
      <c r="T589" s="316">
        <f>'per SKPD'!S3643</f>
        <v>0</v>
      </c>
      <c r="U589" s="316">
        <f>'per SKPD'!T3643</f>
        <v>0</v>
      </c>
      <c r="V589" s="316">
        <f>'per SKPD'!U3643</f>
        <v>0</v>
      </c>
      <c r="W589" s="316">
        <f>'per SKPD'!V3643</f>
        <v>0</v>
      </c>
      <c r="X589" s="316">
        <f>SUM(P589:W589)</f>
        <v>0</v>
      </c>
      <c r="Y589" s="318">
        <f>E589+G589+H589+I589+J589+K589+L589+M589+N589-P589-Q589-R589-S589-T589-U589-V589-W589</f>
        <v>0</v>
      </c>
      <c r="Z589" s="318"/>
      <c r="AA589" s="306">
        <f>Y588-AA588</f>
        <v>0</v>
      </c>
      <c r="AB589" s="379" t="s">
        <v>24</v>
      </c>
      <c r="AD589" s="379">
        <v>0</v>
      </c>
      <c r="AE589" s="394">
        <f t="shared" ref="AE589:AE652" si="403">Y589-AD589</f>
        <v>0</v>
      </c>
    </row>
    <row r="590" spans="1:31">
      <c r="A590" s="230"/>
      <c r="B590" s="159">
        <v>2</v>
      </c>
      <c r="C590" s="159" t="s">
        <v>96</v>
      </c>
      <c r="D590" s="185" t="s">
        <v>12</v>
      </c>
      <c r="E590" s="316">
        <f>'per SKPD'!E3644</f>
        <v>151359000</v>
      </c>
      <c r="F590" s="316">
        <f>'per SKPD'!F3644</f>
        <v>10000000</v>
      </c>
      <c r="G590" s="316">
        <f>'per SKPD'!G3644</f>
        <v>10000000</v>
      </c>
      <c r="H590" s="316">
        <f>'per SKPD'!H3644</f>
        <v>0</v>
      </c>
      <c r="I590" s="316">
        <f>'per SKPD'!I3644</f>
        <v>0</v>
      </c>
      <c r="J590" s="316">
        <f>'per SKPD'!J3644</f>
        <v>0</v>
      </c>
      <c r="K590" s="316">
        <f>'per SKPD'!K3644</f>
        <v>163963032</v>
      </c>
      <c r="L590" s="316">
        <f>'per SKPD'!L3644</f>
        <v>0</v>
      </c>
      <c r="M590" s="316">
        <f>'per SKPD'!M3644</f>
        <v>0</v>
      </c>
      <c r="N590" s="316">
        <f>'per SKPD'!N3644</f>
        <v>0</v>
      </c>
      <c r="O590" s="316">
        <f t="shared" ref="O590:O595" si="404">SUM(G590:N590)</f>
        <v>173963032</v>
      </c>
      <c r="P590" s="316">
        <f>'per SKPD'!O3644</f>
        <v>0</v>
      </c>
      <c r="Q590" s="316">
        <f>'per SKPD'!P3644</f>
        <v>0</v>
      </c>
      <c r="R590" s="316">
        <f>'per SKPD'!Q3644</f>
        <v>34500000</v>
      </c>
      <c r="S590" s="316">
        <f>'per SKPD'!R3644</f>
        <v>0</v>
      </c>
      <c r="T590" s="316">
        <f>'per SKPD'!S3644</f>
        <v>0</v>
      </c>
      <c r="U590" s="316">
        <f>'per SKPD'!T3644</f>
        <v>0</v>
      </c>
      <c r="V590" s="316">
        <f>'per SKPD'!U3644</f>
        <v>0</v>
      </c>
      <c r="W590" s="316">
        <f>'per SKPD'!V3644</f>
        <v>0</v>
      </c>
      <c r="X590" s="316">
        <f>SUM(P590:W590)</f>
        <v>34500000</v>
      </c>
      <c r="Y590" s="318">
        <f>E590+G590+H590+I590+J590+K590+L590+M590+N590-P590-Q590-R590-S590-T590-U590-V590-W590</f>
        <v>290822032</v>
      </c>
      <c r="Z590" s="318"/>
      <c r="AD590" s="379">
        <v>290822032</v>
      </c>
      <c r="AE590" s="394">
        <f t="shared" si="403"/>
        <v>0</v>
      </c>
    </row>
    <row r="591" spans="1:31">
      <c r="A591" s="230"/>
      <c r="B591" s="159">
        <v>3</v>
      </c>
      <c r="C591" s="159" t="s">
        <v>97</v>
      </c>
      <c r="D591" s="185" t="s">
        <v>13</v>
      </c>
      <c r="E591" s="316">
        <f>'per SKPD'!E3649</f>
        <v>399041500</v>
      </c>
      <c r="F591" s="316">
        <f>'per SKPD'!F3649</f>
        <v>0</v>
      </c>
      <c r="G591" s="316">
        <f>'per SKPD'!G3649</f>
        <v>0</v>
      </c>
      <c r="H591" s="316">
        <f>'per SKPD'!H3649</f>
        <v>0</v>
      </c>
      <c r="I591" s="316">
        <f>'per SKPD'!I3649</f>
        <v>0</v>
      </c>
      <c r="J591" s="316">
        <f>'per SKPD'!J3649</f>
        <v>0</v>
      </c>
      <c r="K591" s="316">
        <f>'per SKPD'!K3649</f>
        <v>191362776</v>
      </c>
      <c r="L591" s="316">
        <f>'per SKPD'!L3649</f>
        <v>0</v>
      </c>
      <c r="M591" s="316">
        <f>'per SKPD'!M3649</f>
        <v>0</v>
      </c>
      <c r="N591" s="316">
        <f>'per SKPD'!N3649</f>
        <v>0</v>
      </c>
      <c r="O591" s="316">
        <f t="shared" si="404"/>
        <v>191362776</v>
      </c>
      <c r="P591" s="316">
        <f>'per SKPD'!O3649</f>
        <v>0</v>
      </c>
      <c r="Q591" s="316">
        <f>'per SKPD'!P3649</f>
        <v>0</v>
      </c>
      <c r="R591" s="316">
        <f>'per SKPD'!Q3649</f>
        <v>0</v>
      </c>
      <c r="S591" s="316">
        <f>'per SKPD'!R3649</f>
        <v>0</v>
      </c>
      <c r="T591" s="316">
        <f>'per SKPD'!S3649</f>
        <v>0</v>
      </c>
      <c r="U591" s="316">
        <f>'per SKPD'!T3649</f>
        <v>0</v>
      </c>
      <c r="V591" s="316">
        <f>'per SKPD'!U3649</f>
        <v>0</v>
      </c>
      <c r="W591" s="316">
        <f>'per SKPD'!V3649</f>
        <v>0</v>
      </c>
      <c r="X591" s="316">
        <f t="shared" ref="X591:X595" si="405">SUM(P591:W591)</f>
        <v>0</v>
      </c>
      <c r="Y591" s="318">
        <f t="shared" ref="Y591:Y595" si="406">E591+G591+H591+I591+J591+K591+L591+M591+N591-P591-Q591-R591-S591-T591-U591-V591-W591</f>
        <v>590404276</v>
      </c>
      <c r="Z591" s="318"/>
      <c r="AD591" s="379">
        <v>590404276</v>
      </c>
      <c r="AE591" s="394">
        <f t="shared" si="403"/>
        <v>0</v>
      </c>
    </row>
    <row r="592" spans="1:31">
      <c r="A592" s="230"/>
      <c r="B592" s="159">
        <v>4</v>
      </c>
      <c r="C592" s="159" t="s">
        <v>98</v>
      </c>
      <c r="D592" s="185" t="s">
        <v>8</v>
      </c>
      <c r="E592" s="316">
        <f>'per SKPD'!E3651</f>
        <v>0</v>
      </c>
      <c r="F592" s="316">
        <f>'per SKPD'!F3651</f>
        <v>0</v>
      </c>
      <c r="G592" s="316">
        <f>'per SKPD'!G3651</f>
        <v>0</v>
      </c>
      <c r="H592" s="316">
        <f>'per SKPD'!H3651</f>
        <v>0</v>
      </c>
      <c r="I592" s="316">
        <f>'per SKPD'!I3651</f>
        <v>0</v>
      </c>
      <c r="J592" s="316">
        <f>'per SKPD'!J3651</f>
        <v>0</v>
      </c>
      <c r="K592" s="316">
        <f>'per SKPD'!K3651</f>
        <v>0</v>
      </c>
      <c r="L592" s="316">
        <f>'per SKPD'!L3651</f>
        <v>0</v>
      </c>
      <c r="M592" s="316">
        <f>'per SKPD'!M3651</f>
        <v>0</v>
      </c>
      <c r="N592" s="316">
        <f>'per SKPD'!N3651</f>
        <v>0</v>
      </c>
      <c r="O592" s="316">
        <f t="shared" si="404"/>
        <v>0</v>
      </c>
      <c r="P592" s="316">
        <f>'per SKPD'!O3651</f>
        <v>0</v>
      </c>
      <c r="Q592" s="316">
        <f>'per SKPD'!P3651</f>
        <v>0</v>
      </c>
      <c r="R592" s="316">
        <f>'per SKPD'!Q3651</f>
        <v>0</v>
      </c>
      <c r="S592" s="316">
        <f>'per SKPD'!R3651</f>
        <v>0</v>
      </c>
      <c r="T592" s="316">
        <f>'per SKPD'!S3651</f>
        <v>0</v>
      </c>
      <c r="U592" s="316">
        <f>'per SKPD'!T3651</f>
        <v>0</v>
      </c>
      <c r="V592" s="316">
        <f>'per SKPD'!U3651</f>
        <v>0</v>
      </c>
      <c r="W592" s="316">
        <f>'per SKPD'!V3651</f>
        <v>0</v>
      </c>
      <c r="X592" s="316">
        <f t="shared" si="405"/>
        <v>0</v>
      </c>
      <c r="Y592" s="318">
        <f t="shared" si="406"/>
        <v>0</v>
      </c>
      <c r="Z592" s="318"/>
      <c r="AD592" s="379">
        <v>0</v>
      </c>
      <c r="AE592" s="394">
        <f t="shared" si="403"/>
        <v>0</v>
      </c>
    </row>
    <row r="593" spans="1:131">
      <c r="A593" s="230"/>
      <c r="B593" s="159">
        <v>5</v>
      </c>
      <c r="C593" s="159" t="s">
        <v>99</v>
      </c>
      <c r="D593" s="185" t="s">
        <v>14</v>
      </c>
      <c r="E593" s="316">
        <f>'per SKPD'!E3652</f>
        <v>66500</v>
      </c>
      <c r="F593" s="316">
        <f>'per SKPD'!F3652</f>
        <v>0</v>
      </c>
      <c r="G593" s="316">
        <f>'per SKPD'!G3652</f>
        <v>0</v>
      </c>
      <c r="H593" s="316">
        <f>'per SKPD'!H3652</f>
        <v>0</v>
      </c>
      <c r="I593" s="316">
        <f>'per SKPD'!I3652</f>
        <v>0</v>
      </c>
      <c r="J593" s="316">
        <f>'per SKPD'!J3652</f>
        <v>0</v>
      </c>
      <c r="K593" s="316">
        <f>'per SKPD'!K3652</f>
        <v>0</v>
      </c>
      <c r="L593" s="316">
        <f>'per SKPD'!L3652</f>
        <v>0</v>
      </c>
      <c r="M593" s="316">
        <f>'per SKPD'!M3652</f>
        <v>0</v>
      </c>
      <c r="N593" s="316">
        <f>'per SKPD'!N3652</f>
        <v>0</v>
      </c>
      <c r="O593" s="316">
        <f t="shared" si="404"/>
        <v>0</v>
      </c>
      <c r="P593" s="316">
        <f>'per SKPD'!O3652</f>
        <v>0</v>
      </c>
      <c r="Q593" s="316">
        <f>'per SKPD'!P3652</f>
        <v>0</v>
      </c>
      <c r="R593" s="316">
        <f>'per SKPD'!Q3652</f>
        <v>0</v>
      </c>
      <c r="S593" s="316">
        <f>'per SKPD'!R3652</f>
        <v>0</v>
      </c>
      <c r="T593" s="316">
        <f>'per SKPD'!S3652</f>
        <v>0</v>
      </c>
      <c r="U593" s="316">
        <f>'per SKPD'!T3652</f>
        <v>0</v>
      </c>
      <c r="V593" s="316">
        <f>'per SKPD'!U3652</f>
        <v>0</v>
      </c>
      <c r="W593" s="316">
        <f>'per SKPD'!V3652</f>
        <v>0</v>
      </c>
      <c r="X593" s="316">
        <f t="shared" si="405"/>
        <v>0</v>
      </c>
      <c r="Y593" s="318">
        <f t="shared" si="406"/>
        <v>66500</v>
      </c>
      <c r="Z593" s="318"/>
      <c r="AD593" s="379">
        <v>66500</v>
      </c>
      <c r="AE593" s="394">
        <f t="shared" si="403"/>
        <v>0</v>
      </c>
    </row>
    <row r="594" spans="1:131">
      <c r="A594" s="230"/>
      <c r="B594" s="159">
        <v>6</v>
      </c>
      <c r="C594" s="159" t="s">
        <v>100</v>
      </c>
      <c r="D594" s="185" t="s">
        <v>10</v>
      </c>
      <c r="E594" s="316">
        <f>'per SKPD'!E3653</f>
        <v>0</v>
      </c>
      <c r="F594" s="316">
        <f>'per SKPD'!F3653</f>
        <v>0</v>
      </c>
      <c r="G594" s="316">
        <f>'per SKPD'!G3653</f>
        <v>0</v>
      </c>
      <c r="H594" s="316">
        <f>'per SKPD'!H3653</f>
        <v>0</v>
      </c>
      <c r="I594" s="316">
        <f>'per SKPD'!I3653</f>
        <v>0</v>
      </c>
      <c r="J594" s="316">
        <f>'per SKPD'!J3653</f>
        <v>0</v>
      </c>
      <c r="K594" s="316">
        <f>'per SKPD'!K3653</f>
        <v>0</v>
      </c>
      <c r="L594" s="316">
        <f>'per SKPD'!L3653</f>
        <v>0</v>
      </c>
      <c r="M594" s="316">
        <f>'per SKPD'!M3653</f>
        <v>0</v>
      </c>
      <c r="N594" s="316">
        <f>'per SKPD'!N3653</f>
        <v>0</v>
      </c>
      <c r="O594" s="316">
        <f t="shared" si="404"/>
        <v>0</v>
      </c>
      <c r="P594" s="316">
        <f>'per SKPD'!O3653</f>
        <v>0</v>
      </c>
      <c r="Q594" s="316">
        <f>'per SKPD'!P3653</f>
        <v>0</v>
      </c>
      <c r="R594" s="316">
        <f>'per SKPD'!Q3653</f>
        <v>0</v>
      </c>
      <c r="S594" s="316">
        <f>'per SKPD'!R3653</f>
        <v>0</v>
      </c>
      <c r="T594" s="316">
        <f>'per SKPD'!S3653</f>
        <v>0</v>
      </c>
      <c r="U594" s="316">
        <f>'per SKPD'!T3653</f>
        <v>0</v>
      </c>
      <c r="V594" s="316">
        <f>'per SKPD'!U3653</f>
        <v>0</v>
      </c>
      <c r="W594" s="316">
        <f>'per SKPD'!V3653</f>
        <v>0</v>
      </c>
      <c r="X594" s="316">
        <f t="shared" si="405"/>
        <v>0</v>
      </c>
      <c r="Y594" s="318">
        <f t="shared" si="406"/>
        <v>0</v>
      </c>
      <c r="Z594" s="318"/>
      <c r="AD594" s="379">
        <v>0</v>
      </c>
      <c r="AE594" s="394">
        <f t="shared" si="403"/>
        <v>0</v>
      </c>
    </row>
    <row r="595" spans="1:131" s="179" customFormat="1">
      <c r="A595" s="628"/>
      <c r="B595" s="186">
        <v>7</v>
      </c>
      <c r="C595" s="186"/>
      <c r="D595" s="187" t="s">
        <v>11</v>
      </c>
      <c r="E595" s="316">
        <f>'per SKPD'!E3654</f>
        <v>0</v>
      </c>
      <c r="F595" s="316">
        <f>'per SKPD'!F3654</f>
        <v>0</v>
      </c>
      <c r="G595" s="316">
        <f>'per SKPD'!G3654</f>
        <v>0</v>
      </c>
      <c r="H595" s="316">
        <f>'per SKPD'!H3654</f>
        <v>0</v>
      </c>
      <c r="I595" s="316">
        <f>'per SKPD'!I3654</f>
        <v>0</v>
      </c>
      <c r="J595" s="316">
        <f>'per SKPD'!J3654</f>
        <v>0</v>
      </c>
      <c r="K595" s="316">
        <f>'per SKPD'!K3654</f>
        <v>0</v>
      </c>
      <c r="L595" s="316">
        <f>'per SKPD'!L3654</f>
        <v>0</v>
      </c>
      <c r="M595" s="316">
        <f>'per SKPD'!M3654</f>
        <v>0</v>
      </c>
      <c r="N595" s="316">
        <f>'per SKPD'!N3654</f>
        <v>0</v>
      </c>
      <c r="O595" s="316">
        <f t="shared" si="404"/>
        <v>0</v>
      </c>
      <c r="P595" s="316">
        <f>'per SKPD'!O3654</f>
        <v>0</v>
      </c>
      <c r="Q595" s="316">
        <f>'per SKPD'!P3654</f>
        <v>0</v>
      </c>
      <c r="R595" s="316">
        <f>'per SKPD'!Q3654</f>
        <v>0</v>
      </c>
      <c r="S595" s="316">
        <f>'per SKPD'!R3654</f>
        <v>0</v>
      </c>
      <c r="T595" s="316">
        <f>'per SKPD'!S3654</f>
        <v>0</v>
      </c>
      <c r="U595" s="316">
        <f>'per SKPD'!T3654</f>
        <v>0</v>
      </c>
      <c r="V595" s="316">
        <f>'per SKPD'!U3654</f>
        <v>0</v>
      </c>
      <c r="W595" s="316">
        <f>'per SKPD'!V3654</f>
        <v>0</v>
      </c>
      <c r="X595" s="316">
        <f t="shared" si="405"/>
        <v>0</v>
      </c>
      <c r="Y595" s="318">
        <f t="shared" si="406"/>
        <v>0</v>
      </c>
      <c r="Z595" s="395"/>
      <c r="AA595" s="396"/>
      <c r="AB595" s="397"/>
      <c r="AC595" s="397"/>
      <c r="AD595" s="397">
        <v>0</v>
      </c>
      <c r="AE595" s="394">
        <f t="shared" si="403"/>
        <v>0</v>
      </c>
    </row>
    <row r="596" spans="1:131">
      <c r="A596" s="627"/>
      <c r="B596" s="183"/>
      <c r="C596" s="183"/>
      <c r="D596" s="188"/>
      <c r="E596" s="318"/>
      <c r="F596" s="318"/>
      <c r="G596" s="390"/>
      <c r="H596" s="390"/>
      <c r="I596" s="390"/>
      <c r="J596" s="390"/>
      <c r="K596" s="390"/>
      <c r="L596" s="390"/>
      <c r="M596" s="390"/>
      <c r="N596" s="390"/>
      <c r="O596" s="390"/>
      <c r="P596" s="390"/>
      <c r="Q596" s="390"/>
      <c r="R596" s="390"/>
      <c r="S596" s="390"/>
      <c r="T596" s="390"/>
      <c r="U596" s="390"/>
      <c r="V596" s="390"/>
      <c r="W596" s="390"/>
      <c r="X596" s="390"/>
      <c r="Y596" s="390"/>
      <c r="Z596" s="390"/>
      <c r="AE596" s="394">
        <f t="shared" si="403"/>
        <v>0</v>
      </c>
    </row>
    <row r="597" spans="1:131" s="178" customFormat="1">
      <c r="A597" s="633">
        <v>66</v>
      </c>
      <c r="B597" s="694" t="s">
        <v>84</v>
      </c>
      <c r="C597" s="695"/>
      <c r="D597" s="696"/>
      <c r="E597" s="391">
        <f t="shared" ref="E597:U597" si="407">SUM(E598:E604)</f>
        <v>1527088750</v>
      </c>
      <c r="F597" s="391">
        <f t="shared" ref="F597" si="408">SUM(F598:F604)</f>
        <v>242154500</v>
      </c>
      <c r="G597" s="391">
        <f t="shared" si="407"/>
        <v>242154500</v>
      </c>
      <c r="H597" s="391">
        <f t="shared" si="407"/>
        <v>2550000</v>
      </c>
      <c r="I597" s="391">
        <f t="shared" si="407"/>
        <v>0</v>
      </c>
      <c r="J597" s="391">
        <f t="shared" si="407"/>
        <v>0</v>
      </c>
      <c r="K597" s="391">
        <f t="shared" si="407"/>
        <v>18375000</v>
      </c>
      <c r="L597" s="391">
        <f t="shared" si="407"/>
        <v>0</v>
      </c>
      <c r="M597" s="391">
        <f t="shared" si="407"/>
        <v>0</v>
      </c>
      <c r="N597" s="391">
        <f t="shared" si="407"/>
        <v>0</v>
      </c>
      <c r="O597" s="391">
        <f>SUM(G597:N597)</f>
        <v>263079500</v>
      </c>
      <c r="P597" s="391">
        <f t="shared" si="407"/>
        <v>0</v>
      </c>
      <c r="Q597" s="391">
        <f t="shared" si="407"/>
        <v>0</v>
      </c>
      <c r="R597" s="391">
        <f t="shared" si="407"/>
        <v>0</v>
      </c>
      <c r="S597" s="391">
        <f t="shared" si="407"/>
        <v>0</v>
      </c>
      <c r="T597" s="391">
        <f t="shared" si="407"/>
        <v>12054000</v>
      </c>
      <c r="U597" s="391">
        <f t="shared" si="407"/>
        <v>0</v>
      </c>
      <c r="V597" s="391">
        <f t="shared" ref="V597:W597" si="409">SUM(V598:V604)</f>
        <v>0</v>
      </c>
      <c r="W597" s="391">
        <f t="shared" si="409"/>
        <v>0</v>
      </c>
      <c r="X597" s="391">
        <f>SUM(X598:X604)</f>
        <v>12054000</v>
      </c>
      <c r="Y597" s="391">
        <f>SUM(Y598:Y604)</f>
        <v>1778114250</v>
      </c>
      <c r="Z597" s="392"/>
      <c r="AA597" s="393">
        <f>E597+G597+H597+I597+J597+K597+L597+M597+N597-P597-Q597-R597-S597-T597-U597-V597-W597</f>
        <v>1778114250</v>
      </c>
      <c r="AB597" s="394"/>
      <c r="AC597" s="394"/>
      <c r="AD597" s="394">
        <v>1778114250</v>
      </c>
      <c r="AE597" s="394">
        <f t="shared" si="403"/>
        <v>0</v>
      </c>
    </row>
    <row r="598" spans="1:131">
      <c r="A598" s="230"/>
      <c r="B598" s="159">
        <v>1</v>
      </c>
      <c r="C598" s="159" t="s">
        <v>95</v>
      </c>
      <c r="D598" s="185" t="s">
        <v>9</v>
      </c>
      <c r="E598" s="316">
        <f>'per SKPD'!E3657</f>
        <v>0</v>
      </c>
      <c r="F598" s="316">
        <f>'per SKPD'!F3657</f>
        <v>0</v>
      </c>
      <c r="G598" s="316">
        <f>'per SKPD'!G3657</f>
        <v>0</v>
      </c>
      <c r="H598" s="316">
        <f>'per SKPD'!H3657</f>
        <v>0</v>
      </c>
      <c r="I598" s="316">
        <f>'per SKPD'!I3657</f>
        <v>0</v>
      </c>
      <c r="J598" s="316">
        <f>'per SKPD'!J3657</f>
        <v>0</v>
      </c>
      <c r="K598" s="316">
        <f>'per SKPD'!K3657</f>
        <v>0</v>
      </c>
      <c r="L598" s="316">
        <f>'per SKPD'!L3657</f>
        <v>0</v>
      </c>
      <c r="M598" s="316">
        <f>'per SKPD'!M3657</f>
        <v>0</v>
      </c>
      <c r="N598" s="316">
        <f>'per SKPD'!N3657</f>
        <v>0</v>
      </c>
      <c r="O598" s="316">
        <f>SUM(G598:N598)</f>
        <v>0</v>
      </c>
      <c r="P598" s="316">
        <f>'per SKPD'!O3657</f>
        <v>0</v>
      </c>
      <c r="Q598" s="316">
        <f>'per SKPD'!P3657</f>
        <v>0</v>
      </c>
      <c r="R598" s="316">
        <f>'per SKPD'!Q3657</f>
        <v>0</v>
      </c>
      <c r="S598" s="316">
        <f>'per SKPD'!R3657</f>
        <v>0</v>
      </c>
      <c r="T598" s="316">
        <f>'per SKPD'!S3657</f>
        <v>0</v>
      </c>
      <c r="U598" s="316">
        <f>'per SKPD'!T3657</f>
        <v>0</v>
      </c>
      <c r="V598" s="316">
        <f>'per SKPD'!U3657</f>
        <v>0</v>
      </c>
      <c r="W598" s="316">
        <f>'per SKPD'!V3657</f>
        <v>0</v>
      </c>
      <c r="X598" s="316">
        <f>SUM(P598:W598)</f>
        <v>0</v>
      </c>
      <c r="Y598" s="318">
        <f>E598+G598+H598+I598+J598+K598+L598+M598+N598-P598-Q598-R598-S598-T598-U598-V598-W598</f>
        <v>0</v>
      </c>
      <c r="Z598" s="318"/>
      <c r="AA598" s="306">
        <f>Y597-AA597</f>
        <v>0</v>
      </c>
      <c r="AB598" s="379" t="s">
        <v>24</v>
      </c>
      <c r="AD598" s="379">
        <v>0</v>
      </c>
      <c r="AE598" s="394">
        <f t="shared" si="403"/>
        <v>0</v>
      </c>
    </row>
    <row r="599" spans="1:131">
      <c r="A599" s="230"/>
      <c r="B599" s="159">
        <v>2</v>
      </c>
      <c r="C599" s="159" t="s">
        <v>96</v>
      </c>
      <c r="D599" s="185" t="s">
        <v>12</v>
      </c>
      <c r="E599" s="316">
        <f>'per SKPD'!E3658</f>
        <v>815543250</v>
      </c>
      <c r="F599" s="316">
        <f>'per SKPD'!F3658</f>
        <v>233154500</v>
      </c>
      <c r="G599" s="315">
        <f>'per SKPD'!G3658</f>
        <v>228154500</v>
      </c>
      <c r="H599" s="315">
        <f>'per SKPD'!H3658</f>
        <v>2550000</v>
      </c>
      <c r="I599" s="316">
        <f>'per SKPD'!I3658</f>
        <v>0</v>
      </c>
      <c r="J599" s="316">
        <f>'per SKPD'!J3658</f>
        <v>0</v>
      </c>
      <c r="K599" s="316">
        <f>'per SKPD'!K3658</f>
        <v>18375000</v>
      </c>
      <c r="L599" s="316">
        <f>'per SKPD'!L3658</f>
        <v>0</v>
      </c>
      <c r="M599" s="316">
        <f>'per SKPD'!M3658</f>
        <v>0</v>
      </c>
      <c r="N599" s="316">
        <f>'per SKPD'!N3658</f>
        <v>0</v>
      </c>
      <c r="O599" s="316">
        <f t="shared" ref="O599:O604" si="410">SUM(G599:N599)</f>
        <v>249079500</v>
      </c>
      <c r="P599" s="316">
        <f>'per SKPD'!O3658</f>
        <v>0</v>
      </c>
      <c r="Q599" s="316">
        <f>'per SKPD'!P3658</f>
        <v>0</v>
      </c>
      <c r="R599" s="316">
        <f>'per SKPD'!Q3658</f>
        <v>0</v>
      </c>
      <c r="S599" s="316">
        <f>'per SKPD'!R3658</f>
        <v>0</v>
      </c>
      <c r="T599" s="316">
        <f>'per SKPD'!S3658</f>
        <v>0</v>
      </c>
      <c r="U599" s="316">
        <f>'per SKPD'!T3658</f>
        <v>0</v>
      </c>
      <c r="V599" s="316">
        <f>'per SKPD'!U3658</f>
        <v>0</v>
      </c>
      <c r="W599" s="316">
        <f>'per SKPD'!V3658</f>
        <v>0</v>
      </c>
      <c r="X599" s="316">
        <f>SUM(P599:W599)</f>
        <v>0</v>
      </c>
      <c r="Y599" s="318">
        <f>E599+G599+H599+I599+J599+K599+L599+M599+N599-P599-Q599-R599-S599-T599-U599-V599-W599</f>
        <v>1064622750</v>
      </c>
      <c r="Z599" s="318"/>
      <c r="AD599" s="379">
        <v>1064622750</v>
      </c>
      <c r="AE599" s="394">
        <f t="shared" si="403"/>
        <v>0</v>
      </c>
    </row>
    <row r="600" spans="1:131">
      <c r="A600" s="230"/>
      <c r="B600" s="159">
        <v>3</v>
      </c>
      <c r="C600" s="159" t="s">
        <v>97</v>
      </c>
      <c r="D600" s="185" t="s">
        <v>13</v>
      </c>
      <c r="E600" s="316">
        <f>'per SKPD'!E3676</f>
        <v>430000000</v>
      </c>
      <c r="F600" s="316">
        <f>'per SKPD'!F3676</f>
        <v>9000000</v>
      </c>
      <c r="G600" s="316">
        <f>'per SKPD'!G3676</f>
        <v>14000000</v>
      </c>
      <c r="H600" s="316">
        <f>'per SKPD'!H3676</f>
        <v>0</v>
      </c>
      <c r="I600" s="316">
        <f>'per SKPD'!I3676</f>
        <v>0</v>
      </c>
      <c r="J600" s="316">
        <f>'per SKPD'!J3676</f>
        <v>0</v>
      </c>
      <c r="K600" s="316">
        <f>'per SKPD'!K3676</f>
        <v>0</v>
      </c>
      <c r="L600" s="316">
        <f>'per SKPD'!L3676</f>
        <v>0</v>
      </c>
      <c r="M600" s="316">
        <f>'per SKPD'!M3676</f>
        <v>0</v>
      </c>
      <c r="N600" s="316">
        <f>'per SKPD'!N3676</f>
        <v>0</v>
      </c>
      <c r="O600" s="316">
        <f t="shared" si="410"/>
        <v>14000000</v>
      </c>
      <c r="P600" s="316">
        <f>'per SKPD'!O3676</f>
        <v>0</v>
      </c>
      <c r="Q600" s="316">
        <f>'per SKPD'!P3676</f>
        <v>0</v>
      </c>
      <c r="R600" s="316">
        <f>'per SKPD'!Q3676</f>
        <v>0</v>
      </c>
      <c r="S600" s="316">
        <f>'per SKPD'!R3676</f>
        <v>0</v>
      </c>
      <c r="T600" s="316">
        <f>'per SKPD'!S3676</f>
        <v>0</v>
      </c>
      <c r="U600" s="316">
        <f>'per SKPD'!T3676</f>
        <v>0</v>
      </c>
      <c r="V600" s="316">
        <f>'per SKPD'!U3676</f>
        <v>0</v>
      </c>
      <c r="W600" s="316">
        <f>'per SKPD'!V3676</f>
        <v>0</v>
      </c>
      <c r="X600" s="316">
        <f t="shared" ref="X600:X604" si="411">SUM(P600:W600)</f>
        <v>0</v>
      </c>
      <c r="Y600" s="318">
        <f t="shared" ref="Y600:Y604" si="412">E600+G600+H600+I600+J600+K600+L600+M600+N600-P600-Q600-R600-S600-T600-U600-V600-W600</f>
        <v>444000000</v>
      </c>
      <c r="Z600" s="318"/>
      <c r="AD600" s="379">
        <v>444000000</v>
      </c>
      <c r="AE600" s="394">
        <f t="shared" si="403"/>
        <v>0</v>
      </c>
    </row>
    <row r="601" spans="1:131">
      <c r="A601" s="230"/>
      <c r="B601" s="159">
        <v>4</v>
      </c>
      <c r="C601" s="159" t="s">
        <v>98</v>
      </c>
      <c r="D601" s="185" t="s">
        <v>8</v>
      </c>
      <c r="E601" s="316">
        <f>'per SKPD'!E3679</f>
        <v>10775000</v>
      </c>
      <c r="F601" s="316">
        <f>'per SKPD'!F3679</f>
        <v>0</v>
      </c>
      <c r="G601" s="316">
        <f>'per SKPD'!G3679</f>
        <v>0</v>
      </c>
      <c r="H601" s="316">
        <f>'per SKPD'!H3679</f>
        <v>0</v>
      </c>
      <c r="I601" s="316">
        <f>'per SKPD'!I3679</f>
        <v>0</v>
      </c>
      <c r="J601" s="316">
        <f>'per SKPD'!J3679</f>
        <v>0</v>
      </c>
      <c r="K601" s="316">
        <f>'per SKPD'!K3679</f>
        <v>0</v>
      </c>
      <c r="L601" s="316">
        <f>'per SKPD'!L3679</f>
        <v>0</v>
      </c>
      <c r="M601" s="316">
        <f>'per SKPD'!M3679</f>
        <v>0</v>
      </c>
      <c r="N601" s="316">
        <f>'per SKPD'!N3679</f>
        <v>0</v>
      </c>
      <c r="O601" s="316">
        <f t="shared" si="410"/>
        <v>0</v>
      </c>
      <c r="P601" s="316">
        <f>'per SKPD'!O3679</f>
        <v>0</v>
      </c>
      <c r="Q601" s="316">
        <f>'per SKPD'!P3679</f>
        <v>0</v>
      </c>
      <c r="R601" s="316">
        <f>'per SKPD'!Q3679</f>
        <v>0</v>
      </c>
      <c r="S601" s="316">
        <f>'per SKPD'!R3679</f>
        <v>0</v>
      </c>
      <c r="T601" s="316">
        <f>'per SKPD'!S3679</f>
        <v>0</v>
      </c>
      <c r="U601" s="316">
        <f>'per SKPD'!T3679</f>
        <v>0</v>
      </c>
      <c r="V601" s="316">
        <f>'per SKPD'!U3679</f>
        <v>0</v>
      </c>
      <c r="W601" s="316">
        <f>'per SKPD'!V3679</f>
        <v>0</v>
      </c>
      <c r="X601" s="316">
        <f t="shared" si="411"/>
        <v>0</v>
      </c>
      <c r="Y601" s="318">
        <f t="shared" si="412"/>
        <v>10775000</v>
      </c>
      <c r="Z601" s="318"/>
      <c r="AD601" s="379">
        <v>10775000</v>
      </c>
      <c r="AE601" s="394">
        <f t="shared" si="403"/>
        <v>0</v>
      </c>
    </row>
    <row r="602" spans="1:131">
      <c r="A602" s="230"/>
      <c r="B602" s="159">
        <v>5</v>
      </c>
      <c r="C602" s="159" t="s">
        <v>99</v>
      </c>
      <c r="D602" s="185" t="s">
        <v>14</v>
      </c>
      <c r="E602" s="316">
        <f>'per SKPD'!E3680</f>
        <v>5516500</v>
      </c>
      <c r="F602" s="316">
        <f>'per SKPD'!F3680</f>
        <v>0</v>
      </c>
      <c r="G602" s="316">
        <f>'per SKPD'!G3680</f>
        <v>0</v>
      </c>
      <c r="H602" s="316">
        <f>'per SKPD'!H3680</f>
        <v>0</v>
      </c>
      <c r="I602" s="316">
        <f>'per SKPD'!I3680</f>
        <v>0</v>
      </c>
      <c r="J602" s="316">
        <f>'per SKPD'!J3680</f>
        <v>0</v>
      </c>
      <c r="K602" s="316">
        <f>'per SKPD'!K3680</f>
        <v>0</v>
      </c>
      <c r="L602" s="316">
        <f>'per SKPD'!L3680</f>
        <v>0</v>
      </c>
      <c r="M602" s="316">
        <f>'per SKPD'!M3680</f>
        <v>0</v>
      </c>
      <c r="N602" s="316">
        <f>'per SKPD'!N3680</f>
        <v>0</v>
      </c>
      <c r="O602" s="316">
        <f t="shared" si="410"/>
        <v>0</v>
      </c>
      <c r="P602" s="316">
        <f>'per SKPD'!O3680</f>
        <v>0</v>
      </c>
      <c r="Q602" s="316">
        <f>'per SKPD'!P3680</f>
        <v>0</v>
      </c>
      <c r="R602" s="316">
        <f>'per SKPD'!Q3680</f>
        <v>0</v>
      </c>
      <c r="S602" s="316">
        <f>'per SKPD'!R3680</f>
        <v>0</v>
      </c>
      <c r="T602" s="316">
        <f>'per SKPD'!S3680</f>
        <v>0</v>
      </c>
      <c r="U602" s="316">
        <f>'per SKPD'!T3680</f>
        <v>0</v>
      </c>
      <c r="V602" s="316">
        <f>'per SKPD'!U3680</f>
        <v>0</v>
      </c>
      <c r="W602" s="316">
        <f>'per SKPD'!V3680</f>
        <v>0</v>
      </c>
      <c r="X602" s="316">
        <f t="shared" si="411"/>
        <v>0</v>
      </c>
      <c r="Y602" s="318">
        <f t="shared" si="412"/>
        <v>5516500</v>
      </c>
      <c r="Z602" s="318"/>
      <c r="AD602" s="379">
        <v>5516500</v>
      </c>
      <c r="AE602" s="394">
        <f t="shared" si="403"/>
        <v>0</v>
      </c>
    </row>
    <row r="603" spans="1:131">
      <c r="A603" s="230"/>
      <c r="B603" s="159">
        <v>6</v>
      </c>
      <c r="C603" s="159" t="s">
        <v>100</v>
      </c>
      <c r="D603" s="185" t="s">
        <v>10</v>
      </c>
      <c r="E603" s="316">
        <f>'per SKPD'!E3681</f>
        <v>0</v>
      </c>
      <c r="F603" s="316">
        <f>'per SKPD'!F3681</f>
        <v>0</v>
      </c>
      <c r="G603" s="316">
        <f>'per SKPD'!G3681</f>
        <v>0</v>
      </c>
      <c r="H603" s="316">
        <f>'per SKPD'!H3681</f>
        <v>0</v>
      </c>
      <c r="I603" s="316">
        <f>'per SKPD'!I3681</f>
        <v>0</v>
      </c>
      <c r="J603" s="316">
        <f>'per SKPD'!J3681</f>
        <v>0</v>
      </c>
      <c r="K603" s="316">
        <f>'per SKPD'!K3681</f>
        <v>0</v>
      </c>
      <c r="L603" s="316">
        <f>'per SKPD'!L3681</f>
        <v>0</v>
      </c>
      <c r="M603" s="316">
        <f>'per SKPD'!M3681</f>
        <v>0</v>
      </c>
      <c r="N603" s="316">
        <f>'per SKPD'!N3681</f>
        <v>0</v>
      </c>
      <c r="O603" s="316">
        <f t="shared" si="410"/>
        <v>0</v>
      </c>
      <c r="P603" s="316">
        <f>'per SKPD'!O3681</f>
        <v>0</v>
      </c>
      <c r="Q603" s="316">
        <f>'per SKPD'!P3681</f>
        <v>0</v>
      </c>
      <c r="R603" s="316">
        <f>'per SKPD'!Q3681</f>
        <v>0</v>
      </c>
      <c r="S603" s="316">
        <f>'per SKPD'!R3681</f>
        <v>0</v>
      </c>
      <c r="T603" s="316">
        <f>'per SKPD'!S3681</f>
        <v>0</v>
      </c>
      <c r="U603" s="316">
        <f>'per SKPD'!T3681</f>
        <v>0</v>
      </c>
      <c r="V603" s="316">
        <f>'per SKPD'!U3681</f>
        <v>0</v>
      </c>
      <c r="W603" s="316">
        <f>'per SKPD'!V3681</f>
        <v>0</v>
      </c>
      <c r="X603" s="316">
        <f t="shared" si="411"/>
        <v>0</v>
      </c>
      <c r="Y603" s="318">
        <f t="shared" si="412"/>
        <v>0</v>
      </c>
      <c r="Z603" s="318"/>
      <c r="AD603" s="379">
        <v>0</v>
      </c>
      <c r="AE603" s="394">
        <f t="shared" si="403"/>
        <v>0</v>
      </c>
    </row>
    <row r="604" spans="1:131" s="179" customFormat="1">
      <c r="A604" s="628"/>
      <c r="B604" s="186">
        <v>7</v>
      </c>
      <c r="C604" s="186"/>
      <c r="D604" s="187" t="s">
        <v>11</v>
      </c>
      <c r="E604" s="316">
        <f>'per SKPD'!E3682</f>
        <v>265254000</v>
      </c>
      <c r="F604" s="316">
        <f>'per SKPD'!F3682</f>
        <v>0</v>
      </c>
      <c r="G604" s="316">
        <f>'per SKPD'!G3682</f>
        <v>0</v>
      </c>
      <c r="H604" s="316">
        <f>'per SKPD'!H3682</f>
        <v>0</v>
      </c>
      <c r="I604" s="316">
        <f>'per SKPD'!I3682</f>
        <v>0</v>
      </c>
      <c r="J604" s="316">
        <f>'per SKPD'!J3682</f>
        <v>0</v>
      </c>
      <c r="K604" s="316">
        <f>'per SKPD'!K3682</f>
        <v>0</v>
      </c>
      <c r="L604" s="316">
        <f>'per SKPD'!L3682</f>
        <v>0</v>
      </c>
      <c r="M604" s="316">
        <f>'per SKPD'!M3682</f>
        <v>0</v>
      </c>
      <c r="N604" s="316">
        <f>'per SKPD'!N3682</f>
        <v>0</v>
      </c>
      <c r="O604" s="316">
        <f t="shared" si="410"/>
        <v>0</v>
      </c>
      <c r="P604" s="316">
        <f>'per SKPD'!O3682</f>
        <v>0</v>
      </c>
      <c r="Q604" s="316">
        <f>'per SKPD'!P3682</f>
        <v>0</v>
      </c>
      <c r="R604" s="316">
        <f>'per SKPD'!Q3682</f>
        <v>0</v>
      </c>
      <c r="S604" s="316">
        <f>'per SKPD'!R3682</f>
        <v>0</v>
      </c>
      <c r="T604" s="316">
        <f>'per SKPD'!S3682</f>
        <v>12054000</v>
      </c>
      <c r="U604" s="316">
        <f>'per SKPD'!T3682</f>
        <v>0</v>
      </c>
      <c r="V604" s="316">
        <f>'per SKPD'!U3682</f>
        <v>0</v>
      </c>
      <c r="W604" s="316">
        <f>'per SKPD'!V3682</f>
        <v>0</v>
      </c>
      <c r="X604" s="316">
        <f t="shared" si="411"/>
        <v>12054000</v>
      </c>
      <c r="Y604" s="318">
        <f t="shared" si="412"/>
        <v>253200000</v>
      </c>
      <c r="Z604" s="395"/>
      <c r="AA604" s="396"/>
      <c r="AB604" s="397"/>
      <c r="AC604" s="397"/>
      <c r="AD604" s="397">
        <v>253200000</v>
      </c>
      <c r="AE604" s="394">
        <f t="shared" si="403"/>
        <v>0</v>
      </c>
    </row>
    <row r="605" spans="1:131">
      <c r="A605" s="627"/>
      <c r="B605" s="183"/>
      <c r="C605" s="183"/>
      <c r="D605" s="184"/>
      <c r="E605" s="318"/>
      <c r="F605" s="318"/>
      <c r="G605" s="390"/>
      <c r="H605" s="390"/>
      <c r="I605" s="390"/>
      <c r="J605" s="390"/>
      <c r="K605" s="390"/>
      <c r="L605" s="390"/>
      <c r="M605" s="390"/>
      <c r="N605" s="390"/>
      <c r="O605" s="390"/>
      <c r="P605" s="390"/>
      <c r="Q605" s="390"/>
      <c r="R605" s="390"/>
      <c r="S605" s="390"/>
      <c r="T605" s="390"/>
      <c r="U605" s="390"/>
      <c r="V605" s="390"/>
      <c r="W605" s="390"/>
      <c r="X605" s="390"/>
      <c r="Y605" s="390"/>
      <c r="Z605" s="390"/>
      <c r="AE605" s="394">
        <f t="shared" si="403"/>
        <v>0</v>
      </c>
    </row>
    <row r="606" spans="1:131" s="178" customFormat="1">
      <c r="A606" s="633">
        <v>67</v>
      </c>
      <c r="B606" s="694" t="s">
        <v>85</v>
      </c>
      <c r="C606" s="695"/>
      <c r="D606" s="696"/>
      <c r="E606" s="391">
        <f t="shared" ref="E606:U606" si="413">SUM(E607:E613)</f>
        <v>3826305783</v>
      </c>
      <c r="F606" s="391">
        <f t="shared" ref="F606" si="414">SUM(F607:F613)</f>
        <v>130097000</v>
      </c>
      <c r="G606" s="391">
        <f t="shared" si="413"/>
        <v>130097000</v>
      </c>
      <c r="H606" s="391">
        <f t="shared" si="413"/>
        <v>3786999</v>
      </c>
      <c r="I606" s="391">
        <f t="shared" si="413"/>
        <v>0</v>
      </c>
      <c r="J606" s="391">
        <f t="shared" si="413"/>
        <v>0</v>
      </c>
      <c r="K606" s="391">
        <f t="shared" si="413"/>
        <v>469249000</v>
      </c>
      <c r="L606" s="391">
        <f t="shared" si="413"/>
        <v>0</v>
      </c>
      <c r="M606" s="391">
        <f t="shared" si="413"/>
        <v>0</v>
      </c>
      <c r="N606" s="391">
        <f t="shared" si="413"/>
        <v>0</v>
      </c>
      <c r="O606" s="391">
        <f>SUM(G606:N606)</f>
        <v>603132999</v>
      </c>
      <c r="P606" s="391">
        <f t="shared" si="413"/>
        <v>0</v>
      </c>
      <c r="Q606" s="391">
        <f t="shared" si="413"/>
        <v>0</v>
      </c>
      <c r="R606" s="391">
        <f t="shared" si="413"/>
        <v>0</v>
      </c>
      <c r="S606" s="391">
        <f t="shared" si="413"/>
        <v>0</v>
      </c>
      <c r="T606" s="391">
        <f t="shared" si="413"/>
        <v>0</v>
      </c>
      <c r="U606" s="391">
        <f t="shared" si="413"/>
        <v>0</v>
      </c>
      <c r="V606" s="391">
        <f t="shared" ref="V606:W606" si="415">SUM(V607:V613)</f>
        <v>0</v>
      </c>
      <c r="W606" s="391">
        <f t="shared" si="415"/>
        <v>0</v>
      </c>
      <c r="X606" s="391">
        <f>SUM(X607:X613)</f>
        <v>0</v>
      </c>
      <c r="Y606" s="391">
        <f>SUM(Y607:Y613)</f>
        <v>4429438782</v>
      </c>
      <c r="Z606" s="392"/>
      <c r="AA606" s="393">
        <f>E606+G606+H606+I606+J606+K606+L606+M606+N606-P606-Q606-R606-S606-T606-U606-V606-W606</f>
        <v>4429438782</v>
      </c>
      <c r="AB606" s="394"/>
      <c r="AC606" s="394"/>
      <c r="AD606" s="394">
        <v>4429438782</v>
      </c>
      <c r="AE606" s="394">
        <f t="shared" si="403"/>
        <v>0</v>
      </c>
    </row>
    <row r="607" spans="1:131">
      <c r="A607" s="230"/>
      <c r="B607" s="159">
        <v>1</v>
      </c>
      <c r="C607" s="159" t="s">
        <v>95</v>
      </c>
      <c r="D607" s="185" t="s">
        <v>9</v>
      </c>
      <c r="E607" s="316">
        <f>'per SKPD'!E3713</f>
        <v>545000000</v>
      </c>
      <c r="F607" s="316">
        <f>'per SKPD'!F3713</f>
        <v>0</v>
      </c>
      <c r="G607" s="316">
        <f>'per SKPD'!G3713</f>
        <v>0</v>
      </c>
      <c r="H607" s="316">
        <f>'per SKPD'!H3713</f>
        <v>0</v>
      </c>
      <c r="I607" s="316">
        <f>'per SKPD'!I3713</f>
        <v>0</v>
      </c>
      <c r="J607" s="316">
        <f>'per SKPD'!J3713</f>
        <v>0</v>
      </c>
      <c r="K607" s="316">
        <f>'per SKPD'!K3713</f>
        <v>0</v>
      </c>
      <c r="L607" s="316">
        <f>'per SKPD'!L3713</f>
        <v>0</v>
      </c>
      <c r="M607" s="316">
        <f>'per SKPD'!M3713</f>
        <v>0</v>
      </c>
      <c r="N607" s="316">
        <f>'per SKPD'!N3713</f>
        <v>0</v>
      </c>
      <c r="O607" s="316">
        <f>SUM(G607:N607)</f>
        <v>0</v>
      </c>
      <c r="P607" s="316">
        <f>'per SKPD'!O3713</f>
        <v>0</v>
      </c>
      <c r="Q607" s="316">
        <f>'per SKPD'!P3713</f>
        <v>0</v>
      </c>
      <c r="R607" s="316">
        <f>'per SKPD'!Q3713</f>
        <v>0</v>
      </c>
      <c r="S607" s="316">
        <f>'per SKPD'!R3713</f>
        <v>0</v>
      </c>
      <c r="T607" s="316">
        <f>'per SKPD'!S3713</f>
        <v>0</v>
      </c>
      <c r="U607" s="316">
        <f>'per SKPD'!T3713</f>
        <v>0</v>
      </c>
      <c r="V607" s="316">
        <f>'per SKPD'!U3713</f>
        <v>0</v>
      </c>
      <c r="W607" s="316">
        <f>'per SKPD'!V3713</f>
        <v>0</v>
      </c>
      <c r="X607" s="316">
        <f>SUM(P607:W607)</f>
        <v>0</v>
      </c>
      <c r="Y607" s="318">
        <f>E607+G607+H607+I607+J607+K607+L607+M607+N607-P607-Q607-R607-S607-T607-U607-V607-W607</f>
        <v>545000000</v>
      </c>
      <c r="Z607" s="318"/>
      <c r="AA607" s="306">
        <f>Y606-AA606</f>
        <v>0</v>
      </c>
      <c r="AB607" s="379" t="s">
        <v>24</v>
      </c>
      <c r="AD607" s="379">
        <v>545000000</v>
      </c>
      <c r="AE607" s="394">
        <f t="shared" si="403"/>
        <v>0</v>
      </c>
      <c r="EA607" s="198">
        <f>SUM(E607:E613)</f>
        <v>3826305783</v>
      </c>
    </row>
    <row r="608" spans="1:131">
      <c r="A608" s="230"/>
      <c r="B608" s="159">
        <v>2</v>
      </c>
      <c r="C608" s="159" t="s">
        <v>96</v>
      </c>
      <c r="D608" s="185" t="s">
        <v>12</v>
      </c>
      <c r="E608" s="316">
        <f>'per SKPD'!E3714</f>
        <v>1746452605</v>
      </c>
      <c r="F608" s="316">
        <f>'per SKPD'!F3714</f>
        <v>32610000</v>
      </c>
      <c r="G608" s="316">
        <f>'per SKPD'!G3714</f>
        <v>32610000</v>
      </c>
      <c r="H608" s="316">
        <f>'per SKPD'!H3714</f>
        <v>0</v>
      </c>
      <c r="I608" s="316">
        <f>'per SKPD'!I3714</f>
        <v>0</v>
      </c>
      <c r="J608" s="316">
        <f>'per SKPD'!J3714</f>
        <v>0</v>
      </c>
      <c r="K608" s="316">
        <f>'per SKPD'!K3714</f>
        <v>0</v>
      </c>
      <c r="L608" s="316">
        <f>'per SKPD'!L3714</f>
        <v>0</v>
      </c>
      <c r="M608" s="316">
        <f>'per SKPD'!M3714</f>
        <v>0</v>
      </c>
      <c r="N608" s="316">
        <f>'per SKPD'!N3714</f>
        <v>0</v>
      </c>
      <c r="O608" s="316">
        <f t="shared" ref="O608:O613" si="416">SUM(G608:N608)</f>
        <v>32610000</v>
      </c>
      <c r="P608" s="316">
        <f>'per SKPD'!O3714</f>
        <v>0</v>
      </c>
      <c r="Q608" s="316">
        <f>'per SKPD'!P3714</f>
        <v>0</v>
      </c>
      <c r="R608" s="316">
        <f>'per SKPD'!Q3714</f>
        <v>0</v>
      </c>
      <c r="S608" s="316">
        <f>'per SKPD'!R3714</f>
        <v>0</v>
      </c>
      <c r="T608" s="316">
        <f>'per SKPD'!S3714</f>
        <v>0</v>
      </c>
      <c r="U608" s="316">
        <f>'per SKPD'!T3714</f>
        <v>0</v>
      </c>
      <c r="V608" s="316">
        <f>'per SKPD'!U3714</f>
        <v>0</v>
      </c>
      <c r="W608" s="316">
        <f>'per SKPD'!V3714</f>
        <v>0</v>
      </c>
      <c r="X608" s="316">
        <f>SUM(P608:W608)</f>
        <v>0</v>
      </c>
      <c r="Y608" s="318">
        <f>E608+G608+H608+I608+J608+K608+L608+M608+N608-P608-Q608-R608-S608-T608-U608-V608-W608</f>
        <v>1779062605</v>
      </c>
      <c r="Z608" s="318"/>
      <c r="AD608" s="379">
        <v>1779062605</v>
      </c>
      <c r="AE608" s="394">
        <f t="shared" si="403"/>
        <v>0</v>
      </c>
    </row>
    <row r="609" spans="1:31">
      <c r="A609" s="230"/>
      <c r="B609" s="159">
        <v>3</v>
      </c>
      <c r="C609" s="159" t="s">
        <v>97</v>
      </c>
      <c r="D609" s="185" t="s">
        <v>13</v>
      </c>
      <c r="E609" s="316">
        <f>'per SKPD'!E3724</f>
        <v>499000000</v>
      </c>
      <c r="F609" s="316">
        <f>'per SKPD'!F3724</f>
        <v>0</v>
      </c>
      <c r="G609" s="316">
        <f>'per SKPD'!G3724</f>
        <v>0</v>
      </c>
      <c r="H609" s="316">
        <f>'per SKPD'!H3724</f>
        <v>0</v>
      </c>
      <c r="I609" s="316">
        <f>'per SKPD'!I3724</f>
        <v>0</v>
      </c>
      <c r="J609" s="316">
        <f>'per SKPD'!J3724</f>
        <v>0</v>
      </c>
      <c r="K609" s="316">
        <f>'per SKPD'!K3724</f>
        <v>469249000</v>
      </c>
      <c r="L609" s="316">
        <f>'per SKPD'!L3724</f>
        <v>0</v>
      </c>
      <c r="M609" s="316">
        <f>'per SKPD'!M3724</f>
        <v>0</v>
      </c>
      <c r="N609" s="316">
        <f>'per SKPD'!N3724</f>
        <v>0</v>
      </c>
      <c r="O609" s="316">
        <f t="shared" si="416"/>
        <v>469249000</v>
      </c>
      <c r="P609" s="316">
        <f>'per SKPD'!O3724</f>
        <v>0</v>
      </c>
      <c r="Q609" s="316">
        <f>'per SKPD'!P3724</f>
        <v>0</v>
      </c>
      <c r="R609" s="316">
        <f>'per SKPD'!Q3724</f>
        <v>0</v>
      </c>
      <c r="S609" s="316">
        <f>'per SKPD'!R3724</f>
        <v>0</v>
      </c>
      <c r="T609" s="316">
        <f>'per SKPD'!S3724</f>
        <v>0</v>
      </c>
      <c r="U609" s="316">
        <f>'per SKPD'!T3724</f>
        <v>0</v>
      </c>
      <c r="V609" s="316">
        <f>'per SKPD'!U3724</f>
        <v>0</v>
      </c>
      <c r="W609" s="316">
        <f>'per SKPD'!V3724</f>
        <v>0</v>
      </c>
      <c r="X609" s="316">
        <f t="shared" ref="X609:X613" si="417">SUM(P609:W609)</f>
        <v>0</v>
      </c>
      <c r="Y609" s="318">
        <f t="shared" ref="Y609:Y613" si="418">E609+G609+H609+I609+J609+K609+L609+M609+N609-P609-Q609-R609-S609-T609-U609-V609-W609</f>
        <v>968249000</v>
      </c>
      <c r="Z609" s="318"/>
      <c r="AD609" s="379">
        <v>968249000</v>
      </c>
      <c r="AE609" s="394">
        <f t="shared" si="403"/>
        <v>0</v>
      </c>
    </row>
    <row r="610" spans="1:31">
      <c r="A610" s="230"/>
      <c r="B610" s="159">
        <v>4</v>
      </c>
      <c r="C610" s="159" t="s">
        <v>98</v>
      </c>
      <c r="D610" s="185" t="s">
        <v>8</v>
      </c>
      <c r="E610" s="316">
        <f>'per SKPD'!E3726</f>
        <v>44359850</v>
      </c>
      <c r="F610" s="316">
        <f>'per SKPD'!F3726</f>
        <v>0</v>
      </c>
      <c r="G610" s="316">
        <f>'per SKPD'!G3726</f>
        <v>0</v>
      </c>
      <c r="H610" s="316">
        <f>'per SKPD'!H3726</f>
        <v>0</v>
      </c>
      <c r="I610" s="316">
        <f>'per SKPD'!I3726</f>
        <v>0</v>
      </c>
      <c r="J610" s="316">
        <f>'per SKPD'!J3726</f>
        <v>0</v>
      </c>
      <c r="K610" s="316">
        <f>'per SKPD'!K3726</f>
        <v>0</v>
      </c>
      <c r="L610" s="316">
        <f>'per SKPD'!L3726</f>
        <v>0</v>
      </c>
      <c r="M610" s="316">
        <f>'per SKPD'!M3726</f>
        <v>0</v>
      </c>
      <c r="N610" s="316">
        <f>'per SKPD'!N3726</f>
        <v>0</v>
      </c>
      <c r="O610" s="316">
        <f t="shared" si="416"/>
        <v>0</v>
      </c>
      <c r="P610" s="316">
        <f>'per SKPD'!O3726</f>
        <v>0</v>
      </c>
      <c r="Q610" s="316">
        <f>'per SKPD'!P3726</f>
        <v>0</v>
      </c>
      <c r="R610" s="316">
        <f>'per SKPD'!Q3726</f>
        <v>0</v>
      </c>
      <c r="S610" s="316">
        <f>'per SKPD'!R3726</f>
        <v>0</v>
      </c>
      <c r="T610" s="316">
        <f>'per SKPD'!S3726</f>
        <v>0</v>
      </c>
      <c r="U610" s="316">
        <f>'per SKPD'!T3726</f>
        <v>0</v>
      </c>
      <c r="V610" s="316">
        <f>'per SKPD'!U3726</f>
        <v>0</v>
      </c>
      <c r="W610" s="316">
        <f>'per SKPD'!V3726</f>
        <v>0</v>
      </c>
      <c r="X610" s="316">
        <f t="shared" si="417"/>
        <v>0</v>
      </c>
      <c r="Y610" s="318">
        <f t="shared" si="418"/>
        <v>44359850</v>
      </c>
      <c r="Z610" s="318"/>
      <c r="AD610" s="379">
        <v>44359850</v>
      </c>
      <c r="AE610" s="394">
        <f t="shared" si="403"/>
        <v>0</v>
      </c>
    </row>
    <row r="611" spans="1:31">
      <c r="A611" s="230"/>
      <c r="B611" s="159">
        <v>5</v>
      </c>
      <c r="C611" s="159" t="s">
        <v>99</v>
      </c>
      <c r="D611" s="185" t="s">
        <v>14</v>
      </c>
      <c r="E611" s="316">
        <f>'per SKPD'!E3727</f>
        <v>963820168</v>
      </c>
      <c r="F611" s="316">
        <f>'per SKPD'!F3727</f>
        <v>97487000</v>
      </c>
      <c r="G611" s="316">
        <f>'per SKPD'!G3727</f>
        <v>97487000</v>
      </c>
      <c r="H611" s="316">
        <f>'per SKPD'!H3727</f>
        <v>3786999</v>
      </c>
      <c r="I611" s="316">
        <f>'per SKPD'!I3727</f>
        <v>0</v>
      </c>
      <c r="J611" s="316">
        <f>'per SKPD'!J3727</f>
        <v>0</v>
      </c>
      <c r="K611" s="316">
        <f>'per SKPD'!K3727</f>
        <v>0</v>
      </c>
      <c r="L611" s="316">
        <f>'per SKPD'!L3727</f>
        <v>0</v>
      </c>
      <c r="M611" s="316">
        <f>'per SKPD'!M3727</f>
        <v>0</v>
      </c>
      <c r="N611" s="316">
        <f>'per SKPD'!N3727</f>
        <v>0</v>
      </c>
      <c r="O611" s="316">
        <f t="shared" si="416"/>
        <v>101273999</v>
      </c>
      <c r="P611" s="316">
        <f>'per SKPD'!O3727</f>
        <v>0</v>
      </c>
      <c r="Q611" s="316">
        <f>'per SKPD'!P3727</f>
        <v>0</v>
      </c>
      <c r="R611" s="316">
        <f>'per SKPD'!Q3727</f>
        <v>0</v>
      </c>
      <c r="S611" s="316">
        <f>'per SKPD'!R3727</f>
        <v>0</v>
      </c>
      <c r="T611" s="316">
        <f>'per SKPD'!S3727</f>
        <v>0</v>
      </c>
      <c r="U611" s="316">
        <f>'per SKPD'!T3727</f>
        <v>0</v>
      </c>
      <c r="V611" s="316">
        <f>'per SKPD'!U3727</f>
        <v>0</v>
      </c>
      <c r="W611" s="316">
        <f>'per SKPD'!V3727</f>
        <v>0</v>
      </c>
      <c r="X611" s="316">
        <f t="shared" si="417"/>
        <v>0</v>
      </c>
      <c r="Y611" s="318">
        <f t="shared" si="418"/>
        <v>1065094167</v>
      </c>
      <c r="Z611" s="318"/>
      <c r="AD611" s="379">
        <v>1065094167</v>
      </c>
      <c r="AE611" s="394">
        <f t="shared" si="403"/>
        <v>0</v>
      </c>
    </row>
    <row r="612" spans="1:31">
      <c r="A612" s="230"/>
      <c r="B612" s="159">
        <v>6</v>
      </c>
      <c r="C612" s="159" t="s">
        <v>100</v>
      </c>
      <c r="D612" s="185" t="s">
        <v>10</v>
      </c>
      <c r="E612" s="316">
        <f>'per SKPD'!E3741</f>
        <v>0</v>
      </c>
      <c r="F612" s="316">
        <f>'per SKPD'!F3741</f>
        <v>0</v>
      </c>
      <c r="G612" s="316">
        <f>'per SKPD'!G3741</f>
        <v>0</v>
      </c>
      <c r="H612" s="316">
        <f>'per SKPD'!H3741</f>
        <v>0</v>
      </c>
      <c r="I612" s="316">
        <f>'per SKPD'!I3741</f>
        <v>0</v>
      </c>
      <c r="J612" s="316">
        <f>'per SKPD'!J3741</f>
        <v>0</v>
      </c>
      <c r="K612" s="316">
        <f>'per SKPD'!K3741</f>
        <v>0</v>
      </c>
      <c r="L612" s="316">
        <f>'per SKPD'!L3741</f>
        <v>0</v>
      </c>
      <c r="M612" s="316">
        <f>'per SKPD'!M3741</f>
        <v>0</v>
      </c>
      <c r="N612" s="316">
        <f>'per SKPD'!N3741</f>
        <v>0</v>
      </c>
      <c r="O612" s="316">
        <f t="shared" si="416"/>
        <v>0</v>
      </c>
      <c r="P612" s="316">
        <f>'per SKPD'!O3741</f>
        <v>0</v>
      </c>
      <c r="Q612" s="316">
        <f>'per SKPD'!P3741</f>
        <v>0</v>
      </c>
      <c r="R612" s="316">
        <f>'per SKPD'!Q3741</f>
        <v>0</v>
      </c>
      <c r="S612" s="316">
        <f>'per SKPD'!R3741</f>
        <v>0</v>
      </c>
      <c r="T612" s="316">
        <f>'per SKPD'!S3741</f>
        <v>0</v>
      </c>
      <c r="U612" s="316">
        <f>'per SKPD'!T3741</f>
        <v>0</v>
      </c>
      <c r="V612" s="316">
        <f>'per SKPD'!U3741</f>
        <v>0</v>
      </c>
      <c r="W612" s="316">
        <f>'per SKPD'!V3741</f>
        <v>0</v>
      </c>
      <c r="X612" s="316">
        <f t="shared" si="417"/>
        <v>0</v>
      </c>
      <c r="Y612" s="318">
        <f t="shared" si="418"/>
        <v>0</v>
      </c>
      <c r="Z612" s="318"/>
      <c r="AD612" s="379">
        <v>0</v>
      </c>
      <c r="AE612" s="394">
        <f t="shared" si="403"/>
        <v>0</v>
      </c>
    </row>
    <row r="613" spans="1:31" s="179" customFormat="1">
      <c r="A613" s="628"/>
      <c r="B613" s="186">
        <v>7</v>
      </c>
      <c r="C613" s="186"/>
      <c r="D613" s="187" t="s">
        <v>11</v>
      </c>
      <c r="E613" s="316">
        <f>'per SKPD'!E3742</f>
        <v>27673160</v>
      </c>
      <c r="F613" s="316">
        <f>'per SKPD'!F3742</f>
        <v>0</v>
      </c>
      <c r="G613" s="316">
        <f>'per SKPD'!G3742</f>
        <v>0</v>
      </c>
      <c r="H613" s="316">
        <f>'per SKPD'!H3742</f>
        <v>0</v>
      </c>
      <c r="I613" s="316">
        <f>'per SKPD'!I3742</f>
        <v>0</v>
      </c>
      <c r="J613" s="316">
        <f>'per SKPD'!J3742</f>
        <v>0</v>
      </c>
      <c r="K613" s="316">
        <f>'per SKPD'!K3742</f>
        <v>0</v>
      </c>
      <c r="L613" s="316">
        <f>'per SKPD'!L3742</f>
        <v>0</v>
      </c>
      <c r="M613" s="316">
        <f>'per SKPD'!M3742</f>
        <v>0</v>
      </c>
      <c r="N613" s="316">
        <f>'per SKPD'!N3742</f>
        <v>0</v>
      </c>
      <c r="O613" s="316">
        <f t="shared" si="416"/>
        <v>0</v>
      </c>
      <c r="P613" s="316">
        <f>'per SKPD'!O3742</f>
        <v>0</v>
      </c>
      <c r="Q613" s="316">
        <f>'per SKPD'!P3742</f>
        <v>0</v>
      </c>
      <c r="R613" s="316">
        <f>'per SKPD'!Q3742</f>
        <v>0</v>
      </c>
      <c r="S613" s="316">
        <f>'per SKPD'!R3742</f>
        <v>0</v>
      </c>
      <c r="T613" s="316">
        <f>'per SKPD'!S3742</f>
        <v>0</v>
      </c>
      <c r="U613" s="316">
        <f>'per SKPD'!T3742</f>
        <v>0</v>
      </c>
      <c r="V613" s="316">
        <f>'per SKPD'!U3742</f>
        <v>0</v>
      </c>
      <c r="W613" s="316">
        <f>'per SKPD'!V3742</f>
        <v>0</v>
      </c>
      <c r="X613" s="316">
        <f t="shared" si="417"/>
        <v>0</v>
      </c>
      <c r="Y613" s="318">
        <f t="shared" si="418"/>
        <v>27673160</v>
      </c>
      <c r="Z613" s="395"/>
      <c r="AA613" s="396"/>
      <c r="AB613" s="397"/>
      <c r="AC613" s="397"/>
      <c r="AD613" s="397">
        <v>27673160</v>
      </c>
      <c r="AE613" s="394">
        <f t="shared" si="403"/>
        <v>0</v>
      </c>
    </row>
    <row r="614" spans="1:31">
      <c r="A614" s="627"/>
      <c r="B614" s="183"/>
      <c r="C614" s="183"/>
      <c r="D614" s="188"/>
      <c r="E614" s="318"/>
      <c r="F614" s="318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0"/>
      <c r="U614" s="390"/>
      <c r="V614" s="390"/>
      <c r="W614" s="390"/>
      <c r="X614" s="390"/>
      <c r="Y614" s="390"/>
      <c r="Z614" s="390"/>
      <c r="AE614" s="394">
        <f t="shared" si="403"/>
        <v>0</v>
      </c>
    </row>
    <row r="615" spans="1:31" s="178" customFormat="1">
      <c r="A615" s="633">
        <v>68</v>
      </c>
      <c r="B615" s="694" t="s">
        <v>86</v>
      </c>
      <c r="C615" s="695"/>
      <c r="D615" s="696"/>
      <c r="E615" s="391">
        <f t="shared" ref="E615:M615" si="419">SUM(E616:E622)</f>
        <v>9842201357</v>
      </c>
      <c r="F615" s="391">
        <f t="shared" ref="F615" si="420">SUM(F616:F622)</f>
        <v>2046088700</v>
      </c>
      <c r="G615" s="391">
        <f t="shared" si="419"/>
        <v>2046088700</v>
      </c>
      <c r="H615" s="391">
        <f t="shared" si="419"/>
        <v>23907504</v>
      </c>
      <c r="I615" s="391">
        <f t="shared" si="419"/>
        <v>1450000</v>
      </c>
      <c r="J615" s="391">
        <f t="shared" si="419"/>
        <v>0</v>
      </c>
      <c r="K615" s="391">
        <f t="shared" si="419"/>
        <v>96000000</v>
      </c>
      <c r="L615" s="391">
        <f t="shared" si="419"/>
        <v>77119700</v>
      </c>
      <c r="M615" s="391">
        <f t="shared" si="419"/>
        <v>3936900</v>
      </c>
      <c r="N615" s="391">
        <f t="shared" ref="N615:U615" si="421">SUM(N616:N622)</f>
        <v>0</v>
      </c>
      <c r="O615" s="391">
        <f>SUM(G615:N615)</f>
        <v>2248502804</v>
      </c>
      <c r="P615" s="391">
        <f t="shared" si="421"/>
        <v>0</v>
      </c>
      <c r="Q615" s="391">
        <f t="shared" si="421"/>
        <v>0</v>
      </c>
      <c r="R615" s="391">
        <f t="shared" si="421"/>
        <v>97324000</v>
      </c>
      <c r="S615" s="391">
        <f t="shared" si="421"/>
        <v>1347214910</v>
      </c>
      <c r="T615" s="391">
        <f t="shared" si="421"/>
        <v>3936900</v>
      </c>
      <c r="U615" s="391">
        <f t="shared" si="421"/>
        <v>905000</v>
      </c>
      <c r="V615" s="391">
        <f t="shared" ref="V615:W615" si="422">SUM(V616:V622)</f>
        <v>0</v>
      </c>
      <c r="W615" s="391">
        <f t="shared" si="422"/>
        <v>0</v>
      </c>
      <c r="X615" s="391">
        <f>SUM(X616:X622)</f>
        <v>1449380810</v>
      </c>
      <c r="Y615" s="391">
        <f>SUM(Y616:Y622)</f>
        <v>10641323351</v>
      </c>
      <c r="Z615" s="392"/>
      <c r="AA615" s="393">
        <f>E615+G615+H615+I615+J615+K615+L615+M615+N615-P615-Q615-R615-S615-T615-U615-V615-W615</f>
        <v>10641323351</v>
      </c>
      <c r="AB615" s="394"/>
      <c r="AC615" s="394"/>
      <c r="AD615" s="394">
        <v>10641323351</v>
      </c>
      <c r="AE615" s="394">
        <f t="shared" si="403"/>
        <v>0</v>
      </c>
    </row>
    <row r="616" spans="1:31">
      <c r="A616" s="230"/>
      <c r="B616" s="159">
        <v>1</v>
      </c>
      <c r="C616" s="159" t="s">
        <v>95</v>
      </c>
      <c r="D616" s="185" t="s">
        <v>9</v>
      </c>
      <c r="E616" s="316">
        <f>'per SKPD'!E3745</f>
        <v>2202875000</v>
      </c>
      <c r="F616" s="316">
        <f>'per SKPD'!F3745</f>
        <v>0</v>
      </c>
      <c r="G616" s="316">
        <f>'per SKPD'!G3745</f>
        <v>0</v>
      </c>
      <c r="H616" s="316">
        <f>'per SKPD'!H3745</f>
        <v>0</v>
      </c>
      <c r="I616" s="316">
        <f>'per SKPD'!I3745</f>
        <v>0</v>
      </c>
      <c r="J616" s="316">
        <f>'per SKPD'!J3745</f>
        <v>0</v>
      </c>
      <c r="K616" s="316">
        <f>'per SKPD'!K3745</f>
        <v>0</v>
      </c>
      <c r="L616" s="316">
        <f>'per SKPD'!L3745</f>
        <v>0</v>
      </c>
      <c r="M616" s="316">
        <f>'per SKPD'!M3745</f>
        <v>0</v>
      </c>
      <c r="N616" s="316">
        <f>'per SKPD'!N3745</f>
        <v>0</v>
      </c>
      <c r="O616" s="316">
        <f>SUM(G616:N616)</f>
        <v>0</v>
      </c>
      <c r="P616" s="316">
        <f>'per SKPD'!O3745</f>
        <v>0</v>
      </c>
      <c r="Q616" s="316">
        <f>'per SKPD'!P3745</f>
        <v>0</v>
      </c>
      <c r="R616" s="316">
        <f>'per SKPD'!Q3745</f>
        <v>0</v>
      </c>
      <c r="S616" s="316">
        <f>'per SKPD'!R3745</f>
        <v>0</v>
      </c>
      <c r="T616" s="316">
        <f>'per SKPD'!S3745</f>
        <v>0</v>
      </c>
      <c r="U616" s="316">
        <f>'per SKPD'!T3745</f>
        <v>0</v>
      </c>
      <c r="V616" s="316">
        <f>'per SKPD'!U3745</f>
        <v>0</v>
      </c>
      <c r="W616" s="316">
        <f>'per SKPD'!V3745</f>
        <v>0</v>
      </c>
      <c r="X616" s="316">
        <f>SUM(P616:W616)</f>
        <v>0</v>
      </c>
      <c r="Y616" s="318">
        <f>E616+G616+H616+I616+J616+K616+L616+M616+N616-P616-Q616-R616-S616-T616-U616-V616-W616</f>
        <v>2202875000</v>
      </c>
      <c r="Z616" s="318"/>
      <c r="AA616" s="306">
        <f>Y615-AA615</f>
        <v>0</v>
      </c>
      <c r="AB616" s="379" t="s">
        <v>24</v>
      </c>
      <c r="AD616" s="379">
        <v>2202875000</v>
      </c>
      <c r="AE616" s="394">
        <f t="shared" si="403"/>
        <v>0</v>
      </c>
    </row>
    <row r="617" spans="1:31">
      <c r="A617" s="230"/>
      <c r="B617" s="159">
        <v>2</v>
      </c>
      <c r="C617" s="159" t="s">
        <v>96</v>
      </c>
      <c r="D617" s="185" t="s">
        <v>12</v>
      </c>
      <c r="E617" s="316">
        <f>'per SKPD'!E3746</f>
        <v>2958778690</v>
      </c>
      <c r="F617" s="316">
        <f>'per SKPD'!F3746</f>
        <v>484346000</v>
      </c>
      <c r="G617" s="316">
        <f>'per SKPD'!G3746</f>
        <v>484346000</v>
      </c>
      <c r="H617" s="316">
        <f>'per SKPD'!H3746</f>
        <v>2700000</v>
      </c>
      <c r="I617" s="316">
        <f>'per SKPD'!I3746</f>
        <v>1450000</v>
      </c>
      <c r="J617" s="316">
        <f>'per SKPD'!J3746</f>
        <v>0</v>
      </c>
      <c r="K617" s="316">
        <f>'per SKPD'!K3746</f>
        <v>96000000</v>
      </c>
      <c r="L617" s="316">
        <f>'per SKPD'!L3746</f>
        <v>0</v>
      </c>
      <c r="M617" s="316">
        <f>'per SKPD'!M3746</f>
        <v>0</v>
      </c>
      <c r="N617" s="316">
        <f>'per SKPD'!N3746</f>
        <v>0</v>
      </c>
      <c r="O617" s="316">
        <f t="shared" ref="O617:O622" si="423">SUM(G617:N617)</f>
        <v>584496000</v>
      </c>
      <c r="P617" s="316">
        <f>'per SKPD'!O3746</f>
        <v>0</v>
      </c>
      <c r="Q617" s="316">
        <f>'per SKPD'!P3746</f>
        <v>0</v>
      </c>
      <c r="R617" s="316">
        <f>'per SKPD'!Q3746</f>
        <v>0</v>
      </c>
      <c r="S617" s="316">
        <f>'per SKPD'!R3746</f>
        <v>3936900</v>
      </c>
      <c r="T617" s="316">
        <f>'per SKPD'!S3746</f>
        <v>0</v>
      </c>
      <c r="U617" s="316">
        <f>'per SKPD'!T3746</f>
        <v>905000</v>
      </c>
      <c r="V617" s="316">
        <f>'per SKPD'!U3746</f>
        <v>0</v>
      </c>
      <c r="W617" s="316">
        <f>'per SKPD'!V3746</f>
        <v>0</v>
      </c>
      <c r="X617" s="316">
        <f>SUM(P617:W617)</f>
        <v>4841900</v>
      </c>
      <c r="Y617" s="318">
        <f>E617+G617+H617+I617+J617+K617+L617+M617+N617-P617-Q617-R617-S617-T617-U617-V617-W617</f>
        <v>3538432790</v>
      </c>
      <c r="Z617" s="318"/>
      <c r="AD617" s="379">
        <v>3538432790</v>
      </c>
      <c r="AE617" s="394">
        <f t="shared" si="403"/>
        <v>0</v>
      </c>
    </row>
    <row r="618" spans="1:31">
      <c r="A618" s="230"/>
      <c r="B618" s="159">
        <v>3</v>
      </c>
      <c r="C618" s="159" t="s">
        <v>97</v>
      </c>
      <c r="D618" s="185" t="s">
        <v>13</v>
      </c>
      <c r="E618" s="316">
        <f>'per SKPD'!E3787</f>
        <v>4664007177</v>
      </c>
      <c r="F618" s="316">
        <f>'per SKPD'!F3787</f>
        <v>1561742700</v>
      </c>
      <c r="G618" s="316">
        <f>'per SKPD'!G3787</f>
        <v>1561742700</v>
      </c>
      <c r="H618" s="316">
        <f>'per SKPD'!H3787</f>
        <v>21207504</v>
      </c>
      <c r="I618" s="316">
        <f>'per SKPD'!I3787</f>
        <v>0</v>
      </c>
      <c r="J618" s="316">
        <f>'per SKPD'!J3787</f>
        <v>0</v>
      </c>
      <c r="K618" s="316">
        <f>'per SKPD'!K3787</f>
        <v>0</v>
      </c>
      <c r="L618" s="316">
        <f>'per SKPD'!L3787</f>
        <v>77119700</v>
      </c>
      <c r="M618" s="316">
        <f>'per SKPD'!M3787</f>
        <v>0</v>
      </c>
      <c r="N618" s="316">
        <f>'per SKPD'!N3787</f>
        <v>0</v>
      </c>
      <c r="O618" s="316">
        <f t="shared" si="423"/>
        <v>1660069904</v>
      </c>
      <c r="P618" s="316">
        <f>'per SKPD'!O3787</f>
        <v>0</v>
      </c>
      <c r="Q618" s="316">
        <f>'per SKPD'!P3787</f>
        <v>0</v>
      </c>
      <c r="R618" s="316">
        <f>'per SKPD'!Q3787</f>
        <v>97324000</v>
      </c>
      <c r="S618" s="316">
        <f>'per SKPD'!R3787</f>
        <v>1343278010</v>
      </c>
      <c r="T618" s="316">
        <f>'per SKPD'!S3787</f>
        <v>0</v>
      </c>
      <c r="U618" s="316">
        <f>'per SKPD'!T3787</f>
        <v>0</v>
      </c>
      <c r="V618" s="316">
        <f>'per SKPD'!U3787</f>
        <v>0</v>
      </c>
      <c r="W618" s="316">
        <f>'per SKPD'!V3787</f>
        <v>0</v>
      </c>
      <c r="X618" s="316">
        <f t="shared" ref="X618:X622" si="424">SUM(P618:W618)</f>
        <v>1440602010</v>
      </c>
      <c r="Y618" s="318">
        <f t="shared" ref="Y618:Y622" si="425">E618+G618+H618+I618+J618+K618+L618+M618+N618-P618-Q618-R618-S618-T618-U618-V618-W618</f>
        <v>4883475071</v>
      </c>
      <c r="Z618" s="318"/>
      <c r="AD618" s="379">
        <v>4883475071</v>
      </c>
      <c r="AE618" s="394">
        <f t="shared" si="403"/>
        <v>0</v>
      </c>
    </row>
    <row r="619" spans="1:31">
      <c r="A619" s="230"/>
      <c r="B619" s="159">
        <v>4</v>
      </c>
      <c r="C619" s="159" t="s">
        <v>98</v>
      </c>
      <c r="D619" s="185" t="s">
        <v>8</v>
      </c>
      <c r="E619" s="316">
        <f>'per SKPD'!E3800</f>
        <v>8700000</v>
      </c>
      <c r="F619" s="316">
        <f>'per SKPD'!F3800</f>
        <v>0</v>
      </c>
      <c r="G619" s="316">
        <f>'per SKPD'!G3800</f>
        <v>0</v>
      </c>
      <c r="H619" s="316">
        <f>'per SKPD'!H3800</f>
        <v>0</v>
      </c>
      <c r="I619" s="316">
        <f>'per SKPD'!I3800</f>
        <v>0</v>
      </c>
      <c r="J619" s="316">
        <f>'per SKPD'!J3800</f>
        <v>0</v>
      </c>
      <c r="K619" s="316">
        <f>'per SKPD'!K3800</f>
        <v>0</v>
      </c>
      <c r="L619" s="316">
        <f>'per SKPD'!L3800</f>
        <v>0</v>
      </c>
      <c r="M619" s="316">
        <f>'per SKPD'!M3800</f>
        <v>0</v>
      </c>
      <c r="N619" s="316">
        <f>'per SKPD'!N3800</f>
        <v>0</v>
      </c>
      <c r="O619" s="316">
        <f t="shared" si="423"/>
        <v>0</v>
      </c>
      <c r="P619" s="316">
        <f>'per SKPD'!O3800</f>
        <v>0</v>
      </c>
      <c r="Q619" s="316">
        <f>'per SKPD'!P3800</f>
        <v>0</v>
      </c>
      <c r="R619" s="316">
        <f>'per SKPD'!Q3800</f>
        <v>0</v>
      </c>
      <c r="S619" s="316">
        <f>'per SKPD'!R3800</f>
        <v>0</v>
      </c>
      <c r="T619" s="316">
        <f>'per SKPD'!S3800</f>
        <v>0</v>
      </c>
      <c r="U619" s="316">
        <f>'per SKPD'!T3800</f>
        <v>0</v>
      </c>
      <c r="V619" s="316">
        <f>'per SKPD'!U3800</f>
        <v>0</v>
      </c>
      <c r="W619" s="316">
        <f>'per SKPD'!V3800</f>
        <v>0</v>
      </c>
      <c r="X619" s="316">
        <f t="shared" si="424"/>
        <v>0</v>
      </c>
      <c r="Y619" s="318">
        <f t="shared" si="425"/>
        <v>8700000</v>
      </c>
      <c r="Z619" s="318"/>
      <c r="AD619" s="379">
        <v>8700000</v>
      </c>
      <c r="AE619" s="394">
        <f t="shared" si="403"/>
        <v>0</v>
      </c>
    </row>
    <row r="620" spans="1:31">
      <c r="A620" s="230"/>
      <c r="B620" s="159">
        <v>5</v>
      </c>
      <c r="C620" s="159" t="s">
        <v>99</v>
      </c>
      <c r="D620" s="185" t="s">
        <v>14</v>
      </c>
      <c r="E620" s="316">
        <f>'per SKPD'!E3801</f>
        <v>7840490</v>
      </c>
      <c r="F620" s="316">
        <f>'per SKPD'!F3801</f>
        <v>0</v>
      </c>
      <c r="G620" s="316">
        <f>'per SKPD'!G3801</f>
        <v>0</v>
      </c>
      <c r="H620" s="316">
        <f>'per SKPD'!H3801</f>
        <v>0</v>
      </c>
      <c r="I620" s="316">
        <f>'per SKPD'!I3801</f>
        <v>0</v>
      </c>
      <c r="J620" s="316">
        <f>'per SKPD'!J3801</f>
        <v>0</v>
      </c>
      <c r="K620" s="316">
        <f>'per SKPD'!K3801</f>
        <v>0</v>
      </c>
      <c r="L620" s="316">
        <f>'per SKPD'!L3801</f>
        <v>0</v>
      </c>
      <c r="M620" s="316">
        <f>'per SKPD'!M3801</f>
        <v>0</v>
      </c>
      <c r="N620" s="316">
        <f>'per SKPD'!N3801</f>
        <v>0</v>
      </c>
      <c r="O620" s="316">
        <f t="shared" si="423"/>
        <v>0</v>
      </c>
      <c r="P620" s="316">
        <f>'per SKPD'!O3801</f>
        <v>0</v>
      </c>
      <c r="Q620" s="316">
        <f>'per SKPD'!P3801</f>
        <v>0</v>
      </c>
      <c r="R620" s="316">
        <f>'per SKPD'!Q3801</f>
        <v>0</v>
      </c>
      <c r="S620" s="316">
        <f>'per SKPD'!R3801</f>
        <v>0</v>
      </c>
      <c r="T620" s="316">
        <f>'per SKPD'!S3801</f>
        <v>0</v>
      </c>
      <c r="U620" s="316">
        <f>'per SKPD'!T3801</f>
        <v>0</v>
      </c>
      <c r="V620" s="316">
        <f>'per SKPD'!U3801</f>
        <v>0</v>
      </c>
      <c r="W620" s="316">
        <f>'per SKPD'!V3801</f>
        <v>0</v>
      </c>
      <c r="X620" s="316">
        <f t="shared" si="424"/>
        <v>0</v>
      </c>
      <c r="Y620" s="318">
        <f t="shared" si="425"/>
        <v>7840490</v>
      </c>
      <c r="Z620" s="318"/>
      <c r="AD620" s="379">
        <v>7840490</v>
      </c>
      <c r="AE620" s="394">
        <f t="shared" si="403"/>
        <v>0</v>
      </c>
    </row>
    <row r="621" spans="1:31">
      <c r="A621" s="230"/>
      <c r="B621" s="159">
        <v>6</v>
      </c>
      <c r="C621" s="159" t="s">
        <v>100</v>
      </c>
      <c r="D621" s="185" t="s">
        <v>10</v>
      </c>
      <c r="E621" s="316">
        <f>'per SKPD'!E3802</f>
        <v>0</v>
      </c>
      <c r="F621" s="316">
        <f>'per SKPD'!F3802</f>
        <v>0</v>
      </c>
      <c r="G621" s="316">
        <f>'per SKPD'!G3802</f>
        <v>0</v>
      </c>
      <c r="H621" s="316">
        <f>'per SKPD'!H3802</f>
        <v>0</v>
      </c>
      <c r="I621" s="316">
        <f>'per SKPD'!I3802</f>
        <v>0</v>
      </c>
      <c r="J621" s="316">
        <f>'per SKPD'!J3802</f>
        <v>0</v>
      </c>
      <c r="K621" s="316">
        <f>'per SKPD'!K3802</f>
        <v>0</v>
      </c>
      <c r="L621" s="316">
        <f>'per SKPD'!L3802</f>
        <v>0</v>
      </c>
      <c r="M621" s="316">
        <f>'per SKPD'!M3802</f>
        <v>0</v>
      </c>
      <c r="N621" s="316">
        <f>'per SKPD'!N3802</f>
        <v>0</v>
      </c>
      <c r="O621" s="316">
        <f t="shared" si="423"/>
        <v>0</v>
      </c>
      <c r="P621" s="316">
        <f>'per SKPD'!O3802</f>
        <v>0</v>
      </c>
      <c r="Q621" s="316">
        <f>'per SKPD'!P3802</f>
        <v>0</v>
      </c>
      <c r="R621" s="316">
        <f>'per SKPD'!Q3802</f>
        <v>0</v>
      </c>
      <c r="S621" s="316">
        <f>'per SKPD'!R3802</f>
        <v>0</v>
      </c>
      <c r="T621" s="316">
        <f>'per SKPD'!S3802</f>
        <v>0</v>
      </c>
      <c r="U621" s="316">
        <f>'per SKPD'!T3802</f>
        <v>0</v>
      </c>
      <c r="V621" s="316">
        <f>'per SKPD'!U3802</f>
        <v>0</v>
      </c>
      <c r="W621" s="316">
        <f>'per SKPD'!V3802</f>
        <v>0</v>
      </c>
      <c r="X621" s="316">
        <f t="shared" si="424"/>
        <v>0</v>
      </c>
      <c r="Y621" s="318">
        <f t="shared" si="425"/>
        <v>0</v>
      </c>
      <c r="Z621" s="318"/>
      <c r="AD621" s="379">
        <v>0</v>
      </c>
      <c r="AE621" s="394">
        <f t="shared" si="403"/>
        <v>0</v>
      </c>
    </row>
    <row r="622" spans="1:31" s="179" customFormat="1">
      <c r="A622" s="628"/>
      <c r="B622" s="186">
        <v>7</v>
      </c>
      <c r="C622" s="186"/>
      <c r="D622" s="187" t="s">
        <v>11</v>
      </c>
      <c r="E622" s="316">
        <f>'per SKPD'!E3803</f>
        <v>0</v>
      </c>
      <c r="F622" s="316">
        <f>'per SKPD'!F3803</f>
        <v>0</v>
      </c>
      <c r="G622" s="316">
        <f>'per SKPD'!G3803</f>
        <v>0</v>
      </c>
      <c r="H622" s="316">
        <f>'per SKPD'!H3803</f>
        <v>0</v>
      </c>
      <c r="I622" s="316">
        <f>'per SKPD'!I3803</f>
        <v>0</v>
      </c>
      <c r="J622" s="316">
        <f>'per SKPD'!J3803</f>
        <v>0</v>
      </c>
      <c r="K622" s="315">
        <f>'per SKPD'!K3803</f>
        <v>0</v>
      </c>
      <c r="L622" s="316">
        <f>'per SKPD'!L3803</f>
        <v>0</v>
      </c>
      <c r="M622" s="315">
        <f>'per SKPD'!M3803</f>
        <v>3936900</v>
      </c>
      <c r="N622" s="316">
        <f>'per SKPD'!N3803</f>
        <v>0</v>
      </c>
      <c r="O622" s="316">
        <f t="shared" si="423"/>
        <v>3936900</v>
      </c>
      <c r="P622" s="316">
        <f>'per SKPD'!O3803</f>
        <v>0</v>
      </c>
      <c r="Q622" s="316">
        <f>'per SKPD'!P3803</f>
        <v>0</v>
      </c>
      <c r="R622" s="316">
        <f>'per SKPD'!Q3803</f>
        <v>0</v>
      </c>
      <c r="S622" s="316">
        <f>'per SKPD'!R3803</f>
        <v>0</v>
      </c>
      <c r="T622" s="316">
        <f>'per SKPD'!S3803</f>
        <v>3936900</v>
      </c>
      <c r="U622" s="316">
        <f>'per SKPD'!T3803</f>
        <v>0</v>
      </c>
      <c r="V622" s="316">
        <f>'per SKPD'!U3803</f>
        <v>0</v>
      </c>
      <c r="W622" s="316">
        <f>'per SKPD'!V3803</f>
        <v>0</v>
      </c>
      <c r="X622" s="316">
        <f t="shared" si="424"/>
        <v>3936900</v>
      </c>
      <c r="Y622" s="318">
        <f t="shared" si="425"/>
        <v>0</v>
      </c>
      <c r="Z622" s="395"/>
      <c r="AA622" s="396"/>
      <c r="AB622" s="397"/>
      <c r="AC622" s="397"/>
      <c r="AD622" s="397">
        <v>0</v>
      </c>
      <c r="AE622" s="394">
        <f t="shared" si="403"/>
        <v>0</v>
      </c>
    </row>
    <row r="623" spans="1:31">
      <c r="A623" s="627"/>
      <c r="B623" s="183"/>
      <c r="C623" s="183"/>
      <c r="D623" s="188"/>
      <c r="E623" s="318"/>
      <c r="F623" s="318"/>
      <c r="G623" s="390"/>
      <c r="H623" s="390"/>
      <c r="I623" s="390"/>
      <c r="J623" s="390"/>
      <c r="K623" s="390"/>
      <c r="L623" s="390"/>
      <c r="M623" s="390"/>
      <c r="N623" s="390"/>
      <c r="O623" s="390"/>
      <c r="P623" s="390"/>
      <c r="Q623" s="390"/>
      <c r="R623" s="390"/>
      <c r="S623" s="390"/>
      <c r="T623" s="390"/>
      <c r="U623" s="390"/>
      <c r="V623" s="390"/>
      <c r="W623" s="390"/>
      <c r="X623" s="390"/>
      <c r="Y623" s="390"/>
      <c r="Z623" s="390"/>
      <c r="AE623" s="394">
        <f t="shared" si="403"/>
        <v>0</v>
      </c>
    </row>
    <row r="624" spans="1:31" s="178" customFormat="1">
      <c r="A624" s="633">
        <v>69</v>
      </c>
      <c r="B624" s="694" t="s">
        <v>87</v>
      </c>
      <c r="C624" s="695"/>
      <c r="D624" s="696"/>
      <c r="E624" s="391">
        <f t="shared" ref="E624:U624" si="426">SUM(E625:E631)</f>
        <v>16427139971</v>
      </c>
      <c r="F624" s="391">
        <f t="shared" ref="F624" si="427">SUM(F625:F631)</f>
        <v>193689900</v>
      </c>
      <c r="G624" s="391">
        <f t="shared" si="426"/>
        <v>193689900</v>
      </c>
      <c r="H624" s="391">
        <f t="shared" si="426"/>
        <v>1868315</v>
      </c>
      <c r="I624" s="391">
        <f t="shared" si="426"/>
        <v>95571522.450000003</v>
      </c>
      <c r="J624" s="391">
        <f t="shared" si="426"/>
        <v>46133600</v>
      </c>
      <c r="K624" s="391">
        <f t="shared" si="426"/>
        <v>18375000</v>
      </c>
      <c r="L624" s="391">
        <f t="shared" si="426"/>
        <v>7107100</v>
      </c>
      <c r="M624" s="391">
        <f t="shared" si="426"/>
        <v>50081850</v>
      </c>
      <c r="N624" s="391">
        <f t="shared" si="426"/>
        <v>0</v>
      </c>
      <c r="O624" s="391">
        <f>SUM(G624:N624)</f>
        <v>412827287.44999999</v>
      </c>
      <c r="P624" s="391">
        <f t="shared" si="426"/>
        <v>0</v>
      </c>
      <c r="Q624" s="391">
        <f t="shared" si="426"/>
        <v>0</v>
      </c>
      <c r="R624" s="391">
        <f t="shared" si="426"/>
        <v>0</v>
      </c>
      <c r="S624" s="391">
        <f t="shared" si="426"/>
        <v>50081850</v>
      </c>
      <c r="T624" s="391">
        <f t="shared" si="426"/>
        <v>81812150</v>
      </c>
      <c r="U624" s="391">
        <f t="shared" si="426"/>
        <v>0</v>
      </c>
      <c r="V624" s="391">
        <f t="shared" ref="V624:W624" si="428">SUM(V625:V631)</f>
        <v>0</v>
      </c>
      <c r="W624" s="391">
        <f t="shared" si="428"/>
        <v>0</v>
      </c>
      <c r="X624" s="391">
        <f>SUM(X625:X631)</f>
        <v>131894000</v>
      </c>
      <c r="Y624" s="391">
        <f>SUM(Y625:Y631)</f>
        <v>16708073258.450001</v>
      </c>
      <c r="Z624" s="392"/>
      <c r="AA624" s="393">
        <f>E624+G624+H624+I624+J624+K624+L624+M624+N624-P624-Q624-R624-S624-T624-U624-V624-W624</f>
        <v>16708073258.450001</v>
      </c>
      <c r="AB624" s="394"/>
      <c r="AC624" s="394"/>
      <c r="AD624" s="394">
        <v>16708073258.450001</v>
      </c>
      <c r="AE624" s="394">
        <f t="shared" si="403"/>
        <v>0</v>
      </c>
    </row>
    <row r="625" spans="1:31">
      <c r="A625" s="230"/>
      <c r="B625" s="159">
        <v>1</v>
      </c>
      <c r="C625" s="159" t="s">
        <v>95</v>
      </c>
      <c r="D625" s="185" t="s">
        <v>9</v>
      </c>
      <c r="E625" s="316">
        <f>'per SKPD'!E3814</f>
        <v>3744400000</v>
      </c>
      <c r="F625" s="316">
        <f>'per SKPD'!F3814</f>
        <v>0</v>
      </c>
      <c r="G625" s="316">
        <f>'per SKPD'!G3814</f>
        <v>0</v>
      </c>
      <c r="H625" s="316">
        <f>'per SKPD'!H3814</f>
        <v>0</v>
      </c>
      <c r="I625" s="316">
        <f>'per SKPD'!I3814</f>
        <v>0</v>
      </c>
      <c r="J625" s="316">
        <f>'per SKPD'!J3814</f>
        <v>0</v>
      </c>
      <c r="K625" s="316">
        <f>'per SKPD'!K3814</f>
        <v>0</v>
      </c>
      <c r="L625" s="316">
        <f>'per SKPD'!L3814</f>
        <v>0</v>
      </c>
      <c r="M625" s="316">
        <f>'per SKPD'!M3814</f>
        <v>0</v>
      </c>
      <c r="N625" s="316">
        <f>'per SKPD'!N3814</f>
        <v>0</v>
      </c>
      <c r="O625" s="316">
        <f>SUM(G625:N625)</f>
        <v>0</v>
      </c>
      <c r="P625" s="316">
        <f>'per SKPD'!O3814</f>
        <v>0</v>
      </c>
      <c r="Q625" s="316">
        <f>'per SKPD'!P3814</f>
        <v>0</v>
      </c>
      <c r="R625" s="316">
        <f>'per SKPD'!Q3814</f>
        <v>0</v>
      </c>
      <c r="S625" s="316">
        <f>'per SKPD'!R3814</f>
        <v>0</v>
      </c>
      <c r="T625" s="316">
        <f>'per SKPD'!S3814</f>
        <v>0</v>
      </c>
      <c r="U625" s="316">
        <f>'per SKPD'!T3814</f>
        <v>0</v>
      </c>
      <c r="V625" s="316">
        <f>'per SKPD'!U3814</f>
        <v>0</v>
      </c>
      <c r="W625" s="316">
        <f>'per SKPD'!V3814</f>
        <v>0</v>
      </c>
      <c r="X625" s="316">
        <f>SUM(P625:W625)</f>
        <v>0</v>
      </c>
      <c r="Y625" s="318">
        <f>E625+G625+H625+I625+J625+K625+L625+M625+N625-P625-Q625-R625-S625-T625-U625-V625-W625</f>
        <v>3744400000</v>
      </c>
      <c r="Z625" s="318"/>
      <c r="AA625" s="306">
        <f>Y624-AA624</f>
        <v>0</v>
      </c>
      <c r="AB625" s="379" t="s">
        <v>24</v>
      </c>
      <c r="AD625" s="379">
        <v>3744400000</v>
      </c>
      <c r="AE625" s="394">
        <f t="shared" si="403"/>
        <v>0</v>
      </c>
    </row>
    <row r="626" spans="1:31">
      <c r="A626" s="230"/>
      <c r="B626" s="159">
        <v>2</v>
      </c>
      <c r="C626" s="159" t="s">
        <v>96</v>
      </c>
      <c r="D626" s="185" t="s">
        <v>12</v>
      </c>
      <c r="E626" s="316">
        <f>'per SKPD'!E3815</f>
        <v>2570547648</v>
      </c>
      <c r="F626" s="316">
        <f>'per SKPD'!F3815</f>
        <v>56155000</v>
      </c>
      <c r="G626" s="302">
        <f>'per SKPD'!G3815</f>
        <v>56155000</v>
      </c>
      <c r="H626" s="302">
        <f>'per SKPD'!H3815</f>
        <v>38196</v>
      </c>
      <c r="I626" s="316">
        <f>'per SKPD'!I3815</f>
        <v>0</v>
      </c>
      <c r="J626" s="316">
        <f>'per SKPD'!J3815</f>
        <v>46133600</v>
      </c>
      <c r="K626" s="316">
        <f>'per SKPD'!K3815</f>
        <v>18375000</v>
      </c>
      <c r="L626" s="316">
        <f>'per SKPD'!L3815</f>
        <v>0</v>
      </c>
      <c r="M626" s="316">
        <f>'per SKPD'!M3815</f>
        <v>50000</v>
      </c>
      <c r="N626" s="316">
        <f>'per SKPD'!N3815</f>
        <v>0</v>
      </c>
      <c r="O626" s="316">
        <f t="shared" ref="O626:O631" si="429">SUM(G626:N626)</f>
        <v>120751796</v>
      </c>
      <c r="P626" s="316">
        <f>'per SKPD'!O3815</f>
        <v>0</v>
      </c>
      <c r="Q626" s="316">
        <f>'per SKPD'!P3815</f>
        <v>0</v>
      </c>
      <c r="R626" s="316">
        <f>'per SKPD'!Q3815</f>
        <v>0</v>
      </c>
      <c r="S626" s="408">
        <f>'per SKPD'!R3815</f>
        <v>50031850</v>
      </c>
      <c r="T626" s="408">
        <f>'per SKPD'!S3815</f>
        <v>0</v>
      </c>
      <c r="U626" s="316">
        <f>'per SKPD'!T3815</f>
        <v>0</v>
      </c>
      <c r="V626" s="316">
        <f>'per SKPD'!U3815</f>
        <v>0</v>
      </c>
      <c r="W626" s="316">
        <f>'per SKPD'!V3815</f>
        <v>0</v>
      </c>
      <c r="X626" s="316">
        <f>SUM(P626:W626)</f>
        <v>50031850</v>
      </c>
      <c r="Y626" s="318">
        <f>E626+G626+H626+I626+J626+K626+L626+M626+N626-P626-Q626-R626-S626-T626-U626-V626-W626</f>
        <v>2641267594</v>
      </c>
      <c r="Z626" s="318"/>
      <c r="AD626" s="379">
        <v>2641267594</v>
      </c>
      <c r="AE626" s="394">
        <f t="shared" si="403"/>
        <v>0</v>
      </c>
    </row>
    <row r="627" spans="1:31">
      <c r="A627" s="230"/>
      <c r="B627" s="159">
        <v>3</v>
      </c>
      <c r="C627" s="159" t="s">
        <v>97</v>
      </c>
      <c r="D627" s="185" t="s">
        <v>13</v>
      </c>
      <c r="E627" s="316">
        <f>'per SKPD'!E3894</f>
        <v>9918518023</v>
      </c>
      <c r="F627" s="316">
        <f>'per SKPD'!F3894</f>
        <v>135034900</v>
      </c>
      <c r="G627" s="302">
        <f>'per SKPD'!G3894</f>
        <v>137534900</v>
      </c>
      <c r="H627" s="302">
        <f>'per SKPD'!H3894</f>
        <v>1830119</v>
      </c>
      <c r="I627" s="316">
        <f>'per SKPD'!I3894</f>
        <v>40245522.450000003</v>
      </c>
      <c r="J627" s="316">
        <f>'per SKPD'!J3894</f>
        <v>0</v>
      </c>
      <c r="K627" s="316">
        <f>'per SKPD'!K3894</f>
        <v>0</v>
      </c>
      <c r="L627" s="316">
        <f>'per SKPD'!L3894</f>
        <v>7107100</v>
      </c>
      <c r="M627" s="316">
        <f>'per SKPD'!M3894</f>
        <v>0</v>
      </c>
      <c r="N627" s="316">
        <f>'per SKPD'!N3894</f>
        <v>0</v>
      </c>
      <c r="O627" s="316">
        <f t="shared" si="429"/>
        <v>186717641.44999999</v>
      </c>
      <c r="P627" s="316">
        <f>'per SKPD'!O3894</f>
        <v>0</v>
      </c>
      <c r="Q627" s="316">
        <f>'per SKPD'!P3894</f>
        <v>0</v>
      </c>
      <c r="R627" s="316">
        <f>'per SKPD'!Q3894</f>
        <v>0</v>
      </c>
      <c r="S627" s="316">
        <f>'per SKPD'!R3894</f>
        <v>0</v>
      </c>
      <c r="T627" s="316">
        <f>'per SKPD'!S3894</f>
        <v>0</v>
      </c>
      <c r="U627" s="316">
        <f>'per SKPD'!T3894</f>
        <v>0</v>
      </c>
      <c r="V627" s="316">
        <f>'per SKPD'!U3894</f>
        <v>0</v>
      </c>
      <c r="W627" s="316">
        <f>'per SKPD'!V3894</f>
        <v>0</v>
      </c>
      <c r="X627" s="316">
        <f t="shared" ref="X627:X631" si="430">SUM(P627:W627)</f>
        <v>0</v>
      </c>
      <c r="Y627" s="318">
        <f t="shared" ref="Y627:Y631" si="431">E627+G627+H627+I627+J627+K627+L627+M627+N627-P627-Q627-R627-S627-T627-U627-V627-W627</f>
        <v>10105235664.450001</v>
      </c>
      <c r="Z627" s="318"/>
      <c r="AD627" s="379">
        <v>10105235664.450001</v>
      </c>
      <c r="AE627" s="394">
        <f t="shared" si="403"/>
        <v>0</v>
      </c>
    </row>
    <row r="628" spans="1:31">
      <c r="A628" s="230"/>
      <c r="B628" s="159">
        <v>4</v>
      </c>
      <c r="C628" s="159" t="s">
        <v>98</v>
      </c>
      <c r="D628" s="185" t="s">
        <v>8</v>
      </c>
      <c r="E628" s="316">
        <f>'per SKPD'!E3899</f>
        <v>122550000</v>
      </c>
      <c r="F628" s="316">
        <f>'per SKPD'!F3899</f>
        <v>2500000</v>
      </c>
      <c r="G628" s="316">
        <f>'per SKPD'!G3899</f>
        <v>0</v>
      </c>
      <c r="H628" s="316">
        <f>'per SKPD'!H3899</f>
        <v>0</v>
      </c>
      <c r="I628" s="316">
        <f>'per SKPD'!I3899</f>
        <v>0</v>
      </c>
      <c r="J628" s="316">
        <f>'per SKPD'!J3899</f>
        <v>0</v>
      </c>
      <c r="K628" s="316">
        <f>'per SKPD'!K3899</f>
        <v>0</v>
      </c>
      <c r="L628" s="316">
        <f>'per SKPD'!L3899</f>
        <v>0</v>
      </c>
      <c r="M628" s="316">
        <f>'per SKPD'!M3899</f>
        <v>0</v>
      </c>
      <c r="N628" s="316">
        <f>'per SKPD'!N3899</f>
        <v>0</v>
      </c>
      <c r="O628" s="316">
        <f t="shared" si="429"/>
        <v>0</v>
      </c>
      <c r="P628" s="316">
        <f>'per SKPD'!O3899</f>
        <v>0</v>
      </c>
      <c r="Q628" s="316">
        <f>'per SKPD'!P3899</f>
        <v>0</v>
      </c>
      <c r="R628" s="316">
        <f>'per SKPD'!Q3899</f>
        <v>0</v>
      </c>
      <c r="S628" s="316">
        <f>'per SKPD'!R3899</f>
        <v>0</v>
      </c>
      <c r="T628" s="316">
        <f>'per SKPD'!S3899</f>
        <v>0</v>
      </c>
      <c r="U628" s="316">
        <f>'per SKPD'!T3899</f>
        <v>0</v>
      </c>
      <c r="V628" s="316">
        <f>'per SKPD'!U3899</f>
        <v>0</v>
      </c>
      <c r="W628" s="316">
        <f>'per SKPD'!V3899</f>
        <v>0</v>
      </c>
      <c r="X628" s="316">
        <f t="shared" si="430"/>
        <v>0</v>
      </c>
      <c r="Y628" s="318">
        <f t="shared" si="431"/>
        <v>122550000</v>
      </c>
      <c r="Z628" s="318"/>
      <c r="AD628" s="379">
        <v>122550000</v>
      </c>
      <c r="AE628" s="394">
        <f t="shared" si="403"/>
        <v>0</v>
      </c>
    </row>
    <row r="629" spans="1:31">
      <c r="A629" s="230"/>
      <c r="B629" s="159">
        <v>5</v>
      </c>
      <c r="C629" s="159" t="s">
        <v>99</v>
      </c>
      <c r="D629" s="185" t="s">
        <v>14</v>
      </c>
      <c r="E629" s="316">
        <f>'per SKPD'!E3900</f>
        <v>39294000</v>
      </c>
      <c r="F629" s="316">
        <f>'per SKPD'!F3900</f>
        <v>0</v>
      </c>
      <c r="G629" s="316">
        <f>'per SKPD'!G3900</f>
        <v>0</v>
      </c>
      <c r="H629" s="316">
        <f>'per SKPD'!H3900</f>
        <v>0</v>
      </c>
      <c r="I629" s="316">
        <f>'per SKPD'!I3900</f>
        <v>0</v>
      </c>
      <c r="J629" s="316">
        <f>'per SKPD'!J3900</f>
        <v>0</v>
      </c>
      <c r="K629" s="316">
        <f>'per SKPD'!K3900</f>
        <v>0</v>
      </c>
      <c r="L629" s="316">
        <f>'per SKPD'!L3900</f>
        <v>0</v>
      </c>
      <c r="M629" s="316">
        <f>'per SKPD'!M3900</f>
        <v>0</v>
      </c>
      <c r="N629" s="316">
        <f>'per SKPD'!N3900</f>
        <v>0</v>
      </c>
      <c r="O629" s="316">
        <f t="shared" si="429"/>
        <v>0</v>
      </c>
      <c r="P629" s="316">
        <f>'per SKPD'!O3900</f>
        <v>0</v>
      </c>
      <c r="Q629" s="316">
        <f>'per SKPD'!P3900</f>
        <v>0</v>
      </c>
      <c r="R629" s="316">
        <f>'per SKPD'!Q3900</f>
        <v>0</v>
      </c>
      <c r="S629" s="316">
        <f>'per SKPD'!R3900</f>
        <v>0</v>
      </c>
      <c r="T629" s="316">
        <f>'per SKPD'!S3900</f>
        <v>0</v>
      </c>
      <c r="U629" s="316">
        <f>'per SKPD'!T3900</f>
        <v>0</v>
      </c>
      <c r="V629" s="316">
        <f>'per SKPD'!U3900</f>
        <v>0</v>
      </c>
      <c r="W629" s="316">
        <f>'per SKPD'!V3900</f>
        <v>0</v>
      </c>
      <c r="X629" s="316">
        <f t="shared" si="430"/>
        <v>0</v>
      </c>
      <c r="Y629" s="318">
        <f t="shared" si="431"/>
        <v>39294000</v>
      </c>
      <c r="Z629" s="318"/>
      <c r="AD629" s="379">
        <v>39294000</v>
      </c>
      <c r="AE629" s="394">
        <f t="shared" si="403"/>
        <v>0</v>
      </c>
    </row>
    <row r="630" spans="1:31">
      <c r="A630" s="230"/>
      <c r="B630" s="159">
        <v>6</v>
      </c>
      <c r="C630" s="159" t="s">
        <v>100</v>
      </c>
      <c r="D630" s="185" t="s">
        <v>10</v>
      </c>
      <c r="E630" s="316">
        <f>'per SKPD'!E3901</f>
        <v>0</v>
      </c>
      <c r="F630" s="316">
        <f>'per SKPD'!F3901</f>
        <v>0</v>
      </c>
      <c r="G630" s="316">
        <f>'per SKPD'!G3901</f>
        <v>0</v>
      </c>
      <c r="H630" s="316">
        <f>'per SKPD'!H3901</f>
        <v>0</v>
      </c>
      <c r="I630" s="316">
        <f>'per SKPD'!I3901</f>
        <v>0</v>
      </c>
      <c r="J630" s="316">
        <f>'per SKPD'!J3901</f>
        <v>0</v>
      </c>
      <c r="K630" s="316">
        <f>'per SKPD'!K3901</f>
        <v>0</v>
      </c>
      <c r="L630" s="316">
        <f>'per SKPD'!L3901</f>
        <v>0</v>
      </c>
      <c r="M630" s="316">
        <f>'per SKPD'!M3901</f>
        <v>0</v>
      </c>
      <c r="N630" s="316">
        <f>'per SKPD'!N3901</f>
        <v>0</v>
      </c>
      <c r="O630" s="316">
        <f t="shared" si="429"/>
        <v>0</v>
      </c>
      <c r="P630" s="316">
        <f>'per SKPD'!O3901</f>
        <v>0</v>
      </c>
      <c r="Q630" s="316">
        <f>'per SKPD'!P3901</f>
        <v>0</v>
      </c>
      <c r="R630" s="316">
        <f>'per SKPD'!Q3901</f>
        <v>0</v>
      </c>
      <c r="S630" s="316">
        <f>'per SKPD'!R3901</f>
        <v>0</v>
      </c>
      <c r="T630" s="316">
        <f>'per SKPD'!S3901</f>
        <v>0</v>
      </c>
      <c r="U630" s="316">
        <f>'per SKPD'!T3901</f>
        <v>0</v>
      </c>
      <c r="V630" s="316">
        <f>'per SKPD'!U3901</f>
        <v>0</v>
      </c>
      <c r="W630" s="316">
        <f>'per SKPD'!V3901</f>
        <v>0</v>
      </c>
      <c r="X630" s="316">
        <f t="shared" si="430"/>
        <v>0</v>
      </c>
      <c r="Y630" s="318">
        <f t="shared" si="431"/>
        <v>0</v>
      </c>
      <c r="Z630" s="318"/>
      <c r="AD630" s="379">
        <v>0</v>
      </c>
      <c r="AE630" s="394">
        <f t="shared" si="403"/>
        <v>0</v>
      </c>
    </row>
    <row r="631" spans="1:31" s="179" customFormat="1">
      <c r="A631" s="628"/>
      <c r="B631" s="186">
        <v>7</v>
      </c>
      <c r="C631" s="186"/>
      <c r="D631" s="187" t="s">
        <v>11</v>
      </c>
      <c r="E631" s="316">
        <f>'per SKPD'!E3902</f>
        <v>31830300</v>
      </c>
      <c r="F631" s="316">
        <f>'per SKPD'!F3902</f>
        <v>0</v>
      </c>
      <c r="G631" s="302">
        <f>'per SKPD'!G3902</f>
        <v>0</v>
      </c>
      <c r="H631" s="316">
        <f>'per SKPD'!H3902</f>
        <v>0</v>
      </c>
      <c r="I631" s="302">
        <f>'per SKPD'!I3902</f>
        <v>55326000</v>
      </c>
      <c r="J631" s="316">
        <f>'per SKPD'!J3902</f>
        <v>0</v>
      </c>
      <c r="K631" s="316">
        <f>'per SKPD'!K3902</f>
        <v>0</v>
      </c>
      <c r="L631" s="316">
        <f>'per SKPD'!L3902</f>
        <v>0</v>
      </c>
      <c r="M631" s="316">
        <f>'per SKPD'!M3902</f>
        <v>50031850</v>
      </c>
      <c r="N631" s="316">
        <f>'per SKPD'!N3902</f>
        <v>0</v>
      </c>
      <c r="O631" s="316">
        <f t="shared" si="429"/>
        <v>105357850</v>
      </c>
      <c r="P631" s="316">
        <f>'per SKPD'!O3902</f>
        <v>0</v>
      </c>
      <c r="Q631" s="316">
        <f>'per SKPD'!P3902</f>
        <v>0</v>
      </c>
      <c r="R631" s="302">
        <f>'per SKPD'!Q3902</f>
        <v>0</v>
      </c>
      <c r="S631" s="302">
        <f>'per SKPD'!R3902</f>
        <v>50000</v>
      </c>
      <c r="T631" s="316">
        <f>'per SKPD'!S3902</f>
        <v>81812150</v>
      </c>
      <c r="U631" s="316">
        <f>'per SKPD'!T3902</f>
        <v>0</v>
      </c>
      <c r="V631" s="316">
        <f>'per SKPD'!U3902</f>
        <v>0</v>
      </c>
      <c r="W631" s="316">
        <f>'per SKPD'!V3902</f>
        <v>0</v>
      </c>
      <c r="X631" s="316">
        <f t="shared" si="430"/>
        <v>81862150</v>
      </c>
      <c r="Y631" s="318">
        <f t="shared" si="431"/>
        <v>55326000</v>
      </c>
      <c r="Z631" s="395"/>
      <c r="AA631" s="396"/>
      <c r="AB631" s="397"/>
      <c r="AC631" s="397"/>
      <c r="AD631" s="397">
        <v>55326000</v>
      </c>
      <c r="AE631" s="394">
        <f t="shared" si="403"/>
        <v>0</v>
      </c>
    </row>
    <row r="632" spans="1:31" s="145" customFormat="1">
      <c r="A632" s="629"/>
      <c r="B632" s="199"/>
      <c r="C632" s="199"/>
      <c r="D632" s="200"/>
      <c r="E632" s="304"/>
      <c r="F632" s="304"/>
      <c r="G632" s="413"/>
      <c r="H632" s="413"/>
      <c r="I632" s="413"/>
      <c r="J632" s="413"/>
      <c r="K632" s="413"/>
      <c r="L632" s="413"/>
      <c r="M632" s="413"/>
      <c r="N632" s="413"/>
      <c r="O632" s="390"/>
      <c r="P632" s="413"/>
      <c r="Q632" s="413"/>
      <c r="R632" s="413"/>
      <c r="S632" s="413"/>
      <c r="T632" s="413"/>
      <c r="U632" s="413"/>
      <c r="V632" s="413"/>
      <c r="W632" s="413"/>
      <c r="X632" s="390"/>
      <c r="Y632" s="390"/>
      <c r="Z632" s="413"/>
      <c r="AA632" s="306"/>
      <c r="AB632" s="306"/>
      <c r="AC632" s="306"/>
      <c r="AD632" s="306"/>
      <c r="AE632" s="394">
        <f t="shared" si="403"/>
        <v>0</v>
      </c>
    </row>
    <row r="633" spans="1:31" s="178" customFormat="1">
      <c r="A633" s="633">
        <v>70</v>
      </c>
      <c r="B633" s="694" t="s">
        <v>88</v>
      </c>
      <c r="C633" s="695"/>
      <c r="D633" s="696"/>
      <c r="E633" s="391">
        <f t="shared" ref="E633:U633" si="432">E634+E635+E636+E637+E638+E639+E640</f>
        <v>10183442448</v>
      </c>
      <c r="F633" s="391">
        <f t="shared" ref="F633" si="433">F634+F635+F636+F637+F638+F639+F640</f>
        <v>80629700</v>
      </c>
      <c r="G633" s="391">
        <f t="shared" si="432"/>
        <v>80629700</v>
      </c>
      <c r="H633" s="391">
        <f t="shared" si="432"/>
        <v>3104500</v>
      </c>
      <c r="I633" s="391">
        <f t="shared" si="432"/>
        <v>0</v>
      </c>
      <c r="J633" s="391">
        <f t="shared" si="432"/>
        <v>0</v>
      </c>
      <c r="K633" s="391">
        <f t="shared" si="432"/>
        <v>1419415930</v>
      </c>
      <c r="L633" s="391">
        <f t="shared" si="432"/>
        <v>0</v>
      </c>
      <c r="M633" s="391">
        <f t="shared" si="432"/>
        <v>8551983</v>
      </c>
      <c r="N633" s="391">
        <f t="shared" si="432"/>
        <v>0</v>
      </c>
      <c r="O633" s="391">
        <f>SUM(G633:N633)</f>
        <v>1511702113</v>
      </c>
      <c r="P633" s="391">
        <f t="shared" si="432"/>
        <v>0</v>
      </c>
      <c r="Q633" s="391">
        <f t="shared" si="432"/>
        <v>0</v>
      </c>
      <c r="R633" s="391">
        <f t="shared" si="432"/>
        <v>0</v>
      </c>
      <c r="S633" s="391">
        <f t="shared" si="432"/>
        <v>8551983</v>
      </c>
      <c r="T633" s="391">
        <f t="shared" si="432"/>
        <v>8551983</v>
      </c>
      <c r="U633" s="391">
        <f t="shared" si="432"/>
        <v>0</v>
      </c>
      <c r="V633" s="391">
        <f t="shared" ref="V633:W633" si="434">V634+V635+V636+V637+V638+V639+V640</f>
        <v>0</v>
      </c>
      <c r="W633" s="391">
        <f t="shared" si="434"/>
        <v>0</v>
      </c>
      <c r="X633" s="391">
        <f>SUM(X634:X640)</f>
        <v>17103966</v>
      </c>
      <c r="Y633" s="391">
        <f>SUM(Y634:Y640)</f>
        <v>11678040595</v>
      </c>
      <c r="Z633" s="392"/>
      <c r="AA633" s="393">
        <f>E633+G633+H633+I633+J633+K633+L633+M633+N633-P633-Q633-R633-S633-T633-U633-V633-W633</f>
        <v>11678040595</v>
      </c>
      <c r="AB633" s="394"/>
      <c r="AC633" s="394"/>
      <c r="AD633" s="394">
        <v>11678040595</v>
      </c>
      <c r="AE633" s="394">
        <f t="shared" si="403"/>
        <v>0</v>
      </c>
    </row>
    <row r="634" spans="1:31" s="145" customFormat="1">
      <c r="A634" s="630"/>
      <c r="B634" s="162">
        <v>1</v>
      </c>
      <c r="C634" s="162" t="s">
        <v>95</v>
      </c>
      <c r="D634" s="201" t="s">
        <v>9</v>
      </c>
      <c r="E634" s="302">
        <f>'per SKPD'!E3959</f>
        <v>5900875000</v>
      </c>
      <c r="F634" s="302">
        <f>'per SKPD'!F3959</f>
        <v>0</v>
      </c>
      <c r="G634" s="302">
        <f>'per SKPD'!G3959</f>
        <v>0</v>
      </c>
      <c r="H634" s="302">
        <f>'per SKPD'!H3959</f>
        <v>0</v>
      </c>
      <c r="I634" s="302">
        <f>'per SKPD'!I3959</f>
        <v>0</v>
      </c>
      <c r="J634" s="302">
        <f>'per SKPD'!J3959</f>
        <v>0</v>
      </c>
      <c r="K634" s="302">
        <f>'per SKPD'!K3959</f>
        <v>267500696</v>
      </c>
      <c r="L634" s="302">
        <f>'per SKPD'!L3959</f>
        <v>0</v>
      </c>
      <c r="M634" s="302">
        <f>'per SKPD'!M3959</f>
        <v>0</v>
      </c>
      <c r="N634" s="302">
        <f>'per SKPD'!N3959</f>
        <v>0</v>
      </c>
      <c r="O634" s="316">
        <f>SUM(G634:N634)</f>
        <v>267500696</v>
      </c>
      <c r="P634" s="302">
        <f>'per SKPD'!O3959</f>
        <v>0</v>
      </c>
      <c r="Q634" s="302">
        <f>'per SKPD'!P3959</f>
        <v>0</v>
      </c>
      <c r="R634" s="302">
        <f>'per SKPD'!Q3959</f>
        <v>0</v>
      </c>
      <c r="S634" s="302">
        <f>'per SKPD'!R3959</f>
        <v>0</v>
      </c>
      <c r="T634" s="302">
        <f>'per SKPD'!S3959</f>
        <v>0</v>
      </c>
      <c r="U634" s="302">
        <f>'per SKPD'!T3959</f>
        <v>0</v>
      </c>
      <c r="V634" s="302">
        <f>'per SKPD'!U3959</f>
        <v>0</v>
      </c>
      <c r="W634" s="302">
        <f>'per SKPD'!V3959</f>
        <v>0</v>
      </c>
      <c r="X634" s="316">
        <f>SUM(P634:W634)</f>
        <v>0</v>
      </c>
      <c r="Y634" s="318">
        <f>E634+G634+H634+I634+J634+K634+L634+M634+N634-P634-Q634-R634-S634-T634-U634-V634-W634</f>
        <v>6168375696</v>
      </c>
      <c r="Z634" s="304"/>
      <c r="AA634" s="306">
        <f>Y633-AA633</f>
        <v>0</v>
      </c>
      <c r="AB634" s="306" t="s">
        <v>24</v>
      </c>
      <c r="AC634" s="306"/>
      <c r="AD634" s="306">
        <v>6168375696</v>
      </c>
      <c r="AE634" s="394">
        <f t="shared" si="403"/>
        <v>0</v>
      </c>
    </row>
    <row r="635" spans="1:31" s="145" customFormat="1">
      <c r="A635" s="630"/>
      <c r="B635" s="162">
        <v>2</v>
      </c>
      <c r="C635" s="162" t="s">
        <v>96</v>
      </c>
      <c r="D635" s="201" t="s">
        <v>12</v>
      </c>
      <c r="E635" s="302">
        <f>'per SKPD'!E3962</f>
        <v>1085830750</v>
      </c>
      <c r="F635" s="302">
        <f>'per SKPD'!F3962</f>
        <v>79105000</v>
      </c>
      <c r="G635" s="302">
        <f>'per SKPD'!G3962</f>
        <v>79105000</v>
      </c>
      <c r="H635" s="302">
        <f>'per SKPD'!H3962</f>
        <v>1500000</v>
      </c>
      <c r="I635" s="302">
        <f>'per SKPD'!I3962</f>
        <v>0</v>
      </c>
      <c r="J635" s="302">
        <f>'per SKPD'!J3962</f>
        <v>0</v>
      </c>
      <c r="K635" s="302">
        <f>'per SKPD'!K3962</f>
        <v>0</v>
      </c>
      <c r="L635" s="302">
        <f>'per SKPD'!L3962</f>
        <v>0</v>
      </c>
      <c r="M635" s="302">
        <f>'per SKPD'!M3962</f>
        <v>0</v>
      </c>
      <c r="N635" s="302">
        <f>'per SKPD'!N3962</f>
        <v>0</v>
      </c>
      <c r="O635" s="316">
        <f t="shared" ref="O635:O640" si="435">SUM(G635:N635)</f>
        <v>80605000</v>
      </c>
      <c r="P635" s="302">
        <f>'per SKPD'!O3962</f>
        <v>0</v>
      </c>
      <c r="Q635" s="302">
        <f>'per SKPD'!P3962</f>
        <v>0</v>
      </c>
      <c r="R635" s="302">
        <f>'per SKPD'!Q3962</f>
        <v>0</v>
      </c>
      <c r="S635" s="408">
        <f>'per SKPD'!R3962</f>
        <v>8551983</v>
      </c>
      <c r="T635" s="408">
        <f>'per SKPD'!S3962</f>
        <v>0</v>
      </c>
      <c r="U635" s="302">
        <f>'per SKPD'!T3962</f>
        <v>0</v>
      </c>
      <c r="V635" s="302">
        <f>'per SKPD'!U3962</f>
        <v>0</v>
      </c>
      <c r="W635" s="302">
        <f>'per SKPD'!V3962</f>
        <v>0</v>
      </c>
      <c r="X635" s="316">
        <f>SUM(P635:W635)</f>
        <v>8551983</v>
      </c>
      <c r="Y635" s="318">
        <f>E635+G635+H635+I635+J635+K635+L635+M635+N635-P635-Q635-R635-S635-T635-U635-V635-W635</f>
        <v>1157883767</v>
      </c>
      <c r="Z635" s="304"/>
      <c r="AA635" s="306"/>
      <c r="AB635" s="306"/>
      <c r="AC635" s="306"/>
      <c r="AD635" s="306">
        <v>1157883767</v>
      </c>
      <c r="AE635" s="394">
        <f t="shared" si="403"/>
        <v>0</v>
      </c>
    </row>
    <row r="636" spans="1:31" s="145" customFormat="1">
      <c r="A636" s="630"/>
      <c r="B636" s="162">
        <v>3</v>
      </c>
      <c r="C636" s="162" t="s">
        <v>97</v>
      </c>
      <c r="D636" s="201" t="s">
        <v>13</v>
      </c>
      <c r="E636" s="302">
        <f>'per SKPD'!E3976</f>
        <v>3195870198</v>
      </c>
      <c r="F636" s="302">
        <f>'per SKPD'!F3976</f>
        <v>0</v>
      </c>
      <c r="G636" s="302">
        <f>'per SKPD'!G3976</f>
        <v>0</v>
      </c>
      <c r="H636" s="302">
        <f>'per SKPD'!H3976</f>
        <v>0</v>
      </c>
      <c r="I636" s="302">
        <f>'per SKPD'!I3976</f>
        <v>0</v>
      </c>
      <c r="J636" s="302">
        <f>'per SKPD'!J3976</f>
        <v>0</v>
      </c>
      <c r="K636" s="302">
        <f>'per SKPD'!K3976</f>
        <v>1151915234</v>
      </c>
      <c r="L636" s="302">
        <f>'per SKPD'!L3976</f>
        <v>0</v>
      </c>
      <c r="M636" s="302">
        <f>'per SKPD'!M3976</f>
        <v>0</v>
      </c>
      <c r="N636" s="302">
        <f>'per SKPD'!N3976</f>
        <v>0</v>
      </c>
      <c r="O636" s="316">
        <f t="shared" si="435"/>
        <v>1151915234</v>
      </c>
      <c r="P636" s="302">
        <f>'per SKPD'!O3976</f>
        <v>0</v>
      </c>
      <c r="Q636" s="302">
        <f>'per SKPD'!P3976</f>
        <v>0</v>
      </c>
      <c r="R636" s="302">
        <f>'per SKPD'!Q3976</f>
        <v>0</v>
      </c>
      <c r="S636" s="302">
        <f>'per SKPD'!R3976</f>
        <v>0</v>
      </c>
      <c r="T636" s="302">
        <f>'per SKPD'!S3976</f>
        <v>0</v>
      </c>
      <c r="U636" s="302">
        <f>'per SKPD'!T3976</f>
        <v>0</v>
      </c>
      <c r="V636" s="302">
        <f>'per SKPD'!U3976</f>
        <v>0</v>
      </c>
      <c r="W636" s="302">
        <f>'per SKPD'!V3976</f>
        <v>0</v>
      </c>
      <c r="X636" s="316">
        <f t="shared" ref="X636:X639" si="436">SUM(P636:W636)</f>
        <v>0</v>
      </c>
      <c r="Y636" s="318">
        <f t="shared" ref="Y636:Y639" si="437">E636+G636+H636+I636+J636+K636+L636+M636+N636-P636-Q636-R636-S636-T636-U636-V636-W636</f>
        <v>4347785432</v>
      </c>
      <c r="Z636" s="304"/>
      <c r="AA636" s="306"/>
      <c r="AB636" s="306"/>
      <c r="AC636" s="306"/>
      <c r="AD636" s="306">
        <v>4347785432</v>
      </c>
      <c r="AE636" s="394">
        <f t="shared" si="403"/>
        <v>0</v>
      </c>
    </row>
    <row r="637" spans="1:31" s="145" customFormat="1">
      <c r="A637" s="630"/>
      <c r="B637" s="162">
        <v>4</v>
      </c>
      <c r="C637" s="162" t="s">
        <v>98</v>
      </c>
      <c r="D637" s="201" t="s">
        <v>8</v>
      </c>
      <c r="E637" s="302">
        <f>'per SKPD'!E3981</f>
        <v>800000</v>
      </c>
      <c r="F637" s="302">
        <f>'per SKPD'!F3981</f>
        <v>1524700</v>
      </c>
      <c r="G637" s="315">
        <f>'per SKPD'!G3981</f>
        <v>1524700</v>
      </c>
      <c r="H637" s="315">
        <f>'per SKPD'!H3981</f>
        <v>1604500</v>
      </c>
      <c r="I637" s="302">
        <f>'per SKPD'!I3981</f>
        <v>0</v>
      </c>
      <c r="J637" s="302">
        <f>'per SKPD'!J3981</f>
        <v>0</v>
      </c>
      <c r="K637" s="302">
        <f>'per SKPD'!K3981</f>
        <v>0</v>
      </c>
      <c r="L637" s="302">
        <f>'per SKPD'!L3981</f>
        <v>0</v>
      </c>
      <c r="M637" s="302">
        <f>'per SKPD'!M3981</f>
        <v>0</v>
      </c>
      <c r="N637" s="302">
        <f>'per SKPD'!N3981</f>
        <v>0</v>
      </c>
      <c r="O637" s="316">
        <f t="shared" si="435"/>
        <v>3129200</v>
      </c>
      <c r="P637" s="302">
        <f>'per SKPD'!O3981</f>
        <v>0</v>
      </c>
      <c r="Q637" s="302">
        <f>'per SKPD'!P3981</f>
        <v>0</v>
      </c>
      <c r="R637" s="302">
        <f>'per SKPD'!Q3981</f>
        <v>0</v>
      </c>
      <c r="S637" s="302">
        <f>'per SKPD'!R3981</f>
        <v>0</v>
      </c>
      <c r="T637" s="302">
        <f>'per SKPD'!S3981</f>
        <v>0</v>
      </c>
      <c r="U637" s="302">
        <f>'per SKPD'!T3981</f>
        <v>0</v>
      </c>
      <c r="V637" s="302">
        <f>'per SKPD'!U3981</f>
        <v>0</v>
      </c>
      <c r="W637" s="302">
        <f>'per SKPD'!V3981</f>
        <v>0</v>
      </c>
      <c r="X637" s="316">
        <f t="shared" si="436"/>
        <v>0</v>
      </c>
      <c r="Y637" s="318">
        <f t="shared" si="437"/>
        <v>3929200</v>
      </c>
      <c r="Z637" s="304"/>
      <c r="AA637" s="306"/>
      <c r="AB637" s="306"/>
      <c r="AC637" s="306"/>
      <c r="AD637" s="306">
        <v>3929200</v>
      </c>
      <c r="AE637" s="394">
        <f t="shared" si="403"/>
        <v>0</v>
      </c>
    </row>
    <row r="638" spans="1:31" s="145" customFormat="1">
      <c r="A638" s="630"/>
      <c r="B638" s="162">
        <v>5</v>
      </c>
      <c r="C638" s="162" t="s">
        <v>99</v>
      </c>
      <c r="D638" s="201" t="s">
        <v>14</v>
      </c>
      <c r="E638" s="302">
        <f>'per SKPD'!E3983</f>
        <v>66500</v>
      </c>
      <c r="F638" s="302">
        <f>'per SKPD'!F3983</f>
        <v>0</v>
      </c>
      <c r="G638" s="302">
        <f>'per SKPD'!G3983</f>
        <v>0</v>
      </c>
      <c r="H638" s="302">
        <f>'per SKPD'!H3983</f>
        <v>0</v>
      </c>
      <c r="I638" s="302">
        <f>'per SKPD'!I3983</f>
        <v>0</v>
      </c>
      <c r="J638" s="302">
        <f>'per SKPD'!J3983</f>
        <v>0</v>
      </c>
      <c r="K638" s="302">
        <f>'per SKPD'!K3983</f>
        <v>0</v>
      </c>
      <c r="L638" s="302">
        <f>'per SKPD'!L3983</f>
        <v>0</v>
      </c>
      <c r="M638" s="302">
        <f>'per SKPD'!M3983</f>
        <v>0</v>
      </c>
      <c r="N638" s="302">
        <f>'per SKPD'!N3983</f>
        <v>0</v>
      </c>
      <c r="O638" s="316">
        <f t="shared" si="435"/>
        <v>0</v>
      </c>
      <c r="P638" s="302">
        <f>'per SKPD'!O3983</f>
        <v>0</v>
      </c>
      <c r="Q638" s="302">
        <f>'per SKPD'!P3983</f>
        <v>0</v>
      </c>
      <c r="R638" s="302">
        <f>'per SKPD'!Q3983</f>
        <v>0</v>
      </c>
      <c r="S638" s="302">
        <f>'per SKPD'!R3983</f>
        <v>0</v>
      </c>
      <c r="T638" s="302">
        <f>'per SKPD'!S3983</f>
        <v>0</v>
      </c>
      <c r="U638" s="302">
        <f>'per SKPD'!T3983</f>
        <v>0</v>
      </c>
      <c r="V638" s="302">
        <f>'per SKPD'!U3983</f>
        <v>0</v>
      </c>
      <c r="W638" s="302">
        <f>'per SKPD'!V3983</f>
        <v>0</v>
      </c>
      <c r="X638" s="316">
        <f t="shared" si="436"/>
        <v>0</v>
      </c>
      <c r="Y638" s="318">
        <f t="shared" si="437"/>
        <v>66500</v>
      </c>
      <c r="Z638" s="304"/>
      <c r="AA638" s="306"/>
      <c r="AB638" s="306"/>
      <c r="AC638" s="306"/>
      <c r="AD638" s="306">
        <v>66500</v>
      </c>
      <c r="AE638" s="394">
        <f t="shared" si="403"/>
        <v>0</v>
      </c>
    </row>
    <row r="639" spans="1:31" s="145" customFormat="1">
      <c r="A639" s="630"/>
      <c r="B639" s="162">
        <v>6</v>
      </c>
      <c r="C639" s="162" t="s">
        <v>100</v>
      </c>
      <c r="D639" s="201" t="s">
        <v>10</v>
      </c>
      <c r="E639" s="302">
        <f>'per SKPD'!E3984</f>
        <v>0</v>
      </c>
      <c r="F639" s="302">
        <f>'per SKPD'!F3984</f>
        <v>0</v>
      </c>
      <c r="G639" s="302">
        <f>'per SKPD'!G3984</f>
        <v>0</v>
      </c>
      <c r="H639" s="302">
        <f>'per SKPD'!H3984</f>
        <v>0</v>
      </c>
      <c r="I639" s="302">
        <f>'per SKPD'!I3984</f>
        <v>0</v>
      </c>
      <c r="J639" s="302">
        <f>'per SKPD'!J3984</f>
        <v>0</v>
      </c>
      <c r="K639" s="302">
        <f>'per SKPD'!K3984</f>
        <v>0</v>
      </c>
      <c r="L639" s="302">
        <f>'per SKPD'!L3984</f>
        <v>0</v>
      </c>
      <c r="M639" s="302">
        <f>'per SKPD'!M3984</f>
        <v>0</v>
      </c>
      <c r="N639" s="302">
        <f>'per SKPD'!N3984</f>
        <v>0</v>
      </c>
      <c r="O639" s="316">
        <f t="shared" si="435"/>
        <v>0</v>
      </c>
      <c r="P639" s="302">
        <f>'per SKPD'!O3984</f>
        <v>0</v>
      </c>
      <c r="Q639" s="302">
        <f>'per SKPD'!P3984</f>
        <v>0</v>
      </c>
      <c r="R639" s="302">
        <f>'per SKPD'!Q3984</f>
        <v>0</v>
      </c>
      <c r="S639" s="302">
        <f>'per SKPD'!R3984</f>
        <v>0</v>
      </c>
      <c r="T639" s="302">
        <f>'per SKPD'!S3984</f>
        <v>0</v>
      </c>
      <c r="U639" s="302">
        <f>'per SKPD'!T3984</f>
        <v>0</v>
      </c>
      <c r="V639" s="302">
        <f>'per SKPD'!U3984</f>
        <v>0</v>
      </c>
      <c r="W639" s="302">
        <f>'per SKPD'!V3984</f>
        <v>0</v>
      </c>
      <c r="X639" s="316">
        <f t="shared" si="436"/>
        <v>0</v>
      </c>
      <c r="Y639" s="318">
        <f t="shared" si="437"/>
        <v>0</v>
      </c>
      <c r="Z639" s="304"/>
      <c r="AA639" s="306"/>
      <c r="AB639" s="306"/>
      <c r="AC639" s="306"/>
      <c r="AD639" s="306">
        <v>0</v>
      </c>
      <c r="AE639" s="394">
        <f t="shared" si="403"/>
        <v>0</v>
      </c>
    </row>
    <row r="640" spans="1:31" s="150" customFormat="1">
      <c r="A640" s="631"/>
      <c r="B640" s="202">
        <v>7</v>
      </c>
      <c r="C640" s="202"/>
      <c r="D640" s="203" t="s">
        <v>11</v>
      </c>
      <c r="E640" s="302">
        <f>'per SKPD'!E3985</f>
        <v>0</v>
      </c>
      <c r="F640" s="302">
        <f>'per SKPD'!F3985</f>
        <v>0</v>
      </c>
      <c r="G640" s="302">
        <f>'per SKPD'!G3985</f>
        <v>0</v>
      </c>
      <c r="H640" s="302">
        <f>'per SKPD'!H3985</f>
        <v>0</v>
      </c>
      <c r="I640" s="302">
        <f>'per SKPD'!I3985</f>
        <v>0</v>
      </c>
      <c r="J640" s="302">
        <f>'per SKPD'!J3985</f>
        <v>0</v>
      </c>
      <c r="K640" s="302">
        <f>'per SKPD'!K3985</f>
        <v>0</v>
      </c>
      <c r="L640" s="302">
        <f>'per SKPD'!L3985</f>
        <v>0</v>
      </c>
      <c r="M640" s="408">
        <f>'per SKPD'!M3985</f>
        <v>8551983</v>
      </c>
      <c r="N640" s="302">
        <f>'per SKPD'!N3985</f>
        <v>0</v>
      </c>
      <c r="O640" s="316">
        <f t="shared" si="435"/>
        <v>8551983</v>
      </c>
      <c r="P640" s="302">
        <f>'per SKPD'!O3985</f>
        <v>0</v>
      </c>
      <c r="Q640" s="302">
        <f>'per SKPD'!P3985</f>
        <v>0</v>
      </c>
      <c r="R640" s="302">
        <f>'per SKPD'!Q3985</f>
        <v>0</v>
      </c>
      <c r="S640" s="302">
        <f>'per SKPD'!R3985</f>
        <v>0</v>
      </c>
      <c r="T640" s="408">
        <f>'per SKPD'!S3985</f>
        <v>8551983</v>
      </c>
      <c r="U640" s="302">
        <f>'per SKPD'!T3985</f>
        <v>0</v>
      </c>
      <c r="V640" s="302">
        <f>'per SKPD'!U3985</f>
        <v>0</v>
      </c>
      <c r="W640" s="302">
        <f>'per SKPD'!V3985</f>
        <v>0</v>
      </c>
      <c r="X640" s="316">
        <f>SUM(P640:W640)</f>
        <v>8551983</v>
      </c>
      <c r="Y640" s="318">
        <f>E640+G640+H640+I640+J640+K640+L640+M640+N640-P640-Q640-R640-S640-T640-U640-V640-W640</f>
        <v>0</v>
      </c>
      <c r="Z640" s="414"/>
      <c r="AA640" s="396"/>
      <c r="AB640" s="396"/>
      <c r="AC640" s="396"/>
      <c r="AD640" s="396">
        <v>0</v>
      </c>
      <c r="AE640" s="394">
        <f t="shared" si="403"/>
        <v>0</v>
      </c>
    </row>
    <row r="641" spans="1:31" s="150" customFormat="1">
      <c r="A641" s="632"/>
      <c r="B641" s="204"/>
      <c r="C641" s="205"/>
      <c r="D641" s="206"/>
      <c r="E641" s="415"/>
      <c r="F641" s="415"/>
      <c r="G641" s="416"/>
      <c r="H641" s="416"/>
      <c r="I641" s="416"/>
      <c r="J641" s="416"/>
      <c r="K641" s="416"/>
      <c r="L641" s="416"/>
      <c r="M641" s="417"/>
      <c r="N641" s="417"/>
      <c r="O641" s="417"/>
      <c r="P641" s="417"/>
      <c r="Q641" s="417"/>
      <c r="R641" s="417"/>
      <c r="S641" s="417"/>
      <c r="T641" s="417"/>
      <c r="U641" s="417"/>
      <c r="V641" s="417"/>
      <c r="W641" s="417"/>
      <c r="X641" s="390"/>
      <c r="Y641" s="390"/>
      <c r="Z641" s="418"/>
      <c r="AA641" s="396"/>
      <c r="AB641" s="396"/>
      <c r="AC641" s="396"/>
      <c r="AD641" s="396"/>
      <c r="AE641" s="394">
        <f t="shared" si="403"/>
        <v>0</v>
      </c>
    </row>
    <row r="642" spans="1:31" s="178" customFormat="1">
      <c r="A642" s="633">
        <v>71</v>
      </c>
      <c r="B642" s="694" t="s">
        <v>89</v>
      </c>
      <c r="C642" s="695"/>
      <c r="D642" s="696"/>
      <c r="E642" s="391">
        <f t="shared" ref="E642:G642" si="438">SUM(E643:E649)</f>
        <v>80447262759</v>
      </c>
      <c r="F642" s="391">
        <f t="shared" ref="F642" si="439">SUM(F643:F649)</f>
        <v>4740767750</v>
      </c>
      <c r="G642" s="391">
        <f t="shared" si="438"/>
        <v>4740767750</v>
      </c>
      <c r="H642" s="391">
        <f t="shared" ref="H642:T642" si="440">SUM(H643:H649)</f>
        <v>45171620</v>
      </c>
      <c r="I642" s="391">
        <f t="shared" si="440"/>
        <v>173447700</v>
      </c>
      <c r="J642" s="391">
        <f t="shared" si="440"/>
        <v>0</v>
      </c>
      <c r="K642" s="391">
        <f t="shared" si="440"/>
        <v>1345960848</v>
      </c>
      <c r="L642" s="391">
        <f t="shared" si="440"/>
        <v>247782750</v>
      </c>
      <c r="M642" s="391">
        <f t="shared" si="440"/>
        <v>0</v>
      </c>
      <c r="N642" s="391">
        <f t="shared" si="440"/>
        <v>0</v>
      </c>
      <c r="O642" s="391">
        <f>SUM(G642:N642)</f>
        <v>6553130668</v>
      </c>
      <c r="P642" s="391">
        <f t="shared" si="440"/>
        <v>862164000</v>
      </c>
      <c r="Q642" s="391">
        <f t="shared" si="440"/>
        <v>0</v>
      </c>
      <c r="R642" s="391">
        <f t="shared" si="440"/>
        <v>839588149</v>
      </c>
      <c r="S642" s="391">
        <f t="shared" si="440"/>
        <v>0</v>
      </c>
      <c r="T642" s="391">
        <f t="shared" si="440"/>
        <v>1244848900</v>
      </c>
      <c r="U642" s="391">
        <f>SUM(U643:U649)</f>
        <v>9270000</v>
      </c>
      <c r="V642" s="391">
        <f t="shared" ref="V642:W642" si="441">SUM(V643:V649)</f>
        <v>0</v>
      </c>
      <c r="W642" s="391">
        <f t="shared" si="441"/>
        <v>0</v>
      </c>
      <c r="X642" s="391">
        <f>SUM(X643:X649)</f>
        <v>2955871049</v>
      </c>
      <c r="Y642" s="391">
        <f>SUM(Y643:Y649)</f>
        <v>84044522378</v>
      </c>
      <c r="Z642" s="392"/>
      <c r="AA642" s="393">
        <f>E642+G642+H642+I642+J642+K642+L642+M642+N642-P642-Q642-R642-S642-T642-U642-V642-W642</f>
        <v>84044522378</v>
      </c>
      <c r="AB642" s="394"/>
      <c r="AC642" s="394"/>
      <c r="AD642" s="394">
        <v>84044522378</v>
      </c>
      <c r="AE642" s="394">
        <f t="shared" si="403"/>
        <v>0</v>
      </c>
    </row>
    <row r="643" spans="1:31">
      <c r="A643" s="230"/>
      <c r="B643" s="159">
        <v>1</v>
      </c>
      <c r="C643" s="159" t="s">
        <v>95</v>
      </c>
      <c r="D643" s="185" t="s">
        <v>9</v>
      </c>
      <c r="E643" s="316">
        <f>'per SKPD'!E3992</f>
        <v>15796885000</v>
      </c>
      <c r="F643" s="316">
        <f>'per SKPD'!F3992</f>
        <v>0</v>
      </c>
      <c r="G643" s="316">
        <f>'per SKPD'!G3992</f>
        <v>0</v>
      </c>
      <c r="H643" s="316">
        <f>'per SKPD'!H3992</f>
        <v>0</v>
      </c>
      <c r="I643" s="316">
        <f>'per SKPD'!I3992</f>
        <v>0</v>
      </c>
      <c r="J643" s="316">
        <f>'per SKPD'!J3992</f>
        <v>0</v>
      </c>
      <c r="K643" s="316">
        <f>'per SKPD'!K3992</f>
        <v>137781000</v>
      </c>
      <c r="L643" s="316">
        <f>'per SKPD'!L3992</f>
        <v>0</v>
      </c>
      <c r="M643" s="316">
        <f>'per SKPD'!M3992</f>
        <v>0</v>
      </c>
      <c r="N643" s="316">
        <f>'per SKPD'!N3992</f>
        <v>0</v>
      </c>
      <c r="O643" s="316">
        <f>SUM(G643:N643)</f>
        <v>137781000</v>
      </c>
      <c r="P643" s="316">
        <f>'per SKPD'!O3992</f>
        <v>862164000</v>
      </c>
      <c r="Q643" s="316">
        <f>'per SKPD'!P3992</f>
        <v>0</v>
      </c>
      <c r="R643" s="316">
        <f>'per SKPD'!Q3992</f>
        <v>252600000</v>
      </c>
      <c r="S643" s="316">
        <f>'per SKPD'!R3992</f>
        <v>0</v>
      </c>
      <c r="T643" s="316">
        <f>'per SKPD'!S3992</f>
        <v>0</v>
      </c>
      <c r="U643" s="316">
        <f>'per SKPD'!T3992</f>
        <v>0</v>
      </c>
      <c r="V643" s="316">
        <f>'per SKPD'!U3992</f>
        <v>0</v>
      </c>
      <c r="W643" s="316">
        <f>'per SKPD'!V3992</f>
        <v>0</v>
      </c>
      <c r="X643" s="316">
        <f>SUM(P643:W643)</f>
        <v>1114764000</v>
      </c>
      <c r="Y643" s="318">
        <f>E643+G643+H643+I643+J643+K643+L643+M643+N643-P643-Q643-R643-S643-T643-U643-V643-W643</f>
        <v>14819902000</v>
      </c>
      <c r="Z643" s="318"/>
      <c r="AA643" s="306">
        <f>Y642-AA642</f>
        <v>0</v>
      </c>
      <c r="AB643" s="379" t="s">
        <v>24</v>
      </c>
      <c r="AD643" s="379">
        <v>14819902000</v>
      </c>
      <c r="AE643" s="394">
        <f t="shared" si="403"/>
        <v>0</v>
      </c>
    </row>
    <row r="644" spans="1:31">
      <c r="A644" s="230"/>
      <c r="B644" s="159">
        <v>2</v>
      </c>
      <c r="C644" s="159" t="s">
        <v>96</v>
      </c>
      <c r="D644" s="185" t="s">
        <v>12</v>
      </c>
      <c r="E644" s="316">
        <f>'per SKPD'!E3999</f>
        <v>905794429</v>
      </c>
      <c r="F644" s="316">
        <f>'per SKPD'!F3999</f>
        <v>67903000</v>
      </c>
      <c r="G644" s="316">
        <f>'per SKPD'!G3999</f>
        <v>66803000</v>
      </c>
      <c r="H644" s="316">
        <f>'per SKPD'!H3999</f>
        <v>500000</v>
      </c>
      <c r="I644" s="316">
        <f>'per SKPD'!I3999</f>
        <v>4000000</v>
      </c>
      <c r="J644" s="316">
        <f>'per SKPD'!J3999</f>
        <v>0</v>
      </c>
      <c r="K644" s="316">
        <f>'per SKPD'!K3999</f>
        <v>631199932</v>
      </c>
      <c r="L644" s="316">
        <f>'per SKPD'!L3999</f>
        <v>0</v>
      </c>
      <c r="M644" s="316">
        <f>'per SKPD'!M3999</f>
        <v>0</v>
      </c>
      <c r="N644" s="316">
        <f>'per SKPD'!N3999</f>
        <v>0</v>
      </c>
      <c r="O644" s="316">
        <f t="shared" ref="O644:O649" si="442">SUM(G644:N644)</f>
        <v>702502932</v>
      </c>
      <c r="P644" s="316">
        <f>'per SKPD'!O3999</f>
        <v>0</v>
      </c>
      <c r="Q644" s="316">
        <f>'per SKPD'!P3999</f>
        <v>0</v>
      </c>
      <c r="R644" s="316">
        <f>'per SKPD'!Q3999</f>
        <v>2970000</v>
      </c>
      <c r="S644" s="316">
        <f>'per SKPD'!R3999</f>
        <v>0</v>
      </c>
      <c r="T644" s="316">
        <f>'per SKPD'!S3999</f>
        <v>0</v>
      </c>
      <c r="U644" s="316">
        <f>'per SKPD'!T3999</f>
        <v>9270000</v>
      </c>
      <c r="V644" s="316">
        <f>'per SKPD'!U3999</f>
        <v>0</v>
      </c>
      <c r="W644" s="316">
        <f>'per SKPD'!V3999</f>
        <v>0</v>
      </c>
      <c r="X644" s="316">
        <f>SUM(P644:W644)</f>
        <v>12240000</v>
      </c>
      <c r="Y644" s="318">
        <f>E644+G644+H644+I644+J644+K644+L644+M644+N644-P644-Q644-R644-S644-T644-U644-V644-W644</f>
        <v>1596057361</v>
      </c>
      <c r="Z644" s="318"/>
      <c r="AD644" s="379">
        <v>1596057361</v>
      </c>
      <c r="AE644" s="394">
        <f t="shared" si="403"/>
        <v>0</v>
      </c>
    </row>
    <row r="645" spans="1:31">
      <c r="A645" s="230"/>
      <c r="B645" s="159">
        <v>3</v>
      </c>
      <c r="C645" s="159" t="s">
        <v>97</v>
      </c>
      <c r="D645" s="185" t="s">
        <v>13</v>
      </c>
      <c r="E645" s="316">
        <f>'per SKPD'!E4023</f>
        <v>62483611755</v>
      </c>
      <c r="F645" s="316">
        <f>'per SKPD'!F4023</f>
        <v>4311864750</v>
      </c>
      <c r="G645" s="316">
        <f>'per SKPD'!G4023</f>
        <v>4311864750</v>
      </c>
      <c r="H645" s="316">
        <f>'per SKPD'!H4023</f>
        <v>40581620</v>
      </c>
      <c r="I645" s="316">
        <f>'per SKPD'!I4023</f>
        <v>35007500</v>
      </c>
      <c r="J645" s="316">
        <f>'per SKPD'!J4023</f>
        <v>0</v>
      </c>
      <c r="K645" s="316">
        <f>'per SKPD'!K4023</f>
        <v>576979916</v>
      </c>
      <c r="L645" s="316">
        <f>'per SKPD'!L4023</f>
        <v>228782750</v>
      </c>
      <c r="M645" s="316">
        <f>'per SKPD'!M4023</f>
        <v>0</v>
      </c>
      <c r="N645" s="316">
        <f>'per SKPD'!N4023</f>
        <v>0</v>
      </c>
      <c r="O645" s="316">
        <f t="shared" si="442"/>
        <v>5193216536</v>
      </c>
      <c r="P645" s="316">
        <f>'per SKPD'!O4023</f>
        <v>0</v>
      </c>
      <c r="Q645" s="316">
        <f>'per SKPD'!P4023</f>
        <v>0</v>
      </c>
      <c r="R645" s="316">
        <f>'per SKPD'!Q4023</f>
        <v>584018149</v>
      </c>
      <c r="S645" s="316">
        <f>'per SKPD'!R4023</f>
        <v>0</v>
      </c>
      <c r="T645" s="316">
        <f>'per SKPD'!S4023</f>
        <v>0</v>
      </c>
      <c r="U645" s="316">
        <f>'per SKPD'!T4023</f>
        <v>0</v>
      </c>
      <c r="V645" s="316">
        <f>'per SKPD'!U4023</f>
        <v>0</v>
      </c>
      <c r="W645" s="316">
        <f>'per SKPD'!V4023</f>
        <v>0</v>
      </c>
      <c r="X645" s="316">
        <f t="shared" ref="X645:X649" si="443">SUM(P645:W645)</f>
        <v>584018149</v>
      </c>
      <c r="Y645" s="318">
        <f t="shared" ref="Y645:Y649" si="444">E645+G645+H645+I645+J645+K645+L645+M645+N645-P645-Q645-R645-S645-T645-U645-V645-W645</f>
        <v>67092810142</v>
      </c>
      <c r="Z645" s="318"/>
      <c r="AD645" s="379">
        <v>67092810142</v>
      </c>
      <c r="AE645" s="394">
        <f t="shared" si="403"/>
        <v>0</v>
      </c>
    </row>
    <row r="646" spans="1:31">
      <c r="A646" s="230"/>
      <c r="B646" s="159">
        <v>4</v>
      </c>
      <c r="C646" s="159" t="s">
        <v>98</v>
      </c>
      <c r="D646" s="185" t="s">
        <v>8</v>
      </c>
      <c r="E646" s="316">
        <f>'per SKPD'!E4046</f>
        <v>0</v>
      </c>
      <c r="F646" s="316">
        <f>'per SKPD'!F4046</f>
        <v>361000000</v>
      </c>
      <c r="G646" s="316">
        <f>'per SKPD'!G4046</f>
        <v>361000000</v>
      </c>
      <c r="H646" s="316">
        <f>'per SKPD'!H4046</f>
        <v>4090000</v>
      </c>
      <c r="I646" s="316">
        <f>'per SKPD'!I4046</f>
        <v>0</v>
      </c>
      <c r="J646" s="316">
        <f>'per SKPD'!J4046</f>
        <v>0</v>
      </c>
      <c r="K646" s="316">
        <f>'per SKPD'!K4046</f>
        <v>0</v>
      </c>
      <c r="L646" s="316">
        <f>'per SKPD'!L4046</f>
        <v>19000000</v>
      </c>
      <c r="M646" s="316">
        <f>'per SKPD'!M4046</f>
        <v>0</v>
      </c>
      <c r="N646" s="316">
        <f>'per SKPD'!N4046</f>
        <v>0</v>
      </c>
      <c r="O646" s="316">
        <f t="shared" si="442"/>
        <v>384090000</v>
      </c>
      <c r="P646" s="316">
        <f>'per SKPD'!O4046</f>
        <v>0</v>
      </c>
      <c r="Q646" s="316">
        <f>'per SKPD'!P4046</f>
        <v>0</v>
      </c>
      <c r="R646" s="316">
        <f>'per SKPD'!Q4046</f>
        <v>0</v>
      </c>
      <c r="S646" s="316">
        <f>'per SKPD'!R4046</f>
        <v>0</v>
      </c>
      <c r="T646" s="316">
        <f>'per SKPD'!S4046</f>
        <v>0</v>
      </c>
      <c r="U646" s="316">
        <f>'per SKPD'!T4046</f>
        <v>0</v>
      </c>
      <c r="V646" s="316">
        <f>'per SKPD'!U4046</f>
        <v>0</v>
      </c>
      <c r="W646" s="316">
        <f>'per SKPD'!V4046</f>
        <v>0</v>
      </c>
      <c r="X646" s="316">
        <f t="shared" si="443"/>
        <v>0</v>
      </c>
      <c r="Y646" s="318">
        <f t="shared" si="444"/>
        <v>384090000</v>
      </c>
      <c r="Z646" s="318"/>
      <c r="AD646" s="379">
        <v>384090000</v>
      </c>
      <c r="AE646" s="394">
        <f t="shared" si="403"/>
        <v>0</v>
      </c>
    </row>
    <row r="647" spans="1:31">
      <c r="A647" s="230"/>
      <c r="B647" s="159">
        <v>5</v>
      </c>
      <c r="C647" s="159" t="s">
        <v>99</v>
      </c>
      <c r="D647" s="185" t="s">
        <v>14</v>
      </c>
      <c r="E647" s="316">
        <f>'per SKPD'!E4048</f>
        <v>16122675</v>
      </c>
      <c r="F647" s="316">
        <f>'per SKPD'!F4048</f>
        <v>0</v>
      </c>
      <c r="G647" s="316">
        <f>'per SKPD'!G4048</f>
        <v>0</v>
      </c>
      <c r="H647" s="316">
        <f>'per SKPD'!H4048</f>
        <v>0</v>
      </c>
      <c r="I647" s="316">
        <f>'per SKPD'!I4048</f>
        <v>0</v>
      </c>
      <c r="J647" s="316">
        <f>'per SKPD'!J4048</f>
        <v>0</v>
      </c>
      <c r="K647" s="316">
        <f>'per SKPD'!K4048</f>
        <v>0</v>
      </c>
      <c r="L647" s="316">
        <f>'per SKPD'!L4048</f>
        <v>0</v>
      </c>
      <c r="M647" s="316">
        <f>'per SKPD'!M4048</f>
        <v>0</v>
      </c>
      <c r="N647" s="316">
        <f>'per SKPD'!N4048</f>
        <v>0</v>
      </c>
      <c r="O647" s="316">
        <f t="shared" si="442"/>
        <v>0</v>
      </c>
      <c r="P647" s="316">
        <f>'per SKPD'!O4048</f>
        <v>0</v>
      </c>
      <c r="Q647" s="316">
        <f>'per SKPD'!P4048</f>
        <v>0</v>
      </c>
      <c r="R647" s="316">
        <f>'per SKPD'!Q4048</f>
        <v>0</v>
      </c>
      <c r="S647" s="316">
        <f>'per SKPD'!R4048</f>
        <v>0</v>
      </c>
      <c r="T647" s="316">
        <f>'per SKPD'!S4048</f>
        <v>0</v>
      </c>
      <c r="U647" s="316">
        <f>'per SKPD'!T4048</f>
        <v>0</v>
      </c>
      <c r="V647" s="316">
        <f>'per SKPD'!U4048</f>
        <v>0</v>
      </c>
      <c r="W647" s="316">
        <f>'per SKPD'!V4048</f>
        <v>0</v>
      </c>
      <c r="X647" s="316">
        <f t="shared" si="443"/>
        <v>0</v>
      </c>
      <c r="Y647" s="318">
        <f t="shared" si="444"/>
        <v>16122675</v>
      </c>
      <c r="Z647" s="318"/>
      <c r="AD647" s="379">
        <v>16122675</v>
      </c>
      <c r="AE647" s="394">
        <f t="shared" si="403"/>
        <v>0</v>
      </c>
    </row>
    <row r="648" spans="1:31">
      <c r="A648" s="230"/>
      <c r="B648" s="159">
        <v>6</v>
      </c>
      <c r="C648" s="159" t="s">
        <v>100</v>
      </c>
      <c r="D648" s="185" t="s">
        <v>10</v>
      </c>
      <c r="E648" s="316">
        <f>'per SKPD'!E4049</f>
        <v>0</v>
      </c>
      <c r="F648" s="316">
        <f>'per SKPD'!F4049</f>
        <v>0</v>
      </c>
      <c r="G648" s="316">
        <f>'per SKPD'!G4049</f>
        <v>0</v>
      </c>
      <c r="H648" s="316">
        <f>'per SKPD'!H4049</f>
        <v>0</v>
      </c>
      <c r="I648" s="316">
        <f>'per SKPD'!I4049</f>
        <v>0</v>
      </c>
      <c r="J648" s="316">
        <f>'per SKPD'!J4049</f>
        <v>0</v>
      </c>
      <c r="K648" s="316">
        <f>'per SKPD'!K4049</f>
        <v>0</v>
      </c>
      <c r="L648" s="316">
        <f>'per SKPD'!L4049</f>
        <v>0</v>
      </c>
      <c r="M648" s="316">
        <f>'per SKPD'!M4049</f>
        <v>0</v>
      </c>
      <c r="N648" s="316">
        <f>'per SKPD'!N4049</f>
        <v>0</v>
      </c>
      <c r="O648" s="316">
        <f t="shared" si="442"/>
        <v>0</v>
      </c>
      <c r="P648" s="316">
        <f>'per SKPD'!O4049</f>
        <v>0</v>
      </c>
      <c r="Q648" s="316">
        <f>'per SKPD'!P4049</f>
        <v>0</v>
      </c>
      <c r="R648" s="316">
        <f>'per SKPD'!Q4049</f>
        <v>0</v>
      </c>
      <c r="S648" s="316">
        <f>'per SKPD'!R4049</f>
        <v>0</v>
      </c>
      <c r="T648" s="316">
        <f>'per SKPD'!S4049</f>
        <v>0</v>
      </c>
      <c r="U648" s="316">
        <f>'per SKPD'!T4049</f>
        <v>0</v>
      </c>
      <c r="V648" s="316">
        <f>'per SKPD'!U4049</f>
        <v>0</v>
      </c>
      <c r="W648" s="316">
        <f>'per SKPD'!V4049</f>
        <v>0</v>
      </c>
      <c r="X648" s="316">
        <f t="shared" si="443"/>
        <v>0</v>
      </c>
      <c r="Y648" s="318">
        <f t="shared" si="444"/>
        <v>0</v>
      </c>
      <c r="Z648" s="318"/>
      <c r="AD648" s="379">
        <v>0</v>
      </c>
      <c r="AE648" s="394">
        <f t="shared" si="403"/>
        <v>0</v>
      </c>
    </row>
    <row r="649" spans="1:31" s="179" customFormat="1">
      <c r="A649" s="628"/>
      <c r="B649" s="186">
        <v>7</v>
      </c>
      <c r="C649" s="186"/>
      <c r="D649" s="187" t="s">
        <v>11</v>
      </c>
      <c r="E649" s="316">
        <f>'per SKPD'!E4050</f>
        <v>1244848900</v>
      </c>
      <c r="F649" s="316">
        <f>'per SKPD'!F4050</f>
        <v>0</v>
      </c>
      <c r="G649" s="316">
        <f>'per SKPD'!G4050</f>
        <v>1100000</v>
      </c>
      <c r="H649" s="316">
        <f>'per SKPD'!H4050</f>
        <v>0</v>
      </c>
      <c r="I649" s="316">
        <f>'per SKPD'!I4050</f>
        <v>134440200</v>
      </c>
      <c r="J649" s="316">
        <f>'per SKPD'!J4050</f>
        <v>0</v>
      </c>
      <c r="K649" s="316">
        <f>'per SKPD'!K4050</f>
        <v>0</v>
      </c>
      <c r="L649" s="316">
        <f>'per SKPD'!L4050</f>
        <v>0</v>
      </c>
      <c r="M649" s="316">
        <f>'per SKPD'!M4050</f>
        <v>0</v>
      </c>
      <c r="N649" s="316">
        <f>'per SKPD'!N4050</f>
        <v>0</v>
      </c>
      <c r="O649" s="316">
        <f t="shared" si="442"/>
        <v>135540200</v>
      </c>
      <c r="P649" s="316">
        <f>'per SKPD'!O4050</f>
        <v>0</v>
      </c>
      <c r="Q649" s="316">
        <f>'per SKPD'!P4050</f>
        <v>0</v>
      </c>
      <c r="R649" s="316">
        <f>'per SKPD'!Q4050</f>
        <v>0</v>
      </c>
      <c r="S649" s="316">
        <f>'per SKPD'!R4050</f>
        <v>0</v>
      </c>
      <c r="T649" s="316">
        <f>'per SKPD'!S4050</f>
        <v>1244848900</v>
      </c>
      <c r="U649" s="316">
        <f>'per SKPD'!T4050</f>
        <v>0</v>
      </c>
      <c r="V649" s="316">
        <f>'per SKPD'!U4050</f>
        <v>0</v>
      </c>
      <c r="W649" s="316">
        <f>'per SKPD'!V4050</f>
        <v>0</v>
      </c>
      <c r="X649" s="316">
        <f t="shared" si="443"/>
        <v>1244848900</v>
      </c>
      <c r="Y649" s="318">
        <f t="shared" si="444"/>
        <v>135540200</v>
      </c>
      <c r="Z649" s="395"/>
      <c r="AA649" s="396"/>
      <c r="AB649" s="397"/>
      <c r="AC649" s="397"/>
      <c r="AD649" s="397">
        <v>135540200</v>
      </c>
      <c r="AE649" s="394">
        <f t="shared" si="403"/>
        <v>0</v>
      </c>
    </row>
    <row r="650" spans="1:31">
      <c r="A650" s="627"/>
      <c r="B650" s="183"/>
      <c r="C650" s="183"/>
      <c r="D650" s="188"/>
      <c r="E650" s="318"/>
      <c r="F650" s="318"/>
      <c r="G650" s="390"/>
      <c r="H650" s="390"/>
      <c r="I650" s="390"/>
      <c r="J650" s="390"/>
      <c r="K650" s="390"/>
      <c r="L650" s="390"/>
      <c r="M650" s="390"/>
      <c r="N650" s="390"/>
      <c r="O650" s="390"/>
      <c r="P650" s="390"/>
      <c r="Q650" s="390"/>
      <c r="R650" s="390"/>
      <c r="S650" s="390"/>
      <c r="T650" s="390"/>
      <c r="U650" s="390"/>
      <c r="V650" s="390"/>
      <c r="W650" s="390"/>
      <c r="X650" s="390"/>
      <c r="Y650" s="390"/>
      <c r="Z650" s="390"/>
      <c r="AE650" s="394">
        <f t="shared" si="403"/>
        <v>0</v>
      </c>
    </row>
    <row r="651" spans="1:31" s="178" customFormat="1">
      <c r="A651" s="633">
        <v>72</v>
      </c>
      <c r="B651" s="694" t="s">
        <v>2221</v>
      </c>
      <c r="C651" s="695"/>
      <c r="D651" s="696"/>
      <c r="E651" s="391">
        <f t="shared" ref="E651:M651" si="445">SUM(E652:E658)</f>
        <v>31858105167</v>
      </c>
      <c r="F651" s="391">
        <f t="shared" ref="F651" si="446">SUM(F652:F658)</f>
        <v>0</v>
      </c>
      <c r="G651" s="391">
        <f t="shared" si="445"/>
        <v>0</v>
      </c>
      <c r="H651" s="391">
        <f t="shared" si="445"/>
        <v>0</v>
      </c>
      <c r="I651" s="391">
        <f t="shared" si="445"/>
        <v>0</v>
      </c>
      <c r="J651" s="391">
        <f t="shared" si="445"/>
        <v>2925572640</v>
      </c>
      <c r="K651" s="391">
        <f t="shared" si="445"/>
        <v>19324425786</v>
      </c>
      <c r="L651" s="391">
        <f t="shared" si="445"/>
        <v>0</v>
      </c>
      <c r="M651" s="391">
        <f t="shared" si="445"/>
        <v>0</v>
      </c>
      <c r="N651" s="391">
        <f t="shared" ref="N651:U651" si="447">SUM(N652:N658)</f>
        <v>0</v>
      </c>
      <c r="O651" s="391">
        <f>SUM(G651:N651)</f>
        <v>22249998426</v>
      </c>
      <c r="P651" s="391">
        <f t="shared" si="447"/>
        <v>1041400000</v>
      </c>
      <c r="Q651" s="391">
        <f t="shared" si="447"/>
        <v>0</v>
      </c>
      <c r="R651" s="391">
        <f t="shared" si="447"/>
        <v>0</v>
      </c>
      <c r="S651" s="391">
        <f t="shared" si="447"/>
        <v>0</v>
      </c>
      <c r="T651" s="391">
        <f t="shared" si="447"/>
        <v>5870810210</v>
      </c>
      <c r="U651" s="391">
        <f t="shared" si="447"/>
        <v>0</v>
      </c>
      <c r="V651" s="391">
        <f t="shared" ref="V651:W651" si="448">SUM(V652:V658)</f>
        <v>0</v>
      </c>
      <c r="W651" s="391">
        <f t="shared" si="448"/>
        <v>0</v>
      </c>
      <c r="X651" s="391">
        <f>SUM(X652:X658)</f>
        <v>6912210210</v>
      </c>
      <c r="Y651" s="391">
        <f>SUM(Y652:Y658)</f>
        <v>47195893383</v>
      </c>
      <c r="Z651" s="392"/>
      <c r="AA651" s="393">
        <f>E651+G651+H651+I651+J651+K651+L651+M651+N651-P651-Q651-R651-S651-T651-U651-V651-W651</f>
        <v>47195893383</v>
      </c>
      <c r="AB651" s="394"/>
      <c r="AC651" s="394"/>
      <c r="AD651" s="394">
        <v>47195893383</v>
      </c>
      <c r="AE651" s="394">
        <f t="shared" si="403"/>
        <v>0</v>
      </c>
    </row>
    <row r="652" spans="1:31">
      <c r="A652" s="230"/>
      <c r="B652" s="159">
        <v>1</v>
      </c>
      <c r="C652" s="159" t="s">
        <v>95</v>
      </c>
      <c r="D652" s="185" t="s">
        <v>9</v>
      </c>
      <c r="E652" s="316">
        <f>'per SKPD'!E4147</f>
        <v>31201345167</v>
      </c>
      <c r="F652" s="316">
        <f>'per SKPD'!F4147</f>
        <v>0</v>
      </c>
      <c r="G652" s="316">
        <f>'per SKPD'!G4147</f>
        <v>0</v>
      </c>
      <c r="H652" s="316">
        <f>'per SKPD'!H4147</f>
        <v>0</v>
      </c>
      <c r="I652" s="316">
        <f>'per SKPD'!I4147</f>
        <v>0</v>
      </c>
      <c r="J652" s="316">
        <f>'per SKPD'!J4147</f>
        <v>1536283640</v>
      </c>
      <c r="K652" s="316">
        <f>'per SKPD'!K4147</f>
        <v>4165026800</v>
      </c>
      <c r="L652" s="316">
        <f>'per SKPD'!L4147</f>
        <v>0</v>
      </c>
      <c r="M652" s="316">
        <f>'per SKPD'!M4147</f>
        <v>0</v>
      </c>
      <c r="N652" s="316">
        <f>'per SKPD'!N4147</f>
        <v>0</v>
      </c>
      <c r="O652" s="316">
        <f>SUM(G652:N652)</f>
        <v>5701310440</v>
      </c>
      <c r="P652" s="316">
        <f>'per SKPD'!O4147</f>
        <v>1041400000</v>
      </c>
      <c r="Q652" s="316">
        <f>'per SKPD'!P4147</f>
        <v>0</v>
      </c>
      <c r="R652" s="316">
        <f>'per SKPD'!Q4147</f>
        <v>0</v>
      </c>
      <c r="S652" s="316">
        <f>'per SKPD'!R4147</f>
        <v>0</v>
      </c>
      <c r="T652" s="316">
        <f>'per SKPD'!S4147</f>
        <v>5323272200</v>
      </c>
      <c r="U652" s="316">
        <f>'per SKPD'!T4147</f>
        <v>0</v>
      </c>
      <c r="V652" s="316">
        <f>'per SKPD'!U4147</f>
        <v>0</v>
      </c>
      <c r="W652" s="316">
        <f>'per SKPD'!V4147</f>
        <v>0</v>
      </c>
      <c r="X652" s="316">
        <f>SUM(P652:W652)</f>
        <v>6364672200</v>
      </c>
      <c r="Y652" s="318">
        <f>E652+G652+H652+I652+J652+K652+L652+M652+N652-P652-Q652-R652-S652-T652-U652-V652-W652</f>
        <v>30537983407</v>
      </c>
      <c r="Z652" s="318"/>
      <c r="AA652" s="306">
        <f>Y651-AA651</f>
        <v>0</v>
      </c>
      <c r="AB652" s="379" t="s">
        <v>24</v>
      </c>
      <c r="AD652" s="379">
        <v>30537983407</v>
      </c>
      <c r="AE652" s="394">
        <f t="shared" si="403"/>
        <v>0</v>
      </c>
    </row>
    <row r="653" spans="1:31">
      <c r="A653" s="230"/>
      <c r="B653" s="159">
        <v>2</v>
      </c>
      <c r="C653" s="159" t="s">
        <v>96</v>
      </c>
      <c r="D653" s="185" t="s">
        <v>12</v>
      </c>
      <c r="E653" s="316">
        <f>'per SKPD'!E4177</f>
        <v>164540000</v>
      </c>
      <c r="F653" s="316">
        <f>'per SKPD'!F4177</f>
        <v>0</v>
      </c>
      <c r="G653" s="316">
        <f>'per SKPD'!G4177</f>
        <v>0</v>
      </c>
      <c r="H653" s="316">
        <f>'per SKPD'!H4177</f>
        <v>0</v>
      </c>
      <c r="I653" s="316">
        <f>'per SKPD'!I4177</f>
        <v>0</v>
      </c>
      <c r="J653" s="316">
        <f>'per SKPD'!J4177</f>
        <v>0</v>
      </c>
      <c r="K653" s="316">
        <f>'per SKPD'!K4177</f>
        <v>2320288250</v>
      </c>
      <c r="L653" s="316">
        <f>'per SKPD'!L4177</f>
        <v>0</v>
      </c>
      <c r="M653" s="316">
        <f>'per SKPD'!M4177</f>
        <v>0</v>
      </c>
      <c r="N653" s="316">
        <f>'per SKPD'!N4177</f>
        <v>0</v>
      </c>
      <c r="O653" s="316">
        <f t="shared" ref="O653:O658" si="449">SUM(G653:N653)</f>
        <v>2320288250</v>
      </c>
      <c r="P653" s="316">
        <f>'per SKPD'!O4177</f>
        <v>0</v>
      </c>
      <c r="Q653" s="316">
        <f>'per SKPD'!P4177</f>
        <v>0</v>
      </c>
      <c r="R653" s="316">
        <f>'per SKPD'!Q4177</f>
        <v>0</v>
      </c>
      <c r="S653" s="316">
        <f>'per SKPD'!R4177</f>
        <v>0</v>
      </c>
      <c r="T653" s="316">
        <f>'per SKPD'!S4177</f>
        <v>0</v>
      </c>
      <c r="U653" s="316">
        <f>'per SKPD'!T4177</f>
        <v>0</v>
      </c>
      <c r="V653" s="316">
        <f>'per SKPD'!U4177</f>
        <v>0</v>
      </c>
      <c r="W653" s="316">
        <f>'per SKPD'!V4177</f>
        <v>0</v>
      </c>
      <c r="X653" s="316">
        <f>SUM(P653:W653)</f>
        <v>0</v>
      </c>
      <c r="Y653" s="318">
        <f>E653+G653+H653+I653+J653+K653+L653+M653+N653-P653-Q653-R653-S653-T653-U653-V653-W653</f>
        <v>2484828250</v>
      </c>
      <c r="Z653" s="318"/>
      <c r="AD653" s="379">
        <v>2484828250</v>
      </c>
      <c r="AE653" s="394">
        <f t="shared" ref="AE653:AE660" si="450">Y653-AD653</f>
        <v>0</v>
      </c>
    </row>
    <row r="654" spans="1:31">
      <c r="A654" s="230"/>
      <c r="B654" s="159">
        <v>3</v>
      </c>
      <c r="C654" s="159" t="s">
        <v>97</v>
      </c>
      <c r="D654" s="185" t="s">
        <v>13</v>
      </c>
      <c r="E654" s="316">
        <f>'per SKPD'!E4207</f>
        <v>492220000</v>
      </c>
      <c r="F654" s="316">
        <f>'per SKPD'!F4207</f>
        <v>0</v>
      </c>
      <c r="G654" s="316">
        <f>'per SKPD'!G4207</f>
        <v>0</v>
      </c>
      <c r="H654" s="316">
        <f>'per SKPD'!H4207</f>
        <v>0</v>
      </c>
      <c r="I654" s="316">
        <f>'per SKPD'!I4207</f>
        <v>0</v>
      </c>
      <c r="J654" s="316">
        <f>'per SKPD'!J4207</f>
        <v>0</v>
      </c>
      <c r="K654" s="316">
        <f>'per SKPD'!K4207</f>
        <v>12154313902</v>
      </c>
      <c r="L654" s="316">
        <f>'per SKPD'!L4207</f>
        <v>0</v>
      </c>
      <c r="M654" s="316">
        <f>'per SKPD'!M4207</f>
        <v>0</v>
      </c>
      <c r="N654" s="316">
        <f>'per SKPD'!N4207</f>
        <v>0</v>
      </c>
      <c r="O654" s="316">
        <f t="shared" si="449"/>
        <v>12154313902</v>
      </c>
      <c r="P654" s="316">
        <f>'per SKPD'!O4207</f>
        <v>0</v>
      </c>
      <c r="Q654" s="316">
        <f>'per SKPD'!P4207</f>
        <v>0</v>
      </c>
      <c r="R654" s="316">
        <f>'per SKPD'!Q4207</f>
        <v>0</v>
      </c>
      <c r="S654" s="316">
        <f>'per SKPD'!R4207</f>
        <v>0</v>
      </c>
      <c r="T654" s="316">
        <f>'per SKPD'!S4207</f>
        <v>547538010</v>
      </c>
      <c r="U654" s="316">
        <f>'per SKPD'!T4207</f>
        <v>0</v>
      </c>
      <c r="V654" s="316">
        <f>'per SKPD'!U4207</f>
        <v>0</v>
      </c>
      <c r="W654" s="316">
        <f>'per SKPD'!V4207</f>
        <v>0</v>
      </c>
      <c r="X654" s="316">
        <f t="shared" ref="X654:X657" si="451">SUM(P654:W654)</f>
        <v>547538010</v>
      </c>
      <c r="Y654" s="318">
        <f t="shared" ref="Y654:Y657" si="452">E654+G654+H654+I654+J654+K654+L654+M654+N654-P654-Q654-R654-S654-T654-U654-V654-W654</f>
        <v>12098995892</v>
      </c>
      <c r="Z654" s="318"/>
      <c r="AD654" s="379">
        <v>12098995892</v>
      </c>
      <c r="AE654" s="394">
        <f t="shared" si="450"/>
        <v>0</v>
      </c>
    </row>
    <row r="655" spans="1:31">
      <c r="A655" s="230"/>
      <c r="B655" s="159">
        <v>4</v>
      </c>
      <c r="C655" s="159" t="s">
        <v>98</v>
      </c>
      <c r="D655" s="185" t="s">
        <v>8</v>
      </c>
      <c r="E655" s="316">
        <f>'per SKPD'!E4254</f>
        <v>0</v>
      </c>
      <c r="F655" s="316">
        <f>'per SKPD'!F4254</f>
        <v>0</v>
      </c>
      <c r="G655" s="316">
        <f>'per SKPD'!G4254</f>
        <v>0</v>
      </c>
      <c r="H655" s="316">
        <f>'per SKPD'!H4254</f>
        <v>0</v>
      </c>
      <c r="I655" s="316">
        <f>'per SKPD'!I4254</f>
        <v>0</v>
      </c>
      <c r="J655" s="316">
        <f>'per SKPD'!J4254</f>
        <v>1389289000</v>
      </c>
      <c r="K655" s="316">
        <f>'per SKPD'!K4254</f>
        <v>426651284</v>
      </c>
      <c r="L655" s="316">
        <f>'per SKPD'!L4254</f>
        <v>0</v>
      </c>
      <c r="M655" s="316">
        <f>'per SKPD'!M4254</f>
        <v>0</v>
      </c>
      <c r="N655" s="316">
        <f>'per SKPD'!N4254</f>
        <v>0</v>
      </c>
      <c r="O655" s="316">
        <f t="shared" si="449"/>
        <v>1815940284</v>
      </c>
      <c r="P655" s="316">
        <f>'per SKPD'!O4254</f>
        <v>0</v>
      </c>
      <c r="Q655" s="316">
        <f>'per SKPD'!P4254</f>
        <v>0</v>
      </c>
      <c r="R655" s="316">
        <f>'per SKPD'!Q4254</f>
        <v>0</v>
      </c>
      <c r="S655" s="316">
        <f>'per SKPD'!R4254</f>
        <v>0</v>
      </c>
      <c r="T655" s="316">
        <f>'per SKPD'!S4254</f>
        <v>0</v>
      </c>
      <c r="U655" s="316">
        <f>'per SKPD'!T4254</f>
        <v>0</v>
      </c>
      <c r="V655" s="316">
        <f>'per SKPD'!U4254</f>
        <v>0</v>
      </c>
      <c r="W655" s="316">
        <f>'per SKPD'!V4254</f>
        <v>0</v>
      </c>
      <c r="X655" s="316">
        <f t="shared" si="451"/>
        <v>0</v>
      </c>
      <c r="Y655" s="318">
        <f t="shared" si="452"/>
        <v>1815940284</v>
      </c>
      <c r="Z655" s="318"/>
      <c r="AD655" s="379">
        <v>1815940284</v>
      </c>
      <c r="AE655" s="394">
        <f t="shared" si="450"/>
        <v>0</v>
      </c>
    </row>
    <row r="656" spans="1:31">
      <c r="A656" s="230"/>
      <c r="B656" s="159">
        <v>5</v>
      </c>
      <c r="C656" s="159" t="s">
        <v>99</v>
      </c>
      <c r="D656" s="185" t="s">
        <v>14</v>
      </c>
      <c r="E656" s="316">
        <f>'per SKPD'!E4271</f>
        <v>0</v>
      </c>
      <c r="F656" s="316">
        <f>'per SKPD'!F4271</f>
        <v>0</v>
      </c>
      <c r="G656" s="316">
        <f>'per SKPD'!G4271</f>
        <v>0</v>
      </c>
      <c r="H656" s="316">
        <f>'per SKPD'!H4271</f>
        <v>0</v>
      </c>
      <c r="I656" s="316">
        <f>'per SKPD'!I4271</f>
        <v>0</v>
      </c>
      <c r="J656" s="316">
        <f>'per SKPD'!J4271</f>
        <v>0</v>
      </c>
      <c r="K656" s="316">
        <f>'per SKPD'!K4271</f>
        <v>258145550</v>
      </c>
      <c r="L656" s="316">
        <f>'per SKPD'!L4271</f>
        <v>0</v>
      </c>
      <c r="M656" s="316">
        <f>'per SKPD'!M4271</f>
        <v>0</v>
      </c>
      <c r="N656" s="316">
        <f>'per SKPD'!N4271</f>
        <v>0</v>
      </c>
      <c r="O656" s="316">
        <f t="shared" si="449"/>
        <v>258145550</v>
      </c>
      <c r="P656" s="316">
        <f>'per SKPD'!O4271</f>
        <v>0</v>
      </c>
      <c r="Q656" s="316">
        <f>'per SKPD'!P4271</f>
        <v>0</v>
      </c>
      <c r="R656" s="316">
        <f>'per SKPD'!Q4271</f>
        <v>0</v>
      </c>
      <c r="S656" s="316">
        <f>'per SKPD'!R4271</f>
        <v>0</v>
      </c>
      <c r="T656" s="316">
        <f>'per SKPD'!S4271</f>
        <v>0</v>
      </c>
      <c r="U656" s="316">
        <f>'per SKPD'!T4271</f>
        <v>0</v>
      </c>
      <c r="V656" s="316">
        <f>'per SKPD'!U4271</f>
        <v>0</v>
      </c>
      <c r="W656" s="316">
        <f>'per SKPD'!V4271</f>
        <v>0</v>
      </c>
      <c r="X656" s="316">
        <f t="shared" si="451"/>
        <v>0</v>
      </c>
      <c r="Y656" s="318">
        <f t="shared" si="452"/>
        <v>258145550</v>
      </c>
      <c r="Z656" s="318"/>
      <c r="AD656" s="379">
        <v>258145550</v>
      </c>
      <c r="AE656" s="394">
        <f t="shared" si="450"/>
        <v>0</v>
      </c>
    </row>
    <row r="657" spans="1:31">
      <c r="A657" s="230"/>
      <c r="B657" s="159">
        <v>6</v>
      </c>
      <c r="C657" s="159" t="s">
        <v>100</v>
      </c>
      <c r="D657" s="185" t="s">
        <v>10</v>
      </c>
      <c r="E657" s="316">
        <f>'per SKPD'!E4274</f>
        <v>0</v>
      </c>
      <c r="F657" s="316">
        <f>'per SKPD'!F4274</f>
        <v>0</v>
      </c>
      <c r="G657" s="316">
        <f>'per SKPD'!G4274</f>
        <v>0</v>
      </c>
      <c r="H657" s="316">
        <f>'per SKPD'!H4274</f>
        <v>0</v>
      </c>
      <c r="I657" s="316">
        <f>'per SKPD'!I4274</f>
        <v>0</v>
      </c>
      <c r="J657" s="316">
        <f>'per SKPD'!J4274</f>
        <v>0</v>
      </c>
      <c r="K657" s="316">
        <f>'per SKPD'!K4274</f>
        <v>0</v>
      </c>
      <c r="L657" s="316">
        <f>'per SKPD'!L4274</f>
        <v>0</v>
      </c>
      <c r="M657" s="316">
        <f>'per SKPD'!M4274</f>
        <v>0</v>
      </c>
      <c r="N657" s="316">
        <f>'per SKPD'!N4274</f>
        <v>0</v>
      </c>
      <c r="O657" s="316">
        <f t="shared" si="449"/>
        <v>0</v>
      </c>
      <c r="P657" s="316">
        <f>'per SKPD'!O4274</f>
        <v>0</v>
      </c>
      <c r="Q657" s="316">
        <f>'per SKPD'!P4274</f>
        <v>0</v>
      </c>
      <c r="R657" s="316">
        <f>'per SKPD'!Q4274</f>
        <v>0</v>
      </c>
      <c r="S657" s="316">
        <f>'per SKPD'!R4274</f>
        <v>0</v>
      </c>
      <c r="T657" s="316">
        <f>'per SKPD'!S4274</f>
        <v>0</v>
      </c>
      <c r="U657" s="316">
        <f>'per SKPD'!T4274</f>
        <v>0</v>
      </c>
      <c r="V657" s="316">
        <f>'per SKPD'!U4274</f>
        <v>0</v>
      </c>
      <c r="W657" s="316">
        <f>'per SKPD'!V4274</f>
        <v>0</v>
      </c>
      <c r="X657" s="316">
        <f t="shared" si="451"/>
        <v>0</v>
      </c>
      <c r="Y657" s="318">
        <f t="shared" si="452"/>
        <v>0</v>
      </c>
      <c r="Z657" s="318"/>
      <c r="AD657" s="379">
        <v>0</v>
      </c>
      <c r="AE657" s="394">
        <f t="shared" si="450"/>
        <v>0</v>
      </c>
    </row>
    <row r="658" spans="1:31" s="179" customFormat="1">
      <c r="A658" s="628"/>
      <c r="B658" s="186">
        <v>7</v>
      </c>
      <c r="C658" s="186"/>
      <c r="D658" s="187" t="s">
        <v>11</v>
      </c>
      <c r="E658" s="316">
        <f>'per SKPD'!E4275</f>
        <v>0</v>
      </c>
      <c r="F658" s="316">
        <f>'per SKPD'!F4275</f>
        <v>0</v>
      </c>
      <c r="G658" s="316">
        <f>'per SKPD'!G4275</f>
        <v>0</v>
      </c>
      <c r="H658" s="316">
        <f>'per SKPD'!H4275</f>
        <v>0</v>
      </c>
      <c r="I658" s="316">
        <f>'per SKPD'!I4275</f>
        <v>0</v>
      </c>
      <c r="J658" s="316">
        <f>'per SKPD'!J4275</f>
        <v>0</v>
      </c>
      <c r="K658" s="316">
        <f>'per SKPD'!K4275</f>
        <v>0</v>
      </c>
      <c r="L658" s="316">
        <f>'per SKPD'!L4275</f>
        <v>0</v>
      </c>
      <c r="M658" s="316">
        <f>'per SKPD'!M4275</f>
        <v>0</v>
      </c>
      <c r="N658" s="316">
        <f>'per SKPD'!N4275</f>
        <v>0</v>
      </c>
      <c r="O658" s="316">
        <f t="shared" si="449"/>
        <v>0</v>
      </c>
      <c r="P658" s="316">
        <f>'per SKPD'!O4275</f>
        <v>0</v>
      </c>
      <c r="Q658" s="316">
        <f>'per SKPD'!P4275</f>
        <v>0</v>
      </c>
      <c r="R658" s="316">
        <f>'per SKPD'!Q4275</f>
        <v>0</v>
      </c>
      <c r="S658" s="316">
        <f>'per SKPD'!R4275</f>
        <v>0</v>
      </c>
      <c r="T658" s="316">
        <f>'per SKPD'!S4275</f>
        <v>0</v>
      </c>
      <c r="U658" s="316">
        <f>'per SKPD'!T4275</f>
        <v>0</v>
      </c>
      <c r="V658" s="316">
        <f>'per SKPD'!U4275</f>
        <v>0</v>
      </c>
      <c r="W658" s="316">
        <f>'per SKPD'!V4275</f>
        <v>0</v>
      </c>
      <c r="X658" s="316">
        <f>SUM(P658:W658)</f>
        <v>0</v>
      </c>
      <c r="Y658" s="318">
        <f>E658+G658+H658+I658+J658+K658+L658+M658+N658-P658-Q658-R658-S658-T658-U658-V658-W658</f>
        <v>0</v>
      </c>
      <c r="Z658" s="395"/>
      <c r="AA658" s="396"/>
      <c r="AB658" s="397"/>
      <c r="AC658" s="397"/>
      <c r="AD658" s="397">
        <v>0</v>
      </c>
      <c r="AE658" s="394">
        <f t="shared" si="450"/>
        <v>0</v>
      </c>
    </row>
    <row r="659" spans="1:31">
      <c r="A659" s="627"/>
      <c r="B659" s="183"/>
      <c r="C659" s="183"/>
      <c r="D659" s="188"/>
      <c r="E659" s="390"/>
      <c r="F659" s="390"/>
      <c r="G659" s="390"/>
      <c r="H659" s="390"/>
      <c r="I659" s="390"/>
      <c r="J659" s="390"/>
      <c r="K659" s="390"/>
      <c r="L659" s="390"/>
      <c r="M659" s="390"/>
      <c r="N659" s="390"/>
      <c r="O659" s="390"/>
      <c r="P659" s="390"/>
      <c r="Q659" s="390"/>
      <c r="R659" s="390"/>
      <c r="S659" s="390"/>
      <c r="T659" s="390"/>
      <c r="U659" s="390"/>
      <c r="V659" s="390"/>
      <c r="W659" s="390"/>
      <c r="X659" s="390"/>
      <c r="Y659" s="390"/>
      <c r="Z659" s="390"/>
      <c r="AE659" s="394">
        <f t="shared" si="450"/>
        <v>0</v>
      </c>
    </row>
    <row r="660" spans="1:31">
      <c r="A660" s="231"/>
      <c r="B660" s="207"/>
      <c r="C660" s="207"/>
      <c r="D660" s="208"/>
      <c r="E660" s="419"/>
      <c r="F660" s="419"/>
      <c r="G660" s="419"/>
      <c r="H660" s="419"/>
      <c r="I660" s="419"/>
      <c r="J660" s="419"/>
      <c r="K660" s="419"/>
      <c r="L660" s="419"/>
      <c r="M660" s="419"/>
      <c r="N660" s="419"/>
      <c r="O660" s="419"/>
      <c r="P660" s="419"/>
      <c r="Q660" s="419"/>
      <c r="R660" s="419"/>
      <c r="S660" s="419"/>
      <c r="T660" s="419"/>
      <c r="U660" s="419"/>
      <c r="V660" s="419"/>
      <c r="W660" s="419"/>
      <c r="X660" s="419"/>
      <c r="Y660" s="419"/>
      <c r="Z660" s="419"/>
      <c r="AE660" s="394">
        <f t="shared" si="450"/>
        <v>0</v>
      </c>
    </row>
    <row r="661" spans="1:31" s="134" customFormat="1" ht="24" customHeight="1">
      <c r="A661" s="634"/>
      <c r="B661" s="209"/>
      <c r="C661" s="209"/>
      <c r="D661" s="210" t="s">
        <v>4</v>
      </c>
      <c r="E661" s="420">
        <f t="shared" ref="E661:Y661" si="453">E12+E21+E30+E39+E48+E57+E66+E75+E84+E93+E102+E111+E120+E129+E138+E147+E156+E165+E174+E183+E192+E201+E210+E219+E228+E237+E246+E255+E264+E273+E282+E291+E300+E309+E318+E327+E336+E345+E354+E363+E372+E381+E390+E399+E408+E417+E426+E435+E444+E453+E462+E471+E480+E489+E498++E507+E516+E525+E534+E543+E552+E561+E570+E579+E588+E597+E606+E615+E624+E633+E642+E651</f>
        <v>1938293373379</v>
      </c>
      <c r="F661" s="420">
        <f t="shared" si="453"/>
        <v>162080116908</v>
      </c>
      <c r="G661" s="420">
        <f t="shared" si="453"/>
        <v>162080116908</v>
      </c>
      <c r="H661" s="420">
        <f t="shared" si="453"/>
        <v>1579380964.1500001</v>
      </c>
      <c r="I661" s="420">
        <f t="shared" si="453"/>
        <v>160265400565.45001</v>
      </c>
      <c r="J661" s="420">
        <f t="shared" si="453"/>
        <v>182135710750</v>
      </c>
      <c r="K661" s="420">
        <f t="shared" si="453"/>
        <v>37187854218</v>
      </c>
      <c r="L661" s="420">
        <f t="shared" si="453"/>
        <v>4139911173.8499999</v>
      </c>
      <c r="M661" s="420">
        <f t="shared" si="453"/>
        <v>4237041890</v>
      </c>
      <c r="N661" s="420">
        <f t="shared" si="453"/>
        <v>12561414359</v>
      </c>
      <c r="O661" s="421">
        <f t="shared" si="453"/>
        <v>564186830828.44995</v>
      </c>
      <c r="P661" s="420">
        <f t="shared" si="453"/>
        <v>13941754889</v>
      </c>
      <c r="Q661" s="420">
        <f t="shared" si="453"/>
        <v>107500000</v>
      </c>
      <c r="R661" s="420">
        <f t="shared" si="453"/>
        <v>28534917666</v>
      </c>
      <c r="S661" s="420">
        <f t="shared" si="453"/>
        <v>5543250300</v>
      </c>
      <c r="T661" s="420">
        <f t="shared" si="453"/>
        <v>31962390550</v>
      </c>
      <c r="U661" s="420">
        <f t="shared" si="453"/>
        <v>244457453</v>
      </c>
      <c r="V661" s="420">
        <f t="shared" si="453"/>
        <v>260054200</v>
      </c>
      <c r="W661" s="420">
        <f t="shared" si="453"/>
        <v>465465600</v>
      </c>
      <c r="X661" s="421">
        <f t="shared" si="453"/>
        <v>81059790658</v>
      </c>
      <c r="Y661" s="420">
        <f t="shared" si="453"/>
        <v>2421420413549.4502</v>
      </c>
      <c r="Z661" s="420"/>
      <c r="AA661" s="422">
        <f>E661+O661-X661</f>
        <v>2421420413549.4502</v>
      </c>
      <c r="AB661" s="422"/>
      <c r="AC661" s="422"/>
      <c r="AD661" s="423">
        <f t="shared" ref="AD661:AE661" si="454">AD12+AD21+AD30+AD39+AD48+AD57+AD66+AD75+AD84+AD93+AD102+AD111+AD120+AD129+AD138+AD147+AD156+AD165+AD174+AD183+AD192+AD201+AD210+AD219+AD228+AD237+AD246+AD255+AD264+AD273+AD282+AD291+AD300+AD309+AD318+AD327+AD336+AD345+AD354+AD363+AD372+AD381+AD390+AD399+AD408+AD417+AD426+AD435+AD444+AD453+AD462+AD471+AD480+AD489+AD498++AD507+AD516+AD525+AD534+AD543+AD552+AD561+AD570+AD579+AD588+AD597+AD606+AD615+AD624+AD633+AD642+AD651</f>
        <v>2423115489596.5557</v>
      </c>
      <c r="AE661" s="606">
        <f t="shared" si="454"/>
        <v>-1695076047.1052246</v>
      </c>
    </row>
    <row r="662" spans="1:31">
      <c r="B662" s="182"/>
      <c r="C662" s="182"/>
      <c r="E662" s="378"/>
      <c r="F662" s="378"/>
      <c r="G662" s="378"/>
      <c r="H662" s="378"/>
      <c r="I662" s="378"/>
      <c r="J662" s="378"/>
      <c r="K662" s="378"/>
      <c r="L662" s="378"/>
      <c r="M662" s="378"/>
      <c r="N662" s="378"/>
      <c r="O662" s="378"/>
      <c r="P662" s="378"/>
      <c r="Q662" s="378"/>
      <c r="R662" s="378"/>
      <c r="S662" s="378"/>
      <c r="T662" s="378"/>
      <c r="U662" s="378"/>
      <c r="V662" s="378"/>
      <c r="W662" s="378"/>
      <c r="X662" s="378"/>
      <c r="Y662" s="378"/>
      <c r="Z662" s="378"/>
    </row>
    <row r="663" spans="1:31" s="140" customFormat="1">
      <c r="A663" s="232"/>
      <c r="B663" s="212"/>
      <c r="D663" s="212"/>
      <c r="E663" s="424"/>
      <c r="F663" s="424"/>
      <c r="G663" s="424"/>
      <c r="H663" s="424"/>
      <c r="I663" s="424"/>
      <c r="J663" s="424"/>
      <c r="K663" s="424"/>
      <c r="L663" s="424"/>
      <c r="M663" s="424"/>
      <c r="N663" s="424"/>
      <c r="O663" s="424"/>
      <c r="P663" s="424"/>
      <c r="Q663" s="424"/>
      <c r="R663" s="425"/>
      <c r="S663" s="425"/>
      <c r="T663" s="425"/>
      <c r="U663" s="425"/>
      <c r="V663" s="425"/>
      <c r="W663" s="425"/>
      <c r="X663" s="425"/>
      <c r="Y663" s="425"/>
      <c r="Z663" s="425"/>
      <c r="AA663" s="407">
        <f>Y661-AA661</f>
        <v>0</v>
      </c>
      <c r="AB663" s="425" t="s">
        <v>94</v>
      </c>
      <c r="AC663" s="425"/>
      <c r="AD663" s="425"/>
      <c r="AE663" s="425"/>
    </row>
    <row r="664" spans="1:31" s="140" customFormat="1">
      <c r="A664" s="233"/>
      <c r="B664" s="153"/>
      <c r="C664" s="153"/>
      <c r="E664" s="426"/>
      <c r="F664" s="426"/>
      <c r="G664" s="426"/>
      <c r="H664" s="426"/>
      <c r="I664" s="426"/>
      <c r="J664" s="426"/>
      <c r="K664" s="426"/>
      <c r="L664" s="426"/>
      <c r="M664" s="426"/>
      <c r="N664" s="426"/>
      <c r="O664" s="426"/>
      <c r="P664" s="426"/>
      <c r="Q664" s="426"/>
      <c r="R664" s="426"/>
      <c r="S664" s="426"/>
      <c r="T664" s="426"/>
      <c r="U664" s="426"/>
      <c r="V664" s="426"/>
      <c r="W664" s="426"/>
      <c r="X664" s="426"/>
      <c r="Y664" s="426">
        <f>E661+O661-X661</f>
        <v>2421420413549.4502</v>
      </c>
      <c r="Z664" s="425"/>
      <c r="AA664" s="407"/>
      <c r="AB664" s="425"/>
      <c r="AC664" s="425"/>
      <c r="AD664" s="425"/>
      <c r="AE664" s="394">
        <f>Y661-AD661</f>
        <v>-1695076047.1054687</v>
      </c>
    </row>
    <row r="665" spans="1:31" s="140" customFormat="1">
      <c r="A665" s="233"/>
      <c r="B665" s="153"/>
      <c r="C665" s="153"/>
      <c r="D665" s="140" t="s">
        <v>2</v>
      </c>
      <c r="E665" s="425"/>
      <c r="F665" s="425"/>
      <c r="G665" s="425"/>
      <c r="H665" s="425"/>
      <c r="I665" s="425"/>
      <c r="J665" s="425"/>
      <c r="K665" s="425"/>
      <c r="L665" s="425"/>
      <c r="M665" s="426"/>
      <c r="N665" s="426"/>
      <c r="O665" s="426"/>
      <c r="P665" s="426"/>
      <c r="Q665" s="426"/>
      <c r="R665" s="426"/>
      <c r="S665" s="426"/>
      <c r="T665" s="426"/>
      <c r="U665" s="425" t="s">
        <v>2</v>
      </c>
      <c r="V665" s="425"/>
      <c r="W665" s="425"/>
      <c r="X665" s="426"/>
      <c r="Y665" s="426"/>
      <c r="Z665" s="425"/>
      <c r="AA665" s="382">
        <f>E661+G661+H661+I661+J661+K661+L661+M661+N661-P661-Q661-R661-S661-T661-U661-V661-W661</f>
        <v>2421420413549.4502</v>
      </c>
      <c r="AB665" s="425"/>
      <c r="AC665" s="425"/>
      <c r="AD665" s="425"/>
      <c r="AE665" s="425"/>
    </row>
    <row r="666" spans="1:31" s="140" customFormat="1">
      <c r="A666" s="232"/>
      <c r="D666" s="140" t="s">
        <v>90</v>
      </c>
      <c r="E666" s="425"/>
      <c r="F666" s="425"/>
      <c r="G666" s="425"/>
      <c r="H666" s="425"/>
      <c r="I666" s="425"/>
      <c r="J666" s="425"/>
      <c r="K666" s="425">
        <f>K661-R661</f>
        <v>8652936552</v>
      </c>
      <c r="L666" s="425"/>
      <c r="M666" s="425"/>
      <c r="N666" s="425"/>
      <c r="O666" s="425"/>
      <c r="P666" s="425"/>
      <c r="Q666" s="425"/>
      <c r="R666" s="425"/>
      <c r="S666" s="425"/>
      <c r="T666" s="425"/>
      <c r="U666" s="425" t="s">
        <v>90</v>
      </c>
      <c r="V666" s="425"/>
      <c r="W666" s="425"/>
      <c r="X666" s="425"/>
      <c r="Y666" s="425">
        <f>Y661-Y664</f>
        <v>0</v>
      </c>
      <c r="Z666" s="425"/>
      <c r="AA666" s="407"/>
      <c r="AB666" s="425"/>
      <c r="AC666" s="425"/>
      <c r="AD666" s="425"/>
      <c r="AE666" s="425"/>
    </row>
    <row r="667" spans="1:31" s="140" customFormat="1">
      <c r="A667" s="232"/>
      <c r="D667" s="140" t="s">
        <v>91</v>
      </c>
      <c r="E667" s="425"/>
      <c r="F667" s="425"/>
      <c r="G667" s="425"/>
      <c r="H667" s="425"/>
      <c r="I667" s="425"/>
      <c r="J667" s="425"/>
      <c r="K667" s="425"/>
      <c r="L667" s="425"/>
      <c r="M667" s="425"/>
      <c r="N667" s="425"/>
      <c r="O667" s="425"/>
      <c r="P667" s="425"/>
      <c r="Q667" s="425"/>
      <c r="R667" s="425"/>
      <c r="S667" s="425"/>
      <c r="T667" s="425"/>
      <c r="U667" s="425" t="s">
        <v>91</v>
      </c>
      <c r="V667" s="425"/>
      <c r="W667" s="425"/>
      <c r="X667" s="425"/>
      <c r="Y667" s="425"/>
      <c r="Z667" s="425"/>
      <c r="AA667" s="407">
        <f>Y661-AA665</f>
        <v>0</v>
      </c>
      <c r="AB667" s="425"/>
      <c r="AC667" s="425"/>
      <c r="AD667" s="425"/>
      <c r="AE667" s="425"/>
    </row>
    <row r="668" spans="1:31" s="140" customFormat="1">
      <c r="A668" s="232"/>
      <c r="E668" s="425"/>
      <c r="F668" s="425"/>
      <c r="G668" s="425"/>
      <c r="H668" s="425"/>
      <c r="I668" s="425"/>
      <c r="J668" s="425"/>
      <c r="K668" s="425"/>
      <c r="L668" s="425"/>
      <c r="M668" s="427"/>
      <c r="N668" s="427"/>
      <c r="O668" s="427"/>
      <c r="P668" s="427"/>
      <c r="Q668" s="427"/>
      <c r="R668" s="427"/>
      <c r="S668" s="427"/>
      <c r="T668" s="425"/>
      <c r="U668" s="425"/>
      <c r="V668" s="425"/>
      <c r="W668" s="425"/>
      <c r="X668" s="425"/>
      <c r="Y668" s="425"/>
      <c r="Z668" s="425"/>
      <c r="AA668" s="407"/>
      <c r="AB668" s="425"/>
      <c r="AC668" s="425"/>
      <c r="AD668" s="425"/>
      <c r="AE668" s="425"/>
    </row>
    <row r="669" spans="1:31" s="140" customFormat="1">
      <c r="A669" s="232"/>
      <c r="E669" s="425"/>
      <c r="F669" s="425"/>
      <c r="G669" s="425"/>
      <c r="H669" s="425"/>
      <c r="I669" s="425"/>
      <c r="J669" s="425"/>
      <c r="K669" s="425"/>
      <c r="L669" s="425"/>
      <c r="M669" s="427"/>
      <c r="N669" s="427"/>
      <c r="O669" s="427"/>
      <c r="P669" s="427"/>
      <c r="Q669" s="427"/>
      <c r="R669" s="427"/>
      <c r="S669" s="427"/>
      <c r="T669" s="425"/>
      <c r="U669" s="425"/>
      <c r="V669" s="425"/>
      <c r="W669" s="425"/>
      <c r="X669" s="425"/>
      <c r="Y669" s="425"/>
      <c r="Z669" s="425"/>
      <c r="AA669" s="407"/>
      <c r="AB669" s="425"/>
      <c r="AC669" s="425"/>
      <c r="AD669" s="425"/>
      <c r="AE669" s="425"/>
    </row>
    <row r="670" spans="1:31" s="140" customFormat="1">
      <c r="A670" s="232"/>
      <c r="E670" s="425"/>
      <c r="F670" s="425"/>
      <c r="G670" s="425"/>
      <c r="H670" s="425"/>
      <c r="I670" s="425"/>
      <c r="J670" s="425"/>
      <c r="K670" s="425"/>
      <c r="L670" s="425"/>
      <c r="M670" s="427"/>
      <c r="N670" s="427"/>
      <c r="O670" s="427"/>
      <c r="P670" s="427"/>
      <c r="Q670" s="427"/>
      <c r="R670" s="427"/>
      <c r="S670" s="427"/>
      <c r="T670" s="425"/>
      <c r="U670" s="425"/>
      <c r="V670" s="425"/>
      <c r="W670" s="425"/>
      <c r="X670" s="425"/>
      <c r="Y670" s="425"/>
      <c r="Z670" s="425"/>
      <c r="AA670" s="407"/>
      <c r="AB670" s="425"/>
      <c r="AC670" s="425"/>
      <c r="AD670" s="425"/>
      <c r="AE670" s="425"/>
    </row>
    <row r="671" spans="1:31" s="140" customFormat="1">
      <c r="A671" s="232"/>
      <c r="D671" s="213" t="s">
        <v>92</v>
      </c>
      <c r="E671" s="425"/>
      <c r="F671" s="425"/>
      <c r="G671" s="425"/>
      <c r="H671" s="425"/>
      <c r="I671" s="425"/>
      <c r="J671" s="425"/>
      <c r="K671" s="425"/>
      <c r="L671" s="425"/>
      <c r="M671" s="425"/>
      <c r="N671" s="425"/>
      <c r="O671" s="425"/>
      <c r="P671" s="425"/>
      <c r="Q671" s="425"/>
      <c r="R671" s="425"/>
      <c r="S671" s="425"/>
      <c r="T671" s="425"/>
      <c r="U671" s="428" t="s">
        <v>92</v>
      </c>
      <c r="V671" s="428"/>
      <c r="W671" s="428"/>
      <c r="X671" s="425"/>
      <c r="Y671" s="425"/>
      <c r="Z671" s="425"/>
      <c r="AA671" s="407"/>
      <c r="AB671" s="425"/>
      <c r="AC671" s="425"/>
      <c r="AD671" s="425"/>
      <c r="AE671" s="425"/>
    </row>
    <row r="672" spans="1:31" s="140" customFormat="1" ht="15">
      <c r="A672" s="232"/>
      <c r="D672" s="140" t="s">
        <v>93</v>
      </c>
      <c r="E672" s="425"/>
      <c r="F672" s="425"/>
      <c r="G672" s="425"/>
      <c r="H672" s="425"/>
      <c r="I672" s="425"/>
      <c r="J672" s="425"/>
      <c r="K672" s="425"/>
      <c r="L672" s="425"/>
      <c r="M672" s="425"/>
      <c r="N672" s="425"/>
      <c r="O672" s="425"/>
      <c r="P672" s="425"/>
      <c r="Q672" s="425"/>
      <c r="R672" s="425"/>
      <c r="S672" s="425"/>
      <c r="T672" s="425"/>
      <c r="U672" s="425" t="s">
        <v>93</v>
      </c>
      <c r="V672" s="425"/>
      <c r="W672" s="425"/>
      <c r="X672" s="425"/>
      <c r="Y672" s="425"/>
      <c r="Z672" s="425"/>
      <c r="AA672" s="407"/>
      <c r="AB672" s="425"/>
      <c r="AC672" s="425"/>
      <c r="AD672" s="429"/>
      <c r="AE672" s="425"/>
    </row>
    <row r="676" spans="3:25" hidden="1"/>
    <row r="677" spans="3:25" hidden="1">
      <c r="C677" s="159">
        <v>1</v>
      </c>
      <c r="D677" s="185" t="s">
        <v>9</v>
      </c>
      <c r="E677" s="318">
        <f t="shared" ref="E677:E683" si="455">E13+E22+E31+E40+E49+E58+E67+E76+E85+E94+E103+E112+E121+E130+E139+E148+E157+E166+E175+E184+E193+E202+E211+E220+E229+E238+E247+E256+E265+E274+E283+E292+E301+E310+E319+E328+E337+E346+E355+E364+E373+E382+E391+E400+E409+E418+E427+E436+E445+E454+E463+E472+E481+E490+E499++E508+E517+E526+E535+E544+E553+E562+E571+E580+E589+E598+E607+E616+E625+E634+E643+E652</f>
        <v>305404971255</v>
      </c>
      <c r="F677" s="318"/>
      <c r="G677" s="318">
        <f t="shared" ref="G677:X677" si="456">G13+G22+G31+G40+G49+G58+G67+G76+G85+G94+G103+G112+G121+G130+G139+G148+G157+G166+G175+G184+G193+G202+G211+G220+G229+G238+G247+G256+G265+G274+G283+G292+G301+G310+G319+G328+G337+G346+G355+G364+G373+G382+G391+G400+G409+G418+G427+G436+G445+G454+G463+G472+G481+G490+G499++G508+G517+G526+G535+G544+G553+G562+G571+G580+G589+G598+G607+G616+G625+G634+G643+G652</f>
        <v>1348258800</v>
      </c>
      <c r="H677" s="318">
        <f t="shared" si="456"/>
        <v>166770438</v>
      </c>
      <c r="I677" s="318">
        <f t="shared" si="456"/>
        <v>225904790</v>
      </c>
      <c r="J677" s="318">
        <f t="shared" si="456"/>
        <v>180179705900</v>
      </c>
      <c r="K677" s="318">
        <f t="shared" si="456"/>
        <v>7056280742</v>
      </c>
      <c r="L677" s="318">
        <f t="shared" si="456"/>
        <v>0</v>
      </c>
      <c r="M677" s="318">
        <f t="shared" si="456"/>
        <v>0</v>
      </c>
      <c r="N677" s="318">
        <f t="shared" si="456"/>
        <v>5002589000</v>
      </c>
      <c r="O677" s="318">
        <f t="shared" si="456"/>
        <v>193979509670</v>
      </c>
      <c r="P677" s="318">
        <f t="shared" si="456"/>
        <v>6375131000</v>
      </c>
      <c r="Q677" s="318">
        <f t="shared" si="456"/>
        <v>0</v>
      </c>
      <c r="R677" s="318">
        <f t="shared" si="456"/>
        <v>5905582170</v>
      </c>
      <c r="S677" s="318">
        <f t="shared" si="456"/>
        <v>560830976</v>
      </c>
      <c r="T677" s="318">
        <f t="shared" si="456"/>
        <v>5558887250</v>
      </c>
      <c r="U677" s="318">
        <f t="shared" si="456"/>
        <v>0</v>
      </c>
      <c r="V677" s="318">
        <f t="shared" ref="V677:W677" si="457">V13+V22+V31+V40+V49+V58+V67+V76+V85+V94+V103+V112+V121+V130+V139+V148+V157+V166+V175+V184+V193+V202+V211+V220+V229+V238+V247+V256+V265+V274+V283+V292+V301+V310+V319+V328+V337+V346+V355+V364+V373+V382+V391+V400+V409+V418+V427+V436+V445+V454+V463+V472+V481+V490+V499++V508+V517+V526+V535+V544+V553+V562+V571+V580+V589+V598+V607+V616+V625+V634+V643+V652</f>
        <v>0</v>
      </c>
      <c r="W677" s="318">
        <f t="shared" si="457"/>
        <v>0</v>
      </c>
      <c r="X677" s="318">
        <f t="shared" si="456"/>
        <v>18400431396</v>
      </c>
      <c r="Y677" s="318">
        <f>E677+G677+H677+I677+J677+K677+L677+M677+N677-P677-Q677-R677-S677-T677-U677-V677-W677</f>
        <v>480984049529</v>
      </c>
    </row>
    <row r="678" spans="3:25" hidden="1">
      <c r="C678" s="159">
        <v>2</v>
      </c>
      <c r="D678" s="185" t="s">
        <v>12</v>
      </c>
      <c r="E678" s="318">
        <f t="shared" si="455"/>
        <v>144616361331</v>
      </c>
      <c r="F678" s="318"/>
      <c r="G678" s="318">
        <f t="shared" ref="G678:X678" si="458">G14+G23+G32+G41+G50+G59+G68+G77+G86+G95+G104+G113+G122+G131+G140+G149+G158+G167+G176+G185+G194+G203+G212+G221+G230+G239+G248+G257+G266+G275+G284+G293+G302+G311+G320+G329+G338+G347+G356+G365+G374+G383+G392+G401+G410+G419+G428+G437+G446+G455+G464+G473+G482+G491+G500++G509+G518+G527+G536+G545+G554+G563+G572+G581+G590+G599+G608+G617+G626+G635+G644+G653</f>
        <v>36030629048</v>
      </c>
      <c r="H678" s="318">
        <f t="shared" si="458"/>
        <v>215652795</v>
      </c>
      <c r="I678" s="318">
        <f t="shared" si="458"/>
        <v>51234184507</v>
      </c>
      <c r="J678" s="318">
        <f t="shared" si="458"/>
        <v>46568600</v>
      </c>
      <c r="K678" s="318">
        <f t="shared" si="458"/>
        <v>5774726664</v>
      </c>
      <c r="L678" s="318">
        <f t="shared" si="458"/>
        <v>23065735</v>
      </c>
      <c r="M678" s="318">
        <f t="shared" si="458"/>
        <v>444757753</v>
      </c>
      <c r="N678" s="318">
        <f t="shared" si="458"/>
        <v>2070590483</v>
      </c>
      <c r="O678" s="318">
        <f t="shared" si="458"/>
        <v>95840175585</v>
      </c>
      <c r="P678" s="318">
        <f t="shared" si="458"/>
        <v>0</v>
      </c>
      <c r="Q678" s="318">
        <f t="shared" si="458"/>
        <v>107500000</v>
      </c>
      <c r="R678" s="318">
        <f t="shared" si="458"/>
        <v>6277535795</v>
      </c>
      <c r="S678" s="318">
        <f t="shared" si="458"/>
        <v>766625512</v>
      </c>
      <c r="T678" s="318">
        <f t="shared" si="458"/>
        <v>130478500</v>
      </c>
      <c r="U678" s="318">
        <f t="shared" si="458"/>
        <v>103487453</v>
      </c>
      <c r="V678" s="318">
        <f t="shared" ref="V678:W678" si="459">V14+V23+V32+V41+V50+V59+V68+V77+V86+V95+V104+V113+V122+V131+V140+V149+V158+V167+V176+V185+V194+V203+V212+V221+V230+V239+V248+V257+V266+V275+V284+V293+V302+V311+V320+V329+V338+V347+V356+V365+V374+V383+V392+V401+V410+V419+V428+V437+V446+V455+V464+V473+V482+V491+V500++V509+V518+V527+V536+V545+V554+V563+V572+V581+V590+V599+V608+V617+V626+V635+V644+V653</f>
        <v>258771400</v>
      </c>
      <c r="W678" s="318">
        <f t="shared" si="459"/>
        <v>0</v>
      </c>
      <c r="X678" s="318">
        <f t="shared" si="458"/>
        <v>7644398660</v>
      </c>
      <c r="Y678" s="318">
        <f t="shared" ref="Y678:Y683" si="460">E678+G678+H678+I678+J678+K678+L678+M678+N678-P678-Q678-R678-S678-T678-U678-V678-W678</f>
        <v>232812138256</v>
      </c>
    </row>
    <row r="679" spans="3:25" hidden="1">
      <c r="C679" s="159">
        <v>3</v>
      </c>
      <c r="D679" s="185" t="s">
        <v>13</v>
      </c>
      <c r="E679" s="318">
        <f t="shared" si="455"/>
        <v>532693561571</v>
      </c>
      <c r="F679" s="318"/>
      <c r="G679" s="318">
        <f t="shared" ref="G679:X679" si="461">G15+G24+G33+G42+G51+G60+G69+G78+G87+G96+G105+G114+G123+G132+G141+G150+G159+G168+G177+G186+G195+G204+G213+G222+G231+G240+G249+G258+G267+G276+G285+G294+G303+G312+G321+G330+G339+G348+G357+G366+G375+G384+G393+G402+G411+G420+G429+G438+G447+G456+G465+G474+G483+G492+G501++G510+G519+G528+G537+G546+G555+G564+G573+G582+G591+G600+G609+G618+G627+G636+G645+G654</f>
        <v>85416345515</v>
      </c>
      <c r="H679" s="318">
        <f t="shared" si="461"/>
        <v>647182943.14999998</v>
      </c>
      <c r="I679" s="318">
        <f t="shared" si="461"/>
        <v>86338044722.449997</v>
      </c>
      <c r="J679" s="318">
        <f t="shared" si="461"/>
        <v>393789250</v>
      </c>
      <c r="K679" s="318">
        <f t="shared" si="461"/>
        <v>23672049978</v>
      </c>
      <c r="L679" s="318">
        <f t="shared" si="461"/>
        <v>2304993358.8499999</v>
      </c>
      <c r="M679" s="318">
        <f t="shared" si="461"/>
        <v>1493923600</v>
      </c>
      <c r="N679" s="318">
        <f t="shared" si="461"/>
        <v>5028438042</v>
      </c>
      <c r="O679" s="318">
        <f t="shared" si="461"/>
        <v>205294767409.45001</v>
      </c>
      <c r="P679" s="318">
        <f t="shared" si="461"/>
        <v>6982923056</v>
      </c>
      <c r="Q679" s="318">
        <f t="shared" si="461"/>
        <v>0</v>
      </c>
      <c r="R679" s="318">
        <f t="shared" si="461"/>
        <v>15667002867</v>
      </c>
      <c r="S679" s="318">
        <f t="shared" si="461"/>
        <v>1546566459</v>
      </c>
      <c r="T679" s="318">
        <f t="shared" si="461"/>
        <v>22255975991</v>
      </c>
      <c r="U679" s="318">
        <f t="shared" si="461"/>
        <v>0</v>
      </c>
      <c r="V679" s="318">
        <f t="shared" ref="V679:W679" si="462">V15+V24+V33+V42+V51+V60+V69+V78+V87+V96+V105+V114+V123+V132+V141+V150+V159+V168+V177+V186+V195+V204+V213+V222+V231+V240+V249+V258+V267+V276+V285+V294+V303+V312+V321+V330+V339+V348+V357+V366+V375+V384+V393+V402+V411+V420+V429+V438+V447+V456+V465+V474+V483+V492+V501++V510+V519+V528+V537+V546+V555+V564+V573+V582+V591+V600+V609+V618+V627+V636+V645+V654</f>
        <v>0</v>
      </c>
      <c r="W679" s="318">
        <f t="shared" si="462"/>
        <v>0</v>
      </c>
      <c r="X679" s="318">
        <f t="shared" si="461"/>
        <v>46452468373</v>
      </c>
      <c r="Y679" s="318">
        <f t="shared" si="460"/>
        <v>691535860607.44995</v>
      </c>
    </row>
    <row r="680" spans="3:25" hidden="1">
      <c r="C680" s="159">
        <v>4</v>
      </c>
      <c r="D680" s="185" t="s">
        <v>8</v>
      </c>
      <c r="E680" s="318">
        <f t="shared" si="455"/>
        <v>916463832040</v>
      </c>
      <c r="F680" s="318"/>
      <c r="G680" s="318">
        <f t="shared" ref="G680:X680" si="463">G16+G25+G34+G43+G52+G61+G70+G79+G88+G97+G106+G115+G124+G133+G142+G151+G160+G169+G178+G187+G196+G205+G214+G223+G232+G241+G250+G259+G268+G277+G286+G295+G304+G313+G322+G331+G340+G349+G358+G367+G376+G385+G394+G403+G412+G421+G430+G439+G448+G457+G466+G475+G484+G493+G502++G511+G520+G529+G538+G547+G556+G565+G574+G583+G592+G601+G610+G619+G628+G637+G646+G655</f>
        <v>34655287393</v>
      </c>
      <c r="H680" s="318">
        <f t="shared" si="463"/>
        <v>483745697</v>
      </c>
      <c r="I680" s="318">
        <f t="shared" si="463"/>
        <v>3647083215</v>
      </c>
      <c r="J680" s="318">
        <f t="shared" si="463"/>
        <v>1515647000</v>
      </c>
      <c r="K680" s="318">
        <f t="shared" si="463"/>
        <v>426651284</v>
      </c>
      <c r="L680" s="318">
        <f t="shared" si="463"/>
        <v>1805118080</v>
      </c>
      <c r="M680" s="318">
        <f t="shared" si="463"/>
        <v>763136000</v>
      </c>
      <c r="N680" s="318">
        <f t="shared" si="463"/>
        <v>426651284</v>
      </c>
      <c r="O680" s="318">
        <f t="shared" si="463"/>
        <v>43723319953</v>
      </c>
      <c r="P680" s="318">
        <f t="shared" si="463"/>
        <v>240944550</v>
      </c>
      <c r="Q680" s="318">
        <f t="shared" si="463"/>
        <v>0</v>
      </c>
      <c r="R680" s="318">
        <f t="shared" si="463"/>
        <v>426651284</v>
      </c>
      <c r="S680" s="318">
        <f t="shared" si="463"/>
        <v>8200000</v>
      </c>
      <c r="T680" s="318">
        <f t="shared" si="463"/>
        <v>205936000</v>
      </c>
      <c r="U680" s="318">
        <f t="shared" si="463"/>
        <v>0</v>
      </c>
      <c r="V680" s="318">
        <f t="shared" ref="V680:W680" si="464">V16+V25+V34+V43+V52+V61+V70+V79+V88+V97+V106+V115+V124+V133+V142+V151+V160+V169+V178+V187+V196+V205+V214+V223+V232+V241+V250+V259+V268+V277+V286+V295+V304+V313+V322+V331+V340+V349+V358+V367+V376+V385+V394+V403+V412+V421+V430+V439+V448+V457+V466+V475+V484+V493+V502++V511+V520+V529+V538+V547+V556+V565+V574+V583+V592+V601+V610+V619+V628+V637+V646+V655</f>
        <v>1282800</v>
      </c>
      <c r="W680" s="318">
        <f t="shared" si="464"/>
        <v>465465600</v>
      </c>
      <c r="X680" s="318">
        <f t="shared" si="463"/>
        <v>1348480234</v>
      </c>
      <c r="Y680" s="318">
        <f t="shared" si="460"/>
        <v>958838671759</v>
      </c>
    </row>
    <row r="681" spans="3:25" hidden="1">
      <c r="C681" s="159">
        <v>5</v>
      </c>
      <c r="D681" s="185" t="s">
        <v>14</v>
      </c>
      <c r="E681" s="318">
        <f t="shared" si="455"/>
        <v>30825841130</v>
      </c>
      <c r="F681" s="318"/>
      <c r="G681" s="318">
        <f t="shared" ref="G681:X681" si="465">G17+G26+G35+G44+G53+G62+G71+G80+G89+G98+G107+G116+G125+G134+G143+G152+G161+G170+G179+G188+G197+G206+G215+G224+G233+G242+G251+G260+G269+G278+G287+G296+G305+G314+G323+G332+G341+G350+G359+G368+G377+G386+G395+G404+G413+G422+G431+G440+G449+G458+G467+G476+G485+G494+G503++G512+G521+G530+G539+G548+G557+G566+G575+G584+G593+G602+G611+G620+G629+G638+G647+G656</f>
        <v>3713664327</v>
      </c>
      <c r="H681" s="318">
        <f t="shared" si="465"/>
        <v>4761999</v>
      </c>
      <c r="I681" s="318">
        <f t="shared" si="465"/>
        <v>18322414611</v>
      </c>
      <c r="J681" s="318">
        <f t="shared" si="465"/>
        <v>0</v>
      </c>
      <c r="K681" s="318">
        <f t="shared" si="465"/>
        <v>258145550</v>
      </c>
      <c r="L681" s="318">
        <f t="shared" si="465"/>
        <v>0</v>
      </c>
      <c r="M681" s="318">
        <f t="shared" si="465"/>
        <v>26380000</v>
      </c>
      <c r="N681" s="318">
        <f t="shared" si="465"/>
        <v>33145550</v>
      </c>
      <c r="O681" s="318">
        <f t="shared" si="465"/>
        <v>22358512037</v>
      </c>
      <c r="P681" s="318">
        <f t="shared" si="465"/>
        <v>336978000</v>
      </c>
      <c r="Q681" s="318">
        <f t="shared" si="465"/>
        <v>0</v>
      </c>
      <c r="R681" s="318">
        <f t="shared" si="465"/>
        <v>258145550</v>
      </c>
      <c r="S681" s="318">
        <f t="shared" si="465"/>
        <v>475417753</v>
      </c>
      <c r="T681" s="318">
        <f t="shared" si="465"/>
        <v>0</v>
      </c>
      <c r="U681" s="318">
        <f t="shared" si="465"/>
        <v>140970000</v>
      </c>
      <c r="V681" s="318">
        <f t="shared" ref="V681:W681" si="466">V17+V26+V35+V44+V53+V62+V71+V80+V89+V98+V107+V116+V125+V134+V143+V152+V161+V170+V179+V188+V197+V206+V215+V224+V233+V242+V251+V260+V269+V278+V287+V296+V305+V314+V323+V332+V341+V350+V359+V368+V377+V386+V395+V404+V413+V422+V431+V440+V449+V458+V467+V476+V485+V494+V503++V512+V521+V530+V539+V548+V557+V566+V575+V584+V593+V602+V611+V620+V629+V638+V647+V656</f>
        <v>0</v>
      </c>
      <c r="W681" s="318">
        <f t="shared" si="466"/>
        <v>0</v>
      </c>
      <c r="X681" s="318">
        <f t="shared" si="465"/>
        <v>1211511303</v>
      </c>
      <c r="Y681" s="318">
        <f t="shared" si="460"/>
        <v>51972841864</v>
      </c>
    </row>
    <row r="682" spans="3:25" hidden="1">
      <c r="C682" s="159">
        <v>6</v>
      </c>
      <c r="D682" s="185" t="s">
        <v>10</v>
      </c>
      <c r="E682" s="318">
        <f t="shared" si="455"/>
        <v>2755751600</v>
      </c>
      <c r="F682" s="318"/>
      <c r="G682" s="318">
        <f t="shared" ref="G682:X682" si="467">G18+G27+G36+G45+G54+G63+G72+G81+G90+G99+G108+G117+G126+G135+G144+G153+G162+G171+G180+G189+G198+G207+G216+G225+G234+G243+G252+G261+G270+G279+G288+G297+G306+G315+G324+G333+G342+G351+G360+G369+G378+G387+G396+G405+G414+G423+G432+G441+G450+G459+G468+G477+G486+G495+G504++G513+G522+G531+G540+G549+G558+G567+G576+G585+G594+G603+G612+G621+G630+G639+G648+G657</f>
        <v>692348800</v>
      </c>
      <c r="H682" s="318">
        <f t="shared" si="467"/>
        <v>28428900</v>
      </c>
      <c r="I682" s="318">
        <f t="shared" si="467"/>
        <v>0</v>
      </c>
      <c r="J682" s="318">
        <f t="shared" si="467"/>
        <v>0</v>
      </c>
      <c r="K682" s="318">
        <f t="shared" si="467"/>
        <v>0</v>
      </c>
      <c r="L682" s="318">
        <f t="shared" si="467"/>
        <v>0</v>
      </c>
      <c r="M682" s="318">
        <f t="shared" si="467"/>
        <v>0</v>
      </c>
      <c r="N682" s="318">
        <f t="shared" si="467"/>
        <v>0</v>
      </c>
      <c r="O682" s="318">
        <f t="shared" si="467"/>
        <v>720777700</v>
      </c>
      <c r="P682" s="318">
        <f t="shared" si="467"/>
        <v>0</v>
      </c>
      <c r="Q682" s="318">
        <f t="shared" si="467"/>
        <v>0</v>
      </c>
      <c r="R682" s="318">
        <f t="shared" si="467"/>
        <v>0</v>
      </c>
      <c r="S682" s="318">
        <f t="shared" si="467"/>
        <v>2185559600</v>
      </c>
      <c r="T682" s="318">
        <f t="shared" si="467"/>
        <v>0</v>
      </c>
      <c r="U682" s="318">
        <f t="shared" si="467"/>
        <v>0</v>
      </c>
      <c r="V682" s="318">
        <f t="shared" ref="V682:W682" si="468">V18+V27+V36+V45+V54+V63+V72+V81+V90+V99+V108+V117+V126+V135+V144+V153+V162+V171+V180+V189+V198+V207+V216+V225+V234+V243+V252+V261+V270+V279+V288+V297+V306+V315+V324+V333+V342+V351+V360+V369+V378+V387+V396+V405+V414+V423+V432+V441+V450+V459+V468+V477+V486+V495+V504++V513+V522+V531+V540+V549+V558+V567+V576+V585+V594+V603+V612+V621+V630+V639+V648+V657</f>
        <v>0</v>
      </c>
      <c r="W682" s="318">
        <f t="shared" si="468"/>
        <v>0</v>
      </c>
      <c r="X682" s="318">
        <f t="shared" si="467"/>
        <v>2185559600</v>
      </c>
      <c r="Y682" s="318">
        <f t="shared" si="460"/>
        <v>1290969700</v>
      </c>
    </row>
    <row r="683" spans="3:25" hidden="1">
      <c r="C683" s="186">
        <v>7</v>
      </c>
      <c r="D683" s="187" t="s">
        <v>11</v>
      </c>
      <c r="E683" s="318">
        <f t="shared" si="455"/>
        <v>5533054452</v>
      </c>
      <c r="F683" s="318"/>
      <c r="G683" s="318">
        <f t="shared" ref="G683:X683" si="469">G19+G28+G37+G46+G55+G64+G73+G82+G91+G100+G109+G118+G127+G136+G145+G154+G163+G172+G181+G190+G199+G208+G217+G226+G235+G244+G253+G262+G271+G280+G289+G298+G307+G316+G325+G334+G343+G352+G361+G370+G379+G388+G397+G406+G415+G424+G433+G442+G451+G460+G469+G478+G487+G496+G505++G514+G523+G532+G541+G550+G559+G568+G577+G586+G595+G604+G613+G622+G631+G640+G649+G658</f>
        <v>223583025</v>
      </c>
      <c r="H683" s="318">
        <f t="shared" si="469"/>
        <v>32838192</v>
      </c>
      <c r="I683" s="318">
        <f t="shared" si="469"/>
        <v>497768720</v>
      </c>
      <c r="J683" s="318">
        <f t="shared" si="469"/>
        <v>0</v>
      </c>
      <c r="K683" s="318">
        <f t="shared" si="469"/>
        <v>0</v>
      </c>
      <c r="L683" s="318">
        <f t="shared" si="469"/>
        <v>6734000</v>
      </c>
      <c r="M683" s="318">
        <f t="shared" si="469"/>
        <v>1508844537</v>
      </c>
      <c r="N683" s="318">
        <f t="shared" si="469"/>
        <v>0</v>
      </c>
      <c r="O683" s="318">
        <f t="shared" si="469"/>
        <v>2269768474</v>
      </c>
      <c r="P683" s="318">
        <f t="shared" si="469"/>
        <v>5778283</v>
      </c>
      <c r="Q683" s="318">
        <f t="shared" si="469"/>
        <v>0</v>
      </c>
      <c r="R683" s="318">
        <f t="shared" si="469"/>
        <v>0</v>
      </c>
      <c r="S683" s="318">
        <f t="shared" si="469"/>
        <v>50000</v>
      </c>
      <c r="T683" s="318">
        <f t="shared" si="469"/>
        <v>3811112809</v>
      </c>
      <c r="U683" s="318">
        <f t="shared" si="469"/>
        <v>0</v>
      </c>
      <c r="V683" s="318">
        <f t="shared" ref="V683:W683" si="470">V19+V28+V37+V46+V55+V64+V73+V82+V91+V100+V109+V118+V127+V136+V145+V154+V163+V172+V181+V190+V199+V208+V217+V226+V235+V244+V253+V262+V271+V280+V289+V298+V307+V316+V325+V334+V343+V352+V361+V370+V379+V388+V397+V406+V415+V424+V433+V442+V451+V460+V469+V478+V487+V496+V505++V514+V523+V532+V541+V550+V559+V568+V577+V586+V595+V604+V613+V622+V631+V640+V649+V658</f>
        <v>0</v>
      </c>
      <c r="W683" s="318">
        <f t="shared" si="470"/>
        <v>0</v>
      </c>
      <c r="X683" s="318">
        <f t="shared" si="469"/>
        <v>3816941092</v>
      </c>
      <c r="Y683" s="318">
        <f t="shared" si="460"/>
        <v>3985881834</v>
      </c>
    </row>
    <row r="684" spans="3:25" hidden="1"/>
    <row r="685" spans="3:25" hidden="1">
      <c r="E685" s="430">
        <f>SUM(E677:E683)</f>
        <v>1938293373379</v>
      </c>
      <c r="F685" s="430"/>
      <c r="G685" s="430">
        <f t="shared" ref="G685:L685" si="471">SUM(G677:G683)</f>
        <v>162080116908</v>
      </c>
      <c r="H685" s="430">
        <f t="shared" si="471"/>
        <v>1579380964.1500001</v>
      </c>
      <c r="I685" s="430">
        <f t="shared" si="471"/>
        <v>160265400565.45001</v>
      </c>
      <c r="J685" s="430">
        <f t="shared" si="471"/>
        <v>182135710750</v>
      </c>
      <c r="K685" s="430">
        <f t="shared" si="471"/>
        <v>37187854218</v>
      </c>
      <c r="L685" s="430">
        <f t="shared" si="471"/>
        <v>4139911173.8499999</v>
      </c>
      <c r="M685" s="430">
        <f t="shared" ref="M685" si="472">SUM(M677:M683)</f>
        <v>4237041890</v>
      </c>
      <c r="N685" s="430">
        <f>SUM(N677:N683)</f>
        <v>12561414359</v>
      </c>
      <c r="O685" s="430"/>
      <c r="P685" s="430">
        <f>SUM(P677:P683)</f>
        <v>13941754889</v>
      </c>
      <c r="Q685" s="430">
        <f>SUM(Q677:Q683)</f>
        <v>107500000</v>
      </c>
      <c r="R685" s="430">
        <f t="shared" ref="R685:U685" si="473">SUM(R677:R683)</f>
        <v>28534917666</v>
      </c>
      <c r="S685" s="430">
        <f>SUM(S677:S683)</f>
        <v>5543250300</v>
      </c>
      <c r="T685" s="430">
        <f>SUM(T677:T683)</f>
        <v>31962390550</v>
      </c>
      <c r="U685" s="430">
        <f t="shared" si="473"/>
        <v>244457453</v>
      </c>
      <c r="V685" s="430">
        <f t="shared" ref="V685:X685" si="474">SUM(V677:V683)</f>
        <v>260054200</v>
      </c>
      <c r="W685" s="430">
        <f t="shared" si="474"/>
        <v>465465600</v>
      </c>
      <c r="X685" s="430">
        <f t="shared" si="474"/>
        <v>81059790658</v>
      </c>
      <c r="Y685" s="430">
        <f>SUM(Y677:Y683)</f>
        <v>2421420413549.4502</v>
      </c>
    </row>
    <row r="686" spans="3:25" hidden="1"/>
    <row r="687" spans="3:25" hidden="1"/>
  </sheetData>
  <mergeCells count="101">
    <mergeCell ref="B651:D651"/>
    <mergeCell ref="B633:D633"/>
    <mergeCell ref="B543:D543"/>
    <mergeCell ref="B552:D552"/>
    <mergeCell ref="B561:D561"/>
    <mergeCell ref="B570:D570"/>
    <mergeCell ref="B579:D579"/>
    <mergeCell ref="B588:D588"/>
    <mergeCell ref="B597:D597"/>
    <mergeCell ref="B606:D606"/>
    <mergeCell ref="B615:D615"/>
    <mergeCell ref="B624:D624"/>
    <mergeCell ref="B642:D642"/>
    <mergeCell ref="B534:D534"/>
    <mergeCell ref="B435:D435"/>
    <mergeCell ref="B444:D444"/>
    <mergeCell ref="B453:D453"/>
    <mergeCell ref="B462:D462"/>
    <mergeCell ref="B471:D471"/>
    <mergeCell ref="B480:D480"/>
    <mergeCell ref="B489:D489"/>
    <mergeCell ref="B498:D498"/>
    <mergeCell ref="B507:D507"/>
    <mergeCell ref="B516:D516"/>
    <mergeCell ref="B525:D525"/>
    <mergeCell ref="B426:D426"/>
    <mergeCell ref="B327:D327"/>
    <mergeCell ref="B336:D336"/>
    <mergeCell ref="B345:D345"/>
    <mergeCell ref="B354:D354"/>
    <mergeCell ref="B363:D363"/>
    <mergeCell ref="B372:D372"/>
    <mergeCell ref="B381:D381"/>
    <mergeCell ref="B390:D390"/>
    <mergeCell ref="B399:D399"/>
    <mergeCell ref="B408:D408"/>
    <mergeCell ref="B417:D417"/>
    <mergeCell ref="B318:D318"/>
    <mergeCell ref="B219:D219"/>
    <mergeCell ref="B228:D228"/>
    <mergeCell ref="B237:D237"/>
    <mergeCell ref="B246:D246"/>
    <mergeCell ref="B255:D255"/>
    <mergeCell ref="B264:D264"/>
    <mergeCell ref="B273:D273"/>
    <mergeCell ref="B282:D282"/>
    <mergeCell ref="B291:D291"/>
    <mergeCell ref="B300:D300"/>
    <mergeCell ref="B309:D309"/>
    <mergeCell ref="B84:D84"/>
    <mergeCell ref="B93:D93"/>
    <mergeCell ref="B210:D210"/>
    <mergeCell ref="B111:D111"/>
    <mergeCell ref="B120:D120"/>
    <mergeCell ref="B129:D129"/>
    <mergeCell ref="B138:D138"/>
    <mergeCell ref="B147:D147"/>
    <mergeCell ref="B156:D156"/>
    <mergeCell ref="B165:D165"/>
    <mergeCell ref="B174:D174"/>
    <mergeCell ref="B183:D183"/>
    <mergeCell ref="B192:D192"/>
    <mergeCell ref="B201:D201"/>
    <mergeCell ref="B102:D102"/>
    <mergeCell ref="B66:D66"/>
    <mergeCell ref="B75:D75"/>
    <mergeCell ref="Z6:Z9"/>
    <mergeCell ref="G8:G9"/>
    <mergeCell ref="H8:H9"/>
    <mergeCell ref="I8:I9"/>
    <mergeCell ref="J8:J9"/>
    <mergeCell ref="K8:K9"/>
    <mergeCell ref="L8:L9"/>
    <mergeCell ref="M8:M9"/>
    <mergeCell ref="B48:D48"/>
    <mergeCell ref="N8:N9"/>
    <mergeCell ref="P8:P9"/>
    <mergeCell ref="B12:D12"/>
    <mergeCell ref="B21:D21"/>
    <mergeCell ref="B30:D30"/>
    <mergeCell ref="AE6:AE10"/>
    <mergeCell ref="A1:Z1"/>
    <mergeCell ref="A2:Z2"/>
    <mergeCell ref="A3:Z3"/>
    <mergeCell ref="A5:D5"/>
    <mergeCell ref="G7:O7"/>
    <mergeCell ref="P7:X7"/>
    <mergeCell ref="A6:A9"/>
    <mergeCell ref="B57:D57"/>
    <mergeCell ref="B39:D39"/>
    <mergeCell ref="S8:S9"/>
    <mergeCell ref="R8:R9"/>
    <mergeCell ref="T8:T9"/>
    <mergeCell ref="O8:O9"/>
    <mergeCell ref="B6:B9"/>
    <mergeCell ref="C6:C9"/>
    <mergeCell ref="D6:D9"/>
    <mergeCell ref="Q8:Q9"/>
    <mergeCell ref="G6:X6"/>
    <mergeCell ref="X8:X9"/>
    <mergeCell ref="U8:W8"/>
  </mergeCells>
  <printOptions horizontalCentered="1"/>
  <pageMargins left="0" right="0" top="0.5" bottom="0.25" header="0.03" footer="0"/>
  <pageSetup paperSize="301"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</sheetPr>
  <dimension ref="A1:DY4291"/>
  <sheetViews>
    <sheetView topLeftCell="A7" zoomScale="85" zoomScaleNormal="85" workbookViewId="0">
      <pane ySplit="4" topLeftCell="A1712" activePane="bottomLeft" state="frozen"/>
      <selection activeCell="A7" sqref="A7"/>
      <selection pane="bottomLeft" activeCell="M1725" sqref="M1725"/>
    </sheetView>
  </sheetViews>
  <sheetFormatPr defaultColWidth="8.85546875" defaultRowHeight="12.75"/>
  <cols>
    <col min="1" max="1" width="3.85546875" style="237" customWidth="1"/>
    <col min="2" max="2" width="3.28515625" style="152" customWidth="1"/>
    <col min="3" max="3" width="3.42578125" style="152" customWidth="1"/>
    <col min="4" max="4" width="29.5703125" style="276" customWidth="1"/>
    <col min="5" max="5" width="21.85546875" style="293" bestFit="1" customWidth="1"/>
    <col min="6" max="6" width="19.7109375" style="293" customWidth="1"/>
    <col min="7" max="7" width="18.5703125" style="293" customWidth="1"/>
    <col min="8" max="8" width="16.42578125" style="293" bestFit="1" customWidth="1"/>
    <col min="9" max="10" width="18.5703125" style="293" customWidth="1"/>
    <col min="11" max="11" width="17.5703125" style="293" bestFit="1" customWidth="1"/>
    <col min="12" max="13" width="16.42578125" style="293" bestFit="1" customWidth="1"/>
    <col min="14" max="15" width="17.5703125" style="293" bestFit="1" customWidth="1"/>
    <col min="16" max="16" width="15" style="293" customWidth="1"/>
    <col min="17" max="17" width="17.5703125" style="293" bestFit="1" customWidth="1"/>
    <col min="18" max="18" width="16.42578125" style="293" bestFit="1" customWidth="1"/>
    <col min="19" max="19" width="20.28515625" style="293" customWidth="1"/>
    <col min="20" max="22" width="16.5703125" style="293" customWidth="1"/>
    <col min="23" max="23" width="20.7109375" style="293" bestFit="1" customWidth="1"/>
    <col min="24" max="24" width="8.140625" style="293" customWidth="1"/>
    <col min="25" max="25" width="8.140625" style="152" customWidth="1"/>
    <col min="26" max="26" width="17.140625" style="152" bestFit="1" customWidth="1"/>
    <col min="27" max="128" width="8.85546875" style="152"/>
    <col min="129" max="129" width="16.42578125" style="152" bestFit="1" customWidth="1"/>
    <col min="130" max="16384" width="8.85546875" style="152"/>
  </cols>
  <sheetData>
    <row r="1" spans="1:25" s="235" customFormat="1" ht="15.75">
      <c r="A1" s="706" t="s">
        <v>20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234"/>
    </row>
    <row r="2" spans="1:25" s="236" customFormat="1" ht="15.75">
      <c r="A2" s="706" t="s">
        <v>2005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234"/>
    </row>
    <row r="3" spans="1:25" s="235" customFormat="1" ht="15.75">
      <c r="A3" s="706" t="s">
        <v>0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234"/>
    </row>
    <row r="4" spans="1:25">
      <c r="B4" s="154"/>
      <c r="C4" s="154"/>
      <c r="D4" s="154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154"/>
    </row>
    <row r="5" spans="1:25">
      <c r="A5" s="710"/>
      <c r="B5" s="710"/>
      <c r="C5" s="710"/>
      <c r="D5" s="710"/>
      <c r="W5" s="292"/>
      <c r="X5" s="292"/>
      <c r="Y5" s="154"/>
    </row>
    <row r="6" spans="1:25" s="240" customFormat="1">
      <c r="A6" s="707" t="s">
        <v>7</v>
      </c>
      <c r="B6" s="708" t="s">
        <v>15</v>
      </c>
      <c r="C6" s="709" t="s">
        <v>5</v>
      </c>
      <c r="D6" s="708" t="s">
        <v>16</v>
      </c>
      <c r="E6" s="294" t="s">
        <v>109</v>
      </c>
      <c r="F6" s="294"/>
      <c r="G6" s="699" t="s">
        <v>101</v>
      </c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294"/>
      <c r="V6" s="294"/>
      <c r="W6" s="295" t="s">
        <v>109</v>
      </c>
      <c r="X6" s="699" t="s">
        <v>6</v>
      </c>
      <c r="Y6" s="239"/>
    </row>
    <row r="7" spans="1:25" s="240" customFormat="1" ht="21" customHeight="1">
      <c r="A7" s="707"/>
      <c r="B7" s="708"/>
      <c r="C7" s="709"/>
      <c r="D7" s="708"/>
      <c r="E7" s="296" t="s">
        <v>110</v>
      </c>
      <c r="F7" s="296" t="s">
        <v>1997</v>
      </c>
      <c r="G7" s="711" t="s">
        <v>1784</v>
      </c>
      <c r="H7" s="711"/>
      <c r="I7" s="711"/>
      <c r="J7" s="711"/>
      <c r="K7" s="711"/>
      <c r="L7" s="711"/>
      <c r="M7" s="711"/>
      <c r="N7" s="711"/>
      <c r="O7" s="700" t="s">
        <v>1785</v>
      </c>
      <c r="P7" s="701"/>
      <c r="Q7" s="701"/>
      <c r="R7" s="701"/>
      <c r="S7" s="701"/>
      <c r="T7" s="701"/>
      <c r="U7" s="701"/>
      <c r="V7" s="702"/>
      <c r="W7" s="297" t="s">
        <v>111</v>
      </c>
      <c r="X7" s="699"/>
      <c r="Y7" s="239"/>
    </row>
    <row r="8" spans="1:25" s="240" customFormat="1" ht="18" customHeight="1">
      <c r="A8" s="707"/>
      <c r="B8" s="708"/>
      <c r="C8" s="709"/>
      <c r="D8" s="708"/>
      <c r="E8" s="297" t="s">
        <v>106</v>
      </c>
      <c r="F8" s="297" t="s">
        <v>2159</v>
      </c>
      <c r="G8" s="699" t="s">
        <v>107</v>
      </c>
      <c r="H8" s="699" t="s">
        <v>102</v>
      </c>
      <c r="I8" s="699" t="s">
        <v>108</v>
      </c>
      <c r="J8" s="699" t="s">
        <v>113</v>
      </c>
      <c r="K8" s="699" t="s">
        <v>103</v>
      </c>
      <c r="L8" s="699" t="s">
        <v>114</v>
      </c>
      <c r="M8" s="699" t="s">
        <v>104</v>
      </c>
      <c r="N8" s="699" t="s">
        <v>116</v>
      </c>
      <c r="O8" s="653" t="s">
        <v>116</v>
      </c>
      <c r="P8" s="653" t="s">
        <v>115</v>
      </c>
      <c r="Q8" s="653" t="s">
        <v>103</v>
      </c>
      <c r="R8" s="653" t="s">
        <v>104</v>
      </c>
      <c r="S8" s="653" t="s">
        <v>105</v>
      </c>
      <c r="T8" s="653" t="s">
        <v>2224</v>
      </c>
      <c r="U8" s="653"/>
      <c r="V8" s="653"/>
      <c r="W8" s="297" t="s">
        <v>106</v>
      </c>
      <c r="X8" s="699"/>
      <c r="Y8" s="239"/>
    </row>
    <row r="9" spans="1:25" s="240" customFormat="1" ht="25.5">
      <c r="A9" s="707"/>
      <c r="B9" s="708"/>
      <c r="C9" s="709"/>
      <c r="D9" s="708"/>
      <c r="E9" s="298" t="s">
        <v>3</v>
      </c>
      <c r="F9" s="296" t="s">
        <v>107</v>
      </c>
      <c r="G9" s="699"/>
      <c r="H9" s="699"/>
      <c r="I9" s="699"/>
      <c r="J9" s="699"/>
      <c r="K9" s="699"/>
      <c r="L9" s="699"/>
      <c r="M9" s="699"/>
      <c r="N9" s="699"/>
      <c r="O9" s="653"/>
      <c r="P9" s="653"/>
      <c r="Q9" s="653"/>
      <c r="R9" s="653"/>
      <c r="S9" s="653"/>
      <c r="T9" s="624" t="s">
        <v>112</v>
      </c>
      <c r="U9" s="624" t="s">
        <v>2222</v>
      </c>
      <c r="V9" s="624" t="s">
        <v>2223</v>
      </c>
      <c r="W9" s="298" t="s">
        <v>3</v>
      </c>
      <c r="X9" s="699"/>
      <c r="Y9" s="239"/>
    </row>
    <row r="10" spans="1:25" s="243" customFormat="1">
      <c r="A10" s="241">
        <v>1</v>
      </c>
      <c r="B10" s="242">
        <v>2</v>
      </c>
      <c r="C10" s="242">
        <v>3</v>
      </c>
      <c r="D10" s="242">
        <v>4</v>
      </c>
      <c r="E10" s="242">
        <v>5</v>
      </c>
      <c r="F10" s="242">
        <v>6</v>
      </c>
      <c r="G10" s="242">
        <v>7</v>
      </c>
      <c r="H10" s="242">
        <v>8</v>
      </c>
      <c r="I10" s="242">
        <v>9</v>
      </c>
      <c r="J10" s="242">
        <v>10</v>
      </c>
      <c r="K10" s="242">
        <v>11</v>
      </c>
      <c r="L10" s="242">
        <v>12</v>
      </c>
      <c r="M10" s="242">
        <v>13</v>
      </c>
      <c r="N10" s="242">
        <v>14</v>
      </c>
      <c r="O10" s="242">
        <v>15</v>
      </c>
      <c r="P10" s="242">
        <v>16</v>
      </c>
      <c r="Q10" s="242">
        <v>17</v>
      </c>
      <c r="R10" s="242">
        <v>18</v>
      </c>
      <c r="S10" s="242">
        <v>19</v>
      </c>
      <c r="T10" s="242">
        <v>20</v>
      </c>
      <c r="U10" s="242">
        <v>21</v>
      </c>
      <c r="V10" s="242">
        <v>22</v>
      </c>
      <c r="W10" s="242">
        <v>23</v>
      </c>
      <c r="X10" s="242">
        <v>24</v>
      </c>
    </row>
    <row r="11" spans="1:25" s="226" customFormat="1" ht="18.75" customHeight="1">
      <c r="A11" s="244">
        <v>1</v>
      </c>
      <c r="B11" s="245" t="s">
        <v>19</v>
      </c>
      <c r="C11" s="246"/>
      <c r="D11" s="246"/>
      <c r="E11" s="299">
        <f>SUM(E12:E280)</f>
        <v>395024597313</v>
      </c>
      <c r="F11" s="299">
        <f>SUM(F12:F280)</f>
        <v>81907507532</v>
      </c>
      <c r="G11" s="299">
        <f>G12+G13+G217+G237+G243+G266+G280</f>
        <v>81907507532</v>
      </c>
      <c r="H11" s="299">
        <f t="shared" ref="H11:W11" si="0">SUM(H12:H280)</f>
        <v>0</v>
      </c>
      <c r="I11" s="299">
        <f t="shared" si="0"/>
        <v>311505128176</v>
      </c>
      <c r="J11" s="299">
        <f t="shared" si="0"/>
        <v>0</v>
      </c>
      <c r="K11" s="299">
        <f t="shared" si="0"/>
        <v>0</v>
      </c>
      <c r="L11" s="299">
        <f t="shared" si="0"/>
        <v>1896691918</v>
      </c>
      <c r="M11" s="299">
        <f t="shared" si="0"/>
        <v>0</v>
      </c>
      <c r="N11" s="299">
        <f t="shared" si="0"/>
        <v>716647000</v>
      </c>
      <c r="O11" s="299">
        <f t="shared" si="0"/>
        <v>0</v>
      </c>
      <c r="P11" s="299">
        <f t="shared" si="0"/>
        <v>0</v>
      </c>
      <c r="Q11" s="299">
        <f t="shared" si="0"/>
        <v>0</v>
      </c>
      <c r="R11" s="299">
        <f t="shared" si="0"/>
        <v>0</v>
      </c>
      <c r="S11" s="299">
        <f t="shared" si="0"/>
        <v>40806973962</v>
      </c>
      <c r="T11" s="299">
        <f t="shared" si="0"/>
        <v>0</v>
      </c>
      <c r="U11" s="299"/>
      <c r="V11" s="299"/>
      <c r="W11" s="299">
        <f t="shared" si="0"/>
        <v>613979077546</v>
      </c>
      <c r="X11" s="299"/>
    </row>
    <row r="12" spans="1:25">
      <c r="A12" s="173"/>
      <c r="B12" s="163">
        <v>1</v>
      </c>
      <c r="C12" s="163" t="s">
        <v>95</v>
      </c>
      <c r="D12" s="167" t="s">
        <v>9</v>
      </c>
      <c r="E12" s="300">
        <v>62146743000</v>
      </c>
      <c r="F12" s="300"/>
      <c r="G12" s="300">
        <v>0</v>
      </c>
      <c r="H12" s="300"/>
      <c r="I12" s="300"/>
      <c r="J12" s="300"/>
      <c r="K12" s="300"/>
      <c r="L12" s="300"/>
      <c r="M12" s="300">
        <v>0</v>
      </c>
      <c r="N12" s="300">
        <v>716647000</v>
      </c>
      <c r="O12" s="300"/>
      <c r="P12" s="300"/>
      <c r="Q12" s="300">
        <v>0</v>
      </c>
      <c r="R12" s="300">
        <v>0</v>
      </c>
      <c r="S12" s="300">
        <v>0</v>
      </c>
      <c r="T12" s="300"/>
      <c r="U12" s="300"/>
      <c r="V12" s="300"/>
      <c r="W12" s="301">
        <f>E12+G12+H12+I12+J12+K12+L12+M12+N12-O12-P12-Q12-R12-S12-T12-U12-V12</f>
        <v>62863390000</v>
      </c>
      <c r="X12" s="301"/>
      <c r="Y12" s="154"/>
    </row>
    <row r="13" spans="1:25">
      <c r="A13" s="173"/>
      <c r="B13" s="163">
        <v>2</v>
      </c>
      <c r="C13" s="163" t="s">
        <v>96</v>
      </c>
      <c r="D13" s="167" t="s">
        <v>12</v>
      </c>
      <c r="E13" s="300">
        <v>34901876557</v>
      </c>
      <c r="F13" s="300">
        <v>19728342128</v>
      </c>
      <c r="G13" s="300">
        <f t="shared" ref="G13:T13" si="1">SUM(G14:G215)</f>
        <v>19754319107</v>
      </c>
      <c r="H13" s="300">
        <f t="shared" si="1"/>
        <v>0</v>
      </c>
      <c r="I13" s="300">
        <f t="shared" si="1"/>
        <v>50485244002</v>
      </c>
      <c r="J13" s="300">
        <f t="shared" si="1"/>
        <v>0</v>
      </c>
      <c r="K13" s="300">
        <f t="shared" si="1"/>
        <v>0</v>
      </c>
      <c r="L13" s="300">
        <f t="shared" si="1"/>
        <v>0</v>
      </c>
      <c r="M13" s="300">
        <f t="shared" si="1"/>
        <v>0</v>
      </c>
      <c r="N13" s="300">
        <f t="shared" si="1"/>
        <v>0</v>
      </c>
      <c r="O13" s="300">
        <f t="shared" si="1"/>
        <v>0</v>
      </c>
      <c r="P13" s="300">
        <f t="shared" si="1"/>
        <v>0</v>
      </c>
      <c r="Q13" s="300">
        <f t="shared" si="1"/>
        <v>0</v>
      </c>
      <c r="R13" s="300">
        <f t="shared" si="1"/>
        <v>0</v>
      </c>
      <c r="S13" s="300">
        <f t="shared" si="1"/>
        <v>0</v>
      </c>
      <c r="T13" s="300">
        <f t="shared" si="1"/>
        <v>0</v>
      </c>
      <c r="U13" s="300"/>
      <c r="V13" s="300"/>
      <c r="W13" s="301">
        <f>E13+G13+H13+I13+J13+K13+L13+M13+N13-O13-P13-Q13-R13-S13-T13-U13-V13</f>
        <v>105141439666</v>
      </c>
      <c r="X13" s="301"/>
      <c r="Y13" s="154"/>
    </row>
    <row r="14" spans="1:25">
      <c r="A14" s="174"/>
      <c r="B14" s="162"/>
      <c r="C14" s="162"/>
      <c r="D14" s="225" t="s">
        <v>2023</v>
      </c>
      <c r="E14" s="302"/>
      <c r="F14" s="302"/>
      <c r="G14" s="303">
        <v>99564740</v>
      </c>
      <c r="H14" s="302"/>
      <c r="I14" s="302"/>
      <c r="J14" s="302"/>
      <c r="K14" s="302"/>
      <c r="L14" s="302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154"/>
    </row>
    <row r="15" spans="1:25">
      <c r="A15" s="174"/>
      <c r="B15" s="162"/>
      <c r="C15" s="162"/>
      <c r="D15" s="225" t="s">
        <v>1023</v>
      </c>
      <c r="E15" s="302"/>
      <c r="F15" s="302"/>
      <c r="G15" s="303">
        <v>1347000</v>
      </c>
      <c r="H15" s="302"/>
      <c r="I15" s="302"/>
      <c r="J15" s="302"/>
      <c r="K15" s="302"/>
      <c r="L15" s="302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154"/>
    </row>
    <row r="16" spans="1:25">
      <c r="A16" s="174"/>
      <c r="B16" s="162"/>
      <c r="C16" s="162"/>
      <c r="D16" s="225" t="s">
        <v>2024</v>
      </c>
      <c r="E16" s="302"/>
      <c r="F16" s="302"/>
      <c r="G16" s="303">
        <v>198920000</v>
      </c>
      <c r="H16" s="302"/>
      <c r="I16" s="302"/>
      <c r="J16" s="302"/>
      <c r="K16" s="302"/>
      <c r="L16" s="302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154"/>
    </row>
    <row r="17" spans="1:25">
      <c r="A17" s="174"/>
      <c r="B17" s="162"/>
      <c r="C17" s="162"/>
      <c r="D17" s="225" t="s">
        <v>479</v>
      </c>
      <c r="E17" s="302">
        <f>F11-G11</f>
        <v>0</v>
      </c>
      <c r="F17" s="302"/>
      <c r="G17" s="303">
        <v>5247000</v>
      </c>
      <c r="H17" s="302"/>
      <c r="I17" s="302"/>
      <c r="J17" s="302"/>
      <c r="K17" s="302"/>
      <c r="L17" s="302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154"/>
    </row>
    <row r="18" spans="1:25">
      <c r="A18" s="174"/>
      <c r="B18" s="162"/>
      <c r="C18" s="162"/>
      <c r="D18" s="225" t="s">
        <v>1653</v>
      </c>
      <c r="E18" s="302"/>
      <c r="F18" s="302"/>
      <c r="G18" s="303">
        <v>15983000</v>
      </c>
      <c r="H18" s="302"/>
      <c r="I18" s="302"/>
      <c r="J18" s="302"/>
      <c r="K18" s="302"/>
      <c r="L18" s="302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154"/>
    </row>
    <row r="19" spans="1:25">
      <c r="A19" s="174"/>
      <c r="B19" s="162"/>
      <c r="C19" s="162"/>
      <c r="D19" s="225" t="s">
        <v>2025</v>
      </c>
      <c r="E19" s="302"/>
      <c r="F19" s="302"/>
      <c r="G19" s="303">
        <v>57992000</v>
      </c>
      <c r="H19" s="302"/>
      <c r="I19" s="302"/>
      <c r="J19" s="302"/>
      <c r="K19" s="302"/>
      <c r="L19" s="302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154"/>
    </row>
    <row r="20" spans="1:25">
      <c r="A20" s="174"/>
      <c r="B20" s="162"/>
      <c r="C20" s="162"/>
      <c r="D20" s="225" t="s">
        <v>2026</v>
      </c>
      <c r="E20" s="302"/>
      <c r="F20" s="302"/>
      <c r="G20" s="303">
        <v>2805000</v>
      </c>
      <c r="H20" s="302"/>
      <c r="I20" s="302"/>
      <c r="J20" s="302"/>
      <c r="K20" s="302"/>
      <c r="L20" s="302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154"/>
    </row>
    <row r="21" spans="1:25">
      <c r="A21" s="174"/>
      <c r="B21" s="162"/>
      <c r="C21" s="162"/>
      <c r="D21" s="225" t="s">
        <v>1334</v>
      </c>
      <c r="E21" s="302"/>
      <c r="F21" s="302"/>
      <c r="G21" s="303">
        <v>9812000</v>
      </c>
      <c r="H21" s="302"/>
      <c r="I21" s="302"/>
      <c r="J21" s="302"/>
      <c r="K21" s="302"/>
      <c r="L21" s="302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154"/>
    </row>
    <row r="22" spans="1:25">
      <c r="A22" s="174"/>
      <c r="B22" s="162"/>
      <c r="C22" s="162"/>
      <c r="D22" s="225" t="s">
        <v>2027</v>
      </c>
      <c r="E22" s="302"/>
      <c r="F22" s="302"/>
      <c r="G22" s="303">
        <v>2900000</v>
      </c>
      <c r="H22" s="302"/>
      <c r="I22" s="302"/>
      <c r="J22" s="302"/>
      <c r="K22" s="302"/>
      <c r="L22" s="302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154"/>
    </row>
    <row r="23" spans="1:25">
      <c r="A23" s="174"/>
      <c r="B23" s="162"/>
      <c r="C23" s="162"/>
      <c r="D23" s="225" t="s">
        <v>154</v>
      </c>
      <c r="E23" s="302"/>
      <c r="F23" s="302"/>
      <c r="G23" s="303">
        <v>1485000</v>
      </c>
      <c r="H23" s="302"/>
      <c r="I23" s="302"/>
      <c r="J23" s="302"/>
      <c r="K23" s="302"/>
      <c r="L23" s="302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154"/>
    </row>
    <row r="24" spans="1:25">
      <c r="A24" s="174"/>
      <c r="B24" s="162"/>
      <c r="C24" s="162"/>
      <c r="D24" s="225" t="s">
        <v>698</v>
      </c>
      <c r="E24" s="302"/>
      <c r="F24" s="302"/>
      <c r="G24" s="303">
        <v>7370000</v>
      </c>
      <c r="H24" s="302"/>
      <c r="I24" s="302"/>
      <c r="J24" s="302"/>
      <c r="K24" s="302"/>
      <c r="L24" s="302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154"/>
    </row>
    <row r="25" spans="1:25">
      <c r="A25" s="174"/>
      <c r="B25" s="162"/>
      <c r="C25" s="162"/>
      <c r="D25" s="225" t="s">
        <v>2028</v>
      </c>
      <c r="E25" s="302"/>
      <c r="F25" s="302"/>
      <c r="G25" s="303">
        <v>33156996</v>
      </c>
      <c r="H25" s="302"/>
      <c r="I25" s="302"/>
      <c r="J25" s="302"/>
      <c r="K25" s="302"/>
      <c r="L25" s="302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154"/>
    </row>
    <row r="26" spans="1:25">
      <c r="A26" s="174"/>
      <c r="B26" s="162"/>
      <c r="C26" s="162"/>
      <c r="D26" s="225" t="s">
        <v>1808</v>
      </c>
      <c r="E26" s="302"/>
      <c r="F26" s="302"/>
      <c r="G26" s="303">
        <v>23760000</v>
      </c>
      <c r="H26" s="302"/>
      <c r="I26" s="302"/>
      <c r="J26" s="302"/>
      <c r="K26" s="302"/>
      <c r="L26" s="302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154"/>
    </row>
    <row r="27" spans="1:25">
      <c r="A27" s="174"/>
      <c r="B27" s="162"/>
      <c r="C27" s="162"/>
      <c r="D27" s="225" t="s">
        <v>1803</v>
      </c>
      <c r="E27" s="302"/>
      <c r="F27" s="302"/>
      <c r="G27" s="303">
        <v>5940000</v>
      </c>
      <c r="H27" s="302"/>
      <c r="I27" s="302"/>
      <c r="J27" s="302"/>
      <c r="K27" s="302"/>
      <c r="L27" s="302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154"/>
    </row>
    <row r="28" spans="1:25">
      <c r="A28" s="174"/>
      <c r="B28" s="162"/>
      <c r="C28" s="162"/>
      <c r="D28" s="225" t="s">
        <v>1023</v>
      </c>
      <c r="E28" s="302"/>
      <c r="F28" s="302"/>
      <c r="G28" s="303">
        <v>5420800</v>
      </c>
      <c r="H28" s="302"/>
      <c r="I28" s="302"/>
      <c r="J28" s="302"/>
      <c r="K28" s="302"/>
      <c r="L28" s="302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154"/>
    </row>
    <row r="29" spans="1:25">
      <c r="A29" s="174"/>
      <c r="B29" s="162"/>
      <c r="C29" s="162"/>
      <c r="D29" s="225" t="s">
        <v>2029</v>
      </c>
      <c r="E29" s="302"/>
      <c r="F29" s="302"/>
      <c r="G29" s="303">
        <v>2211000</v>
      </c>
      <c r="H29" s="302"/>
      <c r="I29" s="302"/>
      <c r="J29" s="302"/>
      <c r="K29" s="302"/>
      <c r="L29" s="302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154"/>
    </row>
    <row r="30" spans="1:25">
      <c r="A30" s="174"/>
      <c r="B30" s="162"/>
      <c r="C30" s="162"/>
      <c r="D30" s="225" t="s">
        <v>2023</v>
      </c>
      <c r="E30" s="302"/>
      <c r="F30" s="302"/>
      <c r="G30" s="303">
        <v>3014000</v>
      </c>
      <c r="H30" s="302"/>
      <c r="I30" s="302"/>
      <c r="J30" s="302"/>
      <c r="K30" s="302"/>
      <c r="L30" s="302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154"/>
    </row>
    <row r="31" spans="1:25">
      <c r="A31" s="174"/>
      <c r="B31" s="162"/>
      <c r="C31" s="162"/>
      <c r="D31" s="225" t="s">
        <v>1653</v>
      </c>
      <c r="E31" s="302"/>
      <c r="F31" s="302"/>
      <c r="G31" s="303">
        <v>781000</v>
      </c>
      <c r="H31" s="302"/>
      <c r="I31" s="302"/>
      <c r="J31" s="302"/>
      <c r="K31" s="302"/>
      <c r="L31" s="302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154"/>
    </row>
    <row r="32" spans="1:25">
      <c r="A32" s="174"/>
      <c r="B32" s="162"/>
      <c r="C32" s="162"/>
      <c r="D32" s="225" t="s">
        <v>1805</v>
      </c>
      <c r="E32" s="302"/>
      <c r="F32" s="302"/>
      <c r="G32" s="303">
        <v>2207200</v>
      </c>
      <c r="H32" s="302"/>
      <c r="I32" s="302"/>
      <c r="J32" s="302"/>
      <c r="K32" s="302"/>
      <c r="L32" s="302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154"/>
    </row>
    <row r="33" spans="1:25">
      <c r="A33" s="174"/>
      <c r="B33" s="162"/>
      <c r="C33" s="162"/>
      <c r="D33" s="225" t="s">
        <v>2030</v>
      </c>
      <c r="E33" s="302"/>
      <c r="F33" s="302"/>
      <c r="G33" s="303">
        <v>8910000</v>
      </c>
      <c r="H33" s="302"/>
      <c r="I33" s="302"/>
      <c r="J33" s="302"/>
      <c r="K33" s="302"/>
      <c r="L33" s="302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154"/>
    </row>
    <row r="34" spans="1:25">
      <c r="A34" s="174"/>
      <c r="B34" s="162"/>
      <c r="C34" s="162"/>
      <c r="D34" s="225" t="s">
        <v>2031</v>
      </c>
      <c r="E34" s="302"/>
      <c r="F34" s="302"/>
      <c r="G34" s="303">
        <v>5999998</v>
      </c>
      <c r="H34" s="302"/>
      <c r="I34" s="302"/>
      <c r="J34" s="302"/>
      <c r="K34" s="302"/>
      <c r="L34" s="302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154"/>
    </row>
    <row r="35" spans="1:25">
      <c r="A35" s="174"/>
      <c r="B35" s="162"/>
      <c r="C35" s="162"/>
      <c r="D35" s="225" t="s">
        <v>698</v>
      </c>
      <c r="E35" s="302"/>
      <c r="F35" s="302"/>
      <c r="G35" s="303">
        <v>4950000</v>
      </c>
      <c r="H35" s="302"/>
      <c r="I35" s="302"/>
      <c r="J35" s="302"/>
      <c r="K35" s="302"/>
      <c r="L35" s="302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154"/>
    </row>
    <row r="36" spans="1:25">
      <c r="A36" s="174"/>
      <c r="B36" s="162"/>
      <c r="C36" s="162"/>
      <c r="D36" s="225" t="s">
        <v>1808</v>
      </c>
      <c r="E36" s="302"/>
      <c r="F36" s="302"/>
      <c r="G36" s="303">
        <v>7920000</v>
      </c>
      <c r="H36" s="302"/>
      <c r="I36" s="302"/>
      <c r="J36" s="302"/>
      <c r="K36" s="302"/>
      <c r="L36" s="302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154"/>
    </row>
    <row r="37" spans="1:25">
      <c r="A37" s="174"/>
      <c r="B37" s="162"/>
      <c r="C37" s="162"/>
      <c r="D37" s="225" t="s">
        <v>2032</v>
      </c>
      <c r="E37" s="302"/>
      <c r="F37" s="302"/>
      <c r="G37" s="303">
        <v>396000</v>
      </c>
      <c r="H37" s="302"/>
      <c r="I37" s="302"/>
      <c r="J37" s="302"/>
      <c r="K37" s="302"/>
      <c r="L37" s="302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154"/>
    </row>
    <row r="38" spans="1:25">
      <c r="A38" s="174"/>
      <c r="B38" s="162"/>
      <c r="C38" s="162"/>
      <c r="D38" s="225" t="s">
        <v>2033</v>
      </c>
      <c r="E38" s="302"/>
      <c r="F38" s="302"/>
      <c r="G38" s="303">
        <v>297000</v>
      </c>
      <c r="H38" s="302"/>
      <c r="I38" s="302"/>
      <c r="J38" s="302"/>
      <c r="K38" s="302"/>
      <c r="L38" s="302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154"/>
    </row>
    <row r="39" spans="1:25">
      <c r="A39" s="174"/>
      <c r="B39" s="162"/>
      <c r="C39" s="162"/>
      <c r="D39" s="225" t="s">
        <v>2034</v>
      </c>
      <c r="E39" s="302"/>
      <c r="F39" s="302"/>
      <c r="G39" s="303">
        <v>1367000</v>
      </c>
      <c r="H39" s="302"/>
      <c r="I39" s="302"/>
      <c r="J39" s="302"/>
      <c r="K39" s="302"/>
      <c r="L39" s="302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154"/>
    </row>
    <row r="40" spans="1:25">
      <c r="A40" s="174"/>
      <c r="B40" s="162"/>
      <c r="C40" s="162"/>
      <c r="D40" s="225" t="s">
        <v>154</v>
      </c>
      <c r="E40" s="302"/>
      <c r="F40" s="302"/>
      <c r="G40" s="303">
        <v>10670000</v>
      </c>
      <c r="H40" s="302"/>
      <c r="I40" s="302"/>
      <c r="J40" s="302"/>
      <c r="K40" s="302"/>
      <c r="L40" s="302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154"/>
    </row>
    <row r="41" spans="1:25">
      <c r="A41" s="174"/>
      <c r="B41" s="162"/>
      <c r="C41" s="162"/>
      <c r="D41" s="225" t="s">
        <v>2029</v>
      </c>
      <c r="E41" s="302"/>
      <c r="F41" s="302"/>
      <c r="G41" s="303">
        <v>792000</v>
      </c>
      <c r="H41" s="302"/>
      <c r="I41" s="302"/>
      <c r="J41" s="302"/>
      <c r="K41" s="302"/>
      <c r="L41" s="302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154"/>
    </row>
    <row r="42" spans="1:25">
      <c r="A42" s="174"/>
      <c r="B42" s="162"/>
      <c r="C42" s="162"/>
      <c r="D42" s="225" t="s">
        <v>601</v>
      </c>
      <c r="E42" s="302"/>
      <c r="F42" s="302"/>
      <c r="G42" s="303">
        <v>2486000</v>
      </c>
      <c r="H42" s="302"/>
      <c r="I42" s="302"/>
      <c r="J42" s="302"/>
      <c r="K42" s="302"/>
      <c r="L42" s="302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154"/>
    </row>
    <row r="43" spans="1:25">
      <c r="A43" s="174"/>
      <c r="B43" s="162"/>
      <c r="C43" s="162"/>
      <c r="D43" s="225" t="s">
        <v>608</v>
      </c>
      <c r="E43" s="302"/>
      <c r="F43" s="302"/>
      <c r="G43" s="303">
        <v>990000</v>
      </c>
      <c r="H43" s="302"/>
      <c r="I43" s="302"/>
      <c r="J43" s="302"/>
      <c r="K43" s="302"/>
      <c r="L43" s="302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154"/>
    </row>
    <row r="44" spans="1:25">
      <c r="A44" s="174"/>
      <c r="B44" s="162"/>
      <c r="C44" s="162"/>
      <c r="D44" s="225" t="s">
        <v>2035</v>
      </c>
      <c r="E44" s="302"/>
      <c r="F44" s="302"/>
      <c r="G44" s="303">
        <v>13728000</v>
      </c>
      <c r="H44" s="302"/>
      <c r="I44" s="302"/>
      <c r="J44" s="302"/>
      <c r="K44" s="302"/>
      <c r="L44" s="302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154"/>
    </row>
    <row r="45" spans="1:25">
      <c r="A45" s="174"/>
      <c r="B45" s="162"/>
      <c r="C45" s="162"/>
      <c r="D45" s="225" t="s">
        <v>2023</v>
      </c>
      <c r="E45" s="302"/>
      <c r="F45" s="302"/>
      <c r="G45" s="303">
        <v>5280000</v>
      </c>
      <c r="H45" s="302"/>
      <c r="I45" s="302"/>
      <c r="J45" s="302"/>
      <c r="K45" s="302"/>
      <c r="L45" s="302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154"/>
    </row>
    <row r="46" spans="1:25">
      <c r="A46" s="174"/>
      <c r="B46" s="162"/>
      <c r="C46" s="162"/>
      <c r="D46" s="225" t="s">
        <v>586</v>
      </c>
      <c r="E46" s="302"/>
      <c r="F46" s="302"/>
      <c r="G46" s="303">
        <v>1562000</v>
      </c>
      <c r="H46" s="302"/>
      <c r="I46" s="302"/>
      <c r="J46" s="302"/>
      <c r="K46" s="302"/>
      <c r="L46" s="302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154"/>
    </row>
    <row r="47" spans="1:25">
      <c r="A47" s="174"/>
      <c r="B47" s="162"/>
      <c r="C47" s="162"/>
      <c r="D47" s="225" t="s">
        <v>2036</v>
      </c>
      <c r="E47" s="302"/>
      <c r="F47" s="302"/>
      <c r="G47" s="303">
        <v>7300000</v>
      </c>
      <c r="H47" s="302"/>
      <c r="I47" s="302"/>
      <c r="J47" s="302"/>
      <c r="K47" s="302"/>
      <c r="L47" s="302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154"/>
    </row>
    <row r="48" spans="1:25">
      <c r="A48" s="174"/>
      <c r="B48" s="162"/>
      <c r="C48" s="162"/>
      <c r="D48" s="225" t="s">
        <v>2037</v>
      </c>
      <c r="E48" s="302"/>
      <c r="F48" s="302"/>
      <c r="G48" s="303">
        <v>13800000</v>
      </c>
      <c r="H48" s="302"/>
      <c r="I48" s="302"/>
      <c r="J48" s="302"/>
      <c r="K48" s="302"/>
      <c r="L48" s="302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154"/>
    </row>
    <row r="49" spans="1:25">
      <c r="A49" s="174"/>
      <c r="B49" s="162"/>
      <c r="C49" s="162"/>
      <c r="D49" s="225" t="s">
        <v>2038</v>
      </c>
      <c r="E49" s="302"/>
      <c r="F49" s="302"/>
      <c r="G49" s="303">
        <v>8800000</v>
      </c>
      <c r="H49" s="302"/>
      <c r="I49" s="302"/>
      <c r="J49" s="302"/>
      <c r="K49" s="302"/>
      <c r="L49" s="302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154"/>
    </row>
    <row r="50" spans="1:25">
      <c r="A50" s="174"/>
      <c r="B50" s="162"/>
      <c r="C50" s="162"/>
      <c r="D50" s="225" t="s">
        <v>698</v>
      </c>
      <c r="E50" s="302"/>
      <c r="F50" s="302"/>
      <c r="G50" s="303">
        <v>3920000</v>
      </c>
      <c r="H50" s="302"/>
      <c r="I50" s="302"/>
      <c r="J50" s="302"/>
      <c r="K50" s="302"/>
      <c r="L50" s="302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154"/>
    </row>
    <row r="51" spans="1:25">
      <c r="A51" s="174"/>
      <c r="B51" s="162"/>
      <c r="C51" s="162"/>
      <c r="D51" s="225" t="s">
        <v>540</v>
      </c>
      <c r="E51" s="302"/>
      <c r="F51" s="302"/>
      <c r="G51" s="303">
        <v>39050000</v>
      </c>
      <c r="H51" s="302"/>
      <c r="I51" s="302"/>
      <c r="J51" s="302"/>
      <c r="K51" s="302"/>
      <c r="L51" s="302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154"/>
    </row>
    <row r="52" spans="1:25">
      <c r="A52" s="174"/>
      <c r="B52" s="162"/>
      <c r="C52" s="162"/>
      <c r="D52" s="225" t="s">
        <v>2039</v>
      </c>
      <c r="E52" s="302"/>
      <c r="F52" s="302"/>
      <c r="G52" s="303">
        <v>17550000</v>
      </c>
      <c r="H52" s="302"/>
      <c r="I52" s="302"/>
      <c r="J52" s="302"/>
      <c r="K52" s="302"/>
      <c r="L52" s="302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154"/>
    </row>
    <row r="53" spans="1:25">
      <c r="A53" s="174"/>
      <c r="B53" s="162"/>
      <c r="C53" s="162"/>
      <c r="D53" s="225" t="s">
        <v>152</v>
      </c>
      <c r="E53" s="302"/>
      <c r="F53" s="302"/>
      <c r="G53" s="303">
        <v>4200000</v>
      </c>
      <c r="H53" s="302"/>
      <c r="I53" s="302"/>
      <c r="J53" s="302"/>
      <c r="K53" s="302"/>
      <c r="L53" s="302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154"/>
    </row>
    <row r="54" spans="1:25">
      <c r="A54" s="174"/>
      <c r="B54" s="162"/>
      <c r="C54" s="162"/>
      <c r="D54" s="225" t="s">
        <v>2040</v>
      </c>
      <c r="E54" s="302"/>
      <c r="F54" s="302"/>
      <c r="G54" s="303">
        <v>4435000</v>
      </c>
      <c r="H54" s="302"/>
      <c r="I54" s="302"/>
      <c r="J54" s="302"/>
      <c r="K54" s="302"/>
      <c r="L54" s="302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154"/>
    </row>
    <row r="55" spans="1:25">
      <c r="A55" s="174"/>
      <c r="B55" s="162"/>
      <c r="C55" s="162"/>
      <c r="D55" s="225" t="s">
        <v>939</v>
      </c>
      <c r="E55" s="302"/>
      <c r="F55" s="302"/>
      <c r="G55" s="303">
        <v>1875000</v>
      </c>
      <c r="H55" s="302"/>
      <c r="I55" s="302"/>
      <c r="J55" s="302"/>
      <c r="K55" s="302"/>
      <c r="L55" s="302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154"/>
    </row>
    <row r="56" spans="1:25">
      <c r="A56" s="174"/>
      <c r="B56" s="162"/>
      <c r="C56" s="162"/>
      <c r="D56" s="225" t="s">
        <v>630</v>
      </c>
      <c r="E56" s="302"/>
      <c r="F56" s="302"/>
      <c r="G56" s="303">
        <v>4900000</v>
      </c>
      <c r="H56" s="302"/>
      <c r="I56" s="302"/>
      <c r="J56" s="302"/>
      <c r="K56" s="302"/>
      <c r="L56" s="302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154"/>
    </row>
    <row r="57" spans="1:25">
      <c r="A57" s="174"/>
      <c r="B57" s="162"/>
      <c r="C57" s="162"/>
      <c r="D57" s="225" t="s">
        <v>2041</v>
      </c>
      <c r="E57" s="302"/>
      <c r="F57" s="302"/>
      <c r="G57" s="303">
        <v>900000</v>
      </c>
      <c r="H57" s="302"/>
      <c r="I57" s="302"/>
      <c r="J57" s="302"/>
      <c r="K57" s="302"/>
      <c r="L57" s="302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154"/>
    </row>
    <row r="58" spans="1:25">
      <c r="A58" s="174"/>
      <c r="B58" s="162"/>
      <c r="C58" s="162"/>
      <c r="D58" s="225" t="s">
        <v>2042</v>
      </c>
      <c r="E58" s="302"/>
      <c r="F58" s="302"/>
      <c r="G58" s="303">
        <v>8750000</v>
      </c>
      <c r="H58" s="302"/>
      <c r="I58" s="302"/>
      <c r="J58" s="302"/>
      <c r="K58" s="302"/>
      <c r="L58" s="302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154"/>
    </row>
    <row r="59" spans="1:25">
      <c r="A59" s="174"/>
      <c r="B59" s="162"/>
      <c r="C59" s="162"/>
      <c r="D59" s="225" t="s">
        <v>1808</v>
      </c>
      <c r="E59" s="302"/>
      <c r="F59" s="302"/>
      <c r="G59" s="303">
        <v>5000000</v>
      </c>
      <c r="H59" s="302"/>
      <c r="I59" s="302"/>
      <c r="J59" s="302"/>
      <c r="K59" s="302"/>
      <c r="L59" s="302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154"/>
    </row>
    <row r="60" spans="1:25">
      <c r="A60" s="174"/>
      <c r="B60" s="162"/>
      <c r="C60" s="162"/>
      <c r="D60" s="225" t="s">
        <v>2043</v>
      </c>
      <c r="E60" s="302"/>
      <c r="F60" s="302"/>
      <c r="G60" s="303">
        <v>223190000</v>
      </c>
      <c r="H60" s="302"/>
      <c r="I60" s="302"/>
      <c r="J60" s="302"/>
      <c r="K60" s="302"/>
      <c r="L60" s="302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154"/>
    </row>
    <row r="61" spans="1:25">
      <c r="A61" s="174"/>
      <c r="B61" s="162"/>
      <c r="C61" s="162"/>
      <c r="D61" s="225" t="s">
        <v>2031</v>
      </c>
      <c r="E61" s="302"/>
      <c r="F61" s="302"/>
      <c r="G61" s="303">
        <v>9935994800</v>
      </c>
      <c r="H61" s="302"/>
      <c r="I61" s="302"/>
      <c r="J61" s="302"/>
      <c r="K61" s="302"/>
      <c r="L61" s="302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154"/>
    </row>
    <row r="62" spans="1:25">
      <c r="A62" s="174"/>
      <c r="B62" s="162"/>
      <c r="C62" s="162"/>
      <c r="D62" s="225" t="s">
        <v>1808</v>
      </c>
      <c r="E62" s="302"/>
      <c r="F62" s="302"/>
      <c r="G62" s="303">
        <v>25740000</v>
      </c>
      <c r="H62" s="302"/>
      <c r="I62" s="302"/>
      <c r="J62" s="302"/>
      <c r="K62" s="302"/>
      <c r="L62" s="302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154"/>
    </row>
    <row r="63" spans="1:25">
      <c r="A63" s="174"/>
      <c r="B63" s="162"/>
      <c r="C63" s="162"/>
      <c r="D63" s="225" t="s">
        <v>1803</v>
      </c>
      <c r="E63" s="302"/>
      <c r="F63" s="302"/>
      <c r="G63" s="303">
        <v>19404000</v>
      </c>
      <c r="H63" s="302"/>
      <c r="I63" s="302"/>
      <c r="J63" s="302"/>
      <c r="K63" s="302"/>
      <c r="L63" s="302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154"/>
    </row>
    <row r="64" spans="1:25">
      <c r="A64" s="174"/>
      <c r="B64" s="162"/>
      <c r="C64" s="162"/>
      <c r="D64" s="225" t="s">
        <v>1023</v>
      </c>
      <c r="E64" s="302"/>
      <c r="F64" s="302"/>
      <c r="G64" s="303">
        <v>6633000</v>
      </c>
      <c r="H64" s="302"/>
      <c r="I64" s="302"/>
      <c r="J64" s="302"/>
      <c r="K64" s="302"/>
      <c r="L64" s="302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154"/>
    </row>
    <row r="65" spans="1:25">
      <c r="A65" s="174"/>
      <c r="B65" s="162"/>
      <c r="C65" s="162"/>
      <c r="D65" s="225" t="s">
        <v>1230</v>
      </c>
      <c r="E65" s="302"/>
      <c r="F65" s="302"/>
      <c r="G65" s="303">
        <v>1716000</v>
      </c>
      <c r="H65" s="302"/>
      <c r="I65" s="302"/>
      <c r="J65" s="302"/>
      <c r="K65" s="302"/>
      <c r="L65" s="302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154"/>
    </row>
    <row r="66" spans="1:25">
      <c r="A66" s="174"/>
      <c r="B66" s="162"/>
      <c r="C66" s="162"/>
      <c r="D66" s="225" t="s">
        <v>1810</v>
      </c>
      <c r="E66" s="302"/>
      <c r="F66" s="302"/>
      <c r="G66" s="303">
        <v>11000000</v>
      </c>
      <c r="H66" s="302"/>
      <c r="I66" s="302"/>
      <c r="J66" s="302"/>
      <c r="K66" s="302"/>
      <c r="L66" s="302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154"/>
    </row>
    <row r="67" spans="1:25">
      <c r="A67" s="174"/>
      <c r="B67" s="162"/>
      <c r="C67" s="162"/>
      <c r="D67" s="225" t="s">
        <v>1573</v>
      </c>
      <c r="E67" s="302"/>
      <c r="F67" s="302"/>
      <c r="G67" s="303">
        <v>7370000</v>
      </c>
      <c r="H67" s="302"/>
      <c r="I67" s="302"/>
      <c r="J67" s="302"/>
      <c r="K67" s="302"/>
      <c r="L67" s="302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154"/>
    </row>
    <row r="68" spans="1:25">
      <c r="A68" s="174"/>
      <c r="B68" s="162"/>
      <c r="C68" s="162"/>
      <c r="D68" s="225" t="s">
        <v>2044</v>
      </c>
      <c r="E68" s="302"/>
      <c r="F68" s="302"/>
      <c r="G68" s="303">
        <v>7480000</v>
      </c>
      <c r="H68" s="302"/>
      <c r="I68" s="302"/>
      <c r="J68" s="302"/>
      <c r="K68" s="302"/>
      <c r="L68" s="302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154"/>
    </row>
    <row r="69" spans="1:25">
      <c r="A69" s="174"/>
      <c r="B69" s="162"/>
      <c r="C69" s="162"/>
      <c r="D69" s="225" t="s">
        <v>2031</v>
      </c>
      <c r="E69" s="302"/>
      <c r="F69" s="302"/>
      <c r="G69" s="303">
        <v>674147200</v>
      </c>
      <c r="H69" s="302"/>
      <c r="I69" s="302"/>
      <c r="J69" s="302"/>
      <c r="K69" s="302"/>
      <c r="L69" s="302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154"/>
    </row>
    <row r="70" spans="1:25">
      <c r="A70" s="174"/>
      <c r="B70" s="162"/>
      <c r="C70" s="162"/>
      <c r="D70" s="225" t="s">
        <v>209</v>
      </c>
      <c r="E70" s="302"/>
      <c r="F70" s="302"/>
      <c r="G70" s="303">
        <v>65412575</v>
      </c>
      <c r="H70" s="302"/>
      <c r="I70" s="302"/>
      <c r="J70" s="302"/>
      <c r="K70" s="302"/>
      <c r="L70" s="302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154"/>
    </row>
    <row r="71" spans="1:25">
      <c r="A71" s="174"/>
      <c r="B71" s="162"/>
      <c r="C71" s="162"/>
      <c r="D71" s="225" t="s">
        <v>2027</v>
      </c>
      <c r="E71" s="302"/>
      <c r="F71" s="302"/>
      <c r="G71" s="303">
        <v>10179838</v>
      </c>
      <c r="H71" s="302"/>
      <c r="I71" s="302"/>
      <c r="J71" s="302"/>
      <c r="K71" s="302"/>
      <c r="L71" s="302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154"/>
    </row>
    <row r="72" spans="1:25">
      <c r="A72" s="174"/>
      <c r="B72" s="162"/>
      <c r="C72" s="162"/>
      <c r="D72" s="225" t="s">
        <v>1243</v>
      </c>
      <c r="E72" s="302"/>
      <c r="F72" s="302"/>
      <c r="G72" s="303">
        <v>1500000</v>
      </c>
      <c r="H72" s="302"/>
      <c r="I72" s="302"/>
      <c r="J72" s="302"/>
      <c r="K72" s="302"/>
      <c r="L72" s="302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154"/>
    </row>
    <row r="73" spans="1:25">
      <c r="A73" s="174"/>
      <c r="B73" s="162"/>
      <c r="C73" s="162"/>
      <c r="D73" s="225" t="s">
        <v>194</v>
      </c>
      <c r="E73" s="302"/>
      <c r="F73" s="302"/>
      <c r="G73" s="303">
        <v>500000</v>
      </c>
      <c r="H73" s="302"/>
      <c r="I73" s="302"/>
      <c r="J73" s="302"/>
      <c r="K73" s="302"/>
      <c r="L73" s="302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154"/>
    </row>
    <row r="74" spans="1:25">
      <c r="A74" s="174"/>
      <c r="B74" s="162"/>
      <c r="C74" s="162"/>
      <c r="D74" s="225" t="s">
        <v>2045</v>
      </c>
      <c r="E74" s="302"/>
      <c r="F74" s="302"/>
      <c r="G74" s="303">
        <v>800000</v>
      </c>
      <c r="H74" s="302"/>
      <c r="I74" s="302"/>
      <c r="J74" s="302"/>
      <c r="K74" s="302"/>
      <c r="L74" s="302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154"/>
    </row>
    <row r="75" spans="1:25">
      <c r="A75" s="174"/>
      <c r="B75" s="162"/>
      <c r="C75" s="162"/>
      <c r="D75" s="225" t="s">
        <v>154</v>
      </c>
      <c r="E75" s="302"/>
      <c r="F75" s="302"/>
      <c r="G75" s="303">
        <v>5250000</v>
      </c>
      <c r="H75" s="302"/>
      <c r="I75" s="302"/>
      <c r="J75" s="302"/>
      <c r="K75" s="302"/>
      <c r="L75" s="302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154"/>
    </row>
    <row r="76" spans="1:25">
      <c r="A76" s="174"/>
      <c r="B76" s="162"/>
      <c r="C76" s="162"/>
      <c r="D76" s="225" t="s">
        <v>698</v>
      </c>
      <c r="E76" s="302"/>
      <c r="F76" s="302"/>
      <c r="G76" s="303">
        <v>101606137</v>
      </c>
      <c r="H76" s="302"/>
      <c r="I76" s="302"/>
      <c r="J76" s="302"/>
      <c r="K76" s="302"/>
      <c r="L76" s="302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154"/>
    </row>
    <row r="77" spans="1:25">
      <c r="A77" s="174"/>
      <c r="B77" s="162"/>
      <c r="C77" s="162"/>
      <c r="D77" s="225" t="s">
        <v>540</v>
      </c>
      <c r="E77" s="302"/>
      <c r="F77" s="302"/>
      <c r="G77" s="303">
        <v>117769936</v>
      </c>
      <c r="H77" s="302"/>
      <c r="I77" s="302"/>
      <c r="J77" s="302"/>
      <c r="K77" s="302"/>
      <c r="L77" s="302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154"/>
    </row>
    <row r="78" spans="1:25">
      <c r="A78" s="174"/>
      <c r="B78" s="162"/>
      <c r="C78" s="162"/>
      <c r="D78" s="225" t="s">
        <v>152</v>
      </c>
      <c r="E78" s="302"/>
      <c r="F78" s="302"/>
      <c r="G78" s="303">
        <v>38463246</v>
      </c>
      <c r="H78" s="302"/>
      <c r="I78" s="302"/>
      <c r="J78" s="302"/>
      <c r="K78" s="302"/>
      <c r="L78" s="302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154"/>
    </row>
    <row r="79" spans="1:25">
      <c r="A79" s="174"/>
      <c r="B79" s="162"/>
      <c r="C79" s="162"/>
      <c r="D79" s="225" t="s">
        <v>2046</v>
      </c>
      <c r="E79" s="302"/>
      <c r="F79" s="302"/>
      <c r="G79" s="303">
        <v>12969125</v>
      </c>
      <c r="H79" s="302"/>
      <c r="I79" s="302"/>
      <c r="J79" s="302"/>
      <c r="K79" s="302"/>
      <c r="L79" s="302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154"/>
    </row>
    <row r="80" spans="1:25">
      <c r="A80" s="174"/>
      <c r="B80" s="162"/>
      <c r="C80" s="162"/>
      <c r="D80" s="225" t="s">
        <v>2029</v>
      </c>
      <c r="E80" s="302"/>
      <c r="F80" s="302"/>
      <c r="G80" s="303">
        <v>1725000</v>
      </c>
      <c r="H80" s="302"/>
      <c r="I80" s="302"/>
      <c r="J80" s="302"/>
      <c r="K80" s="302"/>
      <c r="L80" s="302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154"/>
    </row>
    <row r="81" spans="1:25">
      <c r="A81" s="174"/>
      <c r="B81" s="162"/>
      <c r="C81" s="162"/>
      <c r="D81" s="225" t="s">
        <v>656</v>
      </c>
      <c r="E81" s="302"/>
      <c r="F81" s="302"/>
      <c r="G81" s="303">
        <v>3819000</v>
      </c>
      <c r="H81" s="302"/>
      <c r="I81" s="302"/>
      <c r="J81" s="302"/>
      <c r="K81" s="302"/>
      <c r="L81" s="302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154"/>
    </row>
    <row r="82" spans="1:25">
      <c r="A82" s="174"/>
      <c r="B82" s="162"/>
      <c r="C82" s="162"/>
      <c r="D82" s="225" t="s">
        <v>2047</v>
      </c>
      <c r="E82" s="302"/>
      <c r="F82" s="302"/>
      <c r="G82" s="303">
        <v>3252000</v>
      </c>
      <c r="H82" s="302"/>
      <c r="I82" s="302"/>
      <c r="J82" s="302"/>
      <c r="K82" s="302"/>
      <c r="L82" s="302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154"/>
    </row>
    <row r="83" spans="1:25">
      <c r="A83" s="174"/>
      <c r="B83" s="162"/>
      <c r="C83" s="162"/>
      <c r="D83" s="225" t="s">
        <v>1804</v>
      </c>
      <c r="E83" s="302"/>
      <c r="F83" s="302"/>
      <c r="G83" s="303">
        <v>40297043</v>
      </c>
      <c r="H83" s="302"/>
      <c r="I83" s="302"/>
      <c r="J83" s="302"/>
      <c r="K83" s="302"/>
      <c r="L83" s="302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154"/>
    </row>
    <row r="84" spans="1:25">
      <c r="A84" s="174"/>
      <c r="B84" s="162"/>
      <c r="C84" s="162"/>
      <c r="D84" s="225" t="s">
        <v>655</v>
      </c>
      <c r="E84" s="302"/>
      <c r="F84" s="302"/>
      <c r="G84" s="303">
        <v>2500000</v>
      </c>
      <c r="H84" s="302"/>
      <c r="I84" s="302"/>
      <c r="J84" s="302"/>
      <c r="K84" s="302"/>
      <c r="L84" s="302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154"/>
    </row>
    <row r="85" spans="1:25">
      <c r="A85" s="174"/>
      <c r="B85" s="162"/>
      <c r="C85" s="162"/>
      <c r="D85" s="225" t="s">
        <v>2048</v>
      </c>
      <c r="E85" s="302"/>
      <c r="F85" s="302"/>
      <c r="G85" s="303">
        <v>85822425</v>
      </c>
      <c r="H85" s="302"/>
      <c r="I85" s="302"/>
      <c r="J85" s="302"/>
      <c r="K85" s="302"/>
      <c r="L85" s="302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154"/>
    </row>
    <row r="86" spans="1:25">
      <c r="A86" s="174"/>
      <c r="B86" s="162"/>
      <c r="C86" s="162"/>
      <c r="D86" s="225" t="s">
        <v>2049</v>
      </c>
      <c r="E86" s="302"/>
      <c r="F86" s="302"/>
      <c r="G86" s="303">
        <v>585200</v>
      </c>
      <c r="H86" s="302"/>
      <c r="I86" s="302"/>
      <c r="J86" s="302"/>
      <c r="K86" s="302"/>
      <c r="L86" s="302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154"/>
    </row>
    <row r="87" spans="1:25">
      <c r="A87" s="174"/>
      <c r="B87" s="162"/>
      <c r="C87" s="162"/>
      <c r="D87" s="225" t="s">
        <v>586</v>
      </c>
      <c r="E87" s="302"/>
      <c r="F87" s="302"/>
      <c r="G87" s="303">
        <v>259000</v>
      </c>
      <c r="H87" s="302"/>
      <c r="I87" s="302"/>
      <c r="J87" s="302"/>
      <c r="K87" s="302"/>
      <c r="L87" s="302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154"/>
    </row>
    <row r="88" spans="1:25">
      <c r="A88" s="174"/>
      <c r="B88" s="162"/>
      <c r="C88" s="162"/>
      <c r="D88" s="225" t="s">
        <v>1810</v>
      </c>
      <c r="E88" s="302"/>
      <c r="F88" s="302"/>
      <c r="G88" s="303">
        <v>9628414</v>
      </c>
      <c r="H88" s="302"/>
      <c r="I88" s="302"/>
      <c r="J88" s="302"/>
      <c r="K88" s="302"/>
      <c r="L88" s="302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154"/>
    </row>
    <row r="89" spans="1:25">
      <c r="A89" s="174"/>
      <c r="B89" s="162"/>
      <c r="C89" s="162"/>
      <c r="D89" s="225" t="s">
        <v>2050</v>
      </c>
      <c r="E89" s="302"/>
      <c r="F89" s="302"/>
      <c r="G89" s="303">
        <v>500000</v>
      </c>
      <c r="H89" s="302"/>
      <c r="I89" s="302"/>
      <c r="J89" s="302"/>
      <c r="K89" s="302"/>
      <c r="L89" s="302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154"/>
    </row>
    <row r="90" spans="1:25">
      <c r="A90" s="174"/>
      <c r="B90" s="162"/>
      <c r="C90" s="162"/>
      <c r="D90" s="225" t="s">
        <v>2051</v>
      </c>
      <c r="E90" s="302"/>
      <c r="F90" s="302"/>
      <c r="G90" s="303">
        <v>10845260</v>
      </c>
      <c r="H90" s="302"/>
      <c r="I90" s="302"/>
      <c r="J90" s="302"/>
      <c r="K90" s="302"/>
      <c r="L90" s="302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154"/>
    </row>
    <row r="91" spans="1:25">
      <c r="A91" s="174"/>
      <c r="B91" s="162"/>
      <c r="C91" s="162"/>
      <c r="D91" s="225" t="s">
        <v>2052</v>
      </c>
      <c r="E91" s="302"/>
      <c r="F91" s="302"/>
      <c r="G91" s="303">
        <v>8452037</v>
      </c>
      <c r="H91" s="302"/>
      <c r="I91" s="302"/>
      <c r="J91" s="302"/>
      <c r="K91" s="302"/>
      <c r="L91" s="302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154"/>
    </row>
    <row r="92" spans="1:25">
      <c r="A92" s="174"/>
      <c r="B92" s="162"/>
      <c r="C92" s="162"/>
      <c r="D92" s="225" t="s">
        <v>2053</v>
      </c>
      <c r="E92" s="302"/>
      <c r="F92" s="302"/>
      <c r="G92" s="303">
        <v>2624244</v>
      </c>
      <c r="H92" s="302"/>
      <c r="I92" s="302"/>
      <c r="J92" s="302"/>
      <c r="K92" s="302"/>
      <c r="L92" s="302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154"/>
    </row>
    <row r="93" spans="1:25">
      <c r="A93" s="174"/>
      <c r="B93" s="162"/>
      <c r="C93" s="162"/>
      <c r="D93" s="225" t="s">
        <v>2031</v>
      </c>
      <c r="E93" s="302"/>
      <c r="F93" s="302"/>
      <c r="G93" s="303">
        <v>55227845</v>
      </c>
      <c r="H93" s="302"/>
      <c r="I93" s="302"/>
      <c r="J93" s="302"/>
      <c r="K93" s="302"/>
      <c r="L93" s="302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154"/>
    </row>
    <row r="94" spans="1:25">
      <c r="A94" s="174"/>
      <c r="B94" s="162"/>
      <c r="C94" s="162"/>
      <c r="D94" s="225" t="s">
        <v>2054</v>
      </c>
      <c r="E94" s="302"/>
      <c r="F94" s="302"/>
      <c r="G94" s="303">
        <v>39031912</v>
      </c>
      <c r="H94" s="302"/>
      <c r="I94" s="302"/>
      <c r="J94" s="302"/>
      <c r="K94" s="302"/>
      <c r="L94" s="302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154"/>
    </row>
    <row r="95" spans="1:25">
      <c r="A95" s="174"/>
      <c r="B95" s="162"/>
      <c r="C95" s="162"/>
      <c r="D95" s="225" t="s">
        <v>2055</v>
      </c>
      <c r="E95" s="302"/>
      <c r="F95" s="302"/>
      <c r="G95" s="303">
        <v>3350700</v>
      </c>
      <c r="H95" s="302"/>
      <c r="I95" s="302"/>
      <c r="J95" s="302"/>
      <c r="K95" s="302"/>
      <c r="L95" s="302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154"/>
    </row>
    <row r="96" spans="1:25">
      <c r="A96" s="174"/>
      <c r="B96" s="162"/>
      <c r="C96" s="162"/>
      <c r="D96" s="225" t="s">
        <v>2056</v>
      </c>
      <c r="E96" s="302"/>
      <c r="F96" s="302"/>
      <c r="G96" s="303">
        <v>2250000</v>
      </c>
      <c r="H96" s="302"/>
      <c r="I96" s="302"/>
      <c r="J96" s="302"/>
      <c r="K96" s="302"/>
      <c r="L96" s="302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154"/>
    </row>
    <row r="97" spans="1:25">
      <c r="A97" s="174"/>
      <c r="B97" s="162"/>
      <c r="C97" s="162"/>
      <c r="D97" s="225" t="s">
        <v>2057</v>
      </c>
      <c r="E97" s="302"/>
      <c r="F97" s="302"/>
      <c r="G97" s="303">
        <v>8250000</v>
      </c>
      <c r="H97" s="302"/>
      <c r="I97" s="302"/>
      <c r="J97" s="302"/>
      <c r="K97" s="302"/>
      <c r="L97" s="302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154"/>
    </row>
    <row r="98" spans="1:25">
      <c r="A98" s="174"/>
      <c r="B98" s="162"/>
      <c r="C98" s="162"/>
      <c r="D98" s="225" t="s">
        <v>2058</v>
      </c>
      <c r="E98" s="302"/>
      <c r="F98" s="302"/>
      <c r="G98" s="303">
        <v>2250000</v>
      </c>
      <c r="H98" s="302"/>
      <c r="I98" s="302"/>
      <c r="J98" s="302"/>
      <c r="K98" s="302"/>
      <c r="L98" s="302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154"/>
    </row>
    <row r="99" spans="1:25">
      <c r="A99" s="174"/>
      <c r="B99" s="162"/>
      <c r="C99" s="162"/>
      <c r="D99" s="225" t="s">
        <v>2059</v>
      </c>
      <c r="E99" s="302"/>
      <c r="F99" s="302"/>
      <c r="G99" s="303">
        <v>79259800</v>
      </c>
      <c r="H99" s="302"/>
      <c r="I99" s="302"/>
      <c r="J99" s="302"/>
      <c r="K99" s="302"/>
      <c r="L99" s="302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154"/>
    </row>
    <row r="100" spans="1:25">
      <c r="A100" s="174"/>
      <c r="B100" s="162"/>
      <c r="C100" s="162"/>
      <c r="D100" s="225" t="s">
        <v>2060</v>
      </c>
      <c r="E100" s="302"/>
      <c r="F100" s="302"/>
      <c r="G100" s="303">
        <v>18854900</v>
      </c>
      <c r="H100" s="302"/>
      <c r="I100" s="302"/>
      <c r="J100" s="302"/>
      <c r="K100" s="302"/>
      <c r="L100" s="302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154"/>
    </row>
    <row r="101" spans="1:25">
      <c r="A101" s="174"/>
      <c r="B101" s="162"/>
      <c r="C101" s="162"/>
      <c r="D101" s="225" t="s">
        <v>2061</v>
      </c>
      <c r="E101" s="302"/>
      <c r="F101" s="302"/>
      <c r="G101" s="303">
        <v>26244000</v>
      </c>
      <c r="H101" s="302"/>
      <c r="I101" s="302"/>
      <c r="J101" s="302"/>
      <c r="K101" s="302"/>
      <c r="L101" s="302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154"/>
    </row>
    <row r="102" spans="1:25">
      <c r="A102" s="174"/>
      <c r="B102" s="162"/>
      <c r="C102" s="162"/>
      <c r="D102" s="225" t="s">
        <v>2062</v>
      </c>
      <c r="E102" s="302"/>
      <c r="F102" s="302"/>
      <c r="G102" s="303">
        <v>3500000</v>
      </c>
      <c r="H102" s="302"/>
      <c r="I102" s="302"/>
      <c r="J102" s="302"/>
      <c r="K102" s="302"/>
      <c r="L102" s="302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154"/>
    </row>
    <row r="103" spans="1:25">
      <c r="A103" s="174"/>
      <c r="B103" s="162"/>
      <c r="C103" s="162"/>
      <c r="D103" s="225" t="s">
        <v>221</v>
      </c>
      <c r="E103" s="302"/>
      <c r="F103" s="302"/>
      <c r="G103" s="303">
        <v>650000</v>
      </c>
      <c r="H103" s="302"/>
      <c r="I103" s="302"/>
      <c r="J103" s="302"/>
      <c r="K103" s="302"/>
      <c r="L103" s="302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154"/>
    </row>
    <row r="104" spans="1:25">
      <c r="A104" s="174"/>
      <c r="B104" s="162"/>
      <c r="C104" s="162"/>
      <c r="D104" s="225" t="s">
        <v>2063</v>
      </c>
      <c r="E104" s="302"/>
      <c r="F104" s="302"/>
      <c r="G104" s="303">
        <v>2640000</v>
      </c>
      <c r="H104" s="302"/>
      <c r="I104" s="302"/>
      <c r="J104" s="302"/>
      <c r="K104" s="302"/>
      <c r="L104" s="302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154"/>
    </row>
    <row r="105" spans="1:25">
      <c r="A105" s="174"/>
      <c r="B105" s="162"/>
      <c r="C105" s="162"/>
      <c r="D105" s="225" t="s">
        <v>2064</v>
      </c>
      <c r="E105" s="302"/>
      <c r="F105" s="302"/>
      <c r="G105" s="303">
        <v>60059384</v>
      </c>
      <c r="H105" s="302"/>
      <c r="I105" s="302"/>
      <c r="J105" s="302"/>
      <c r="K105" s="302"/>
      <c r="L105" s="302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154"/>
    </row>
    <row r="106" spans="1:25">
      <c r="A106" s="174"/>
      <c r="B106" s="162"/>
      <c r="C106" s="162"/>
      <c r="D106" s="225" t="s">
        <v>2065</v>
      </c>
      <c r="E106" s="302"/>
      <c r="F106" s="302"/>
      <c r="G106" s="303">
        <v>11700000</v>
      </c>
      <c r="H106" s="302"/>
      <c r="I106" s="302"/>
      <c r="J106" s="302"/>
      <c r="K106" s="302"/>
      <c r="L106" s="302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  <c r="Y106" s="154"/>
    </row>
    <row r="107" spans="1:25">
      <c r="A107" s="174"/>
      <c r="B107" s="162"/>
      <c r="C107" s="162"/>
      <c r="D107" s="225" t="s">
        <v>2066</v>
      </c>
      <c r="E107" s="302"/>
      <c r="F107" s="302"/>
      <c r="G107" s="303">
        <v>220000</v>
      </c>
      <c r="H107" s="302"/>
      <c r="I107" s="302"/>
      <c r="J107" s="302"/>
      <c r="K107" s="302"/>
      <c r="L107" s="302"/>
      <c r="M107" s="304"/>
      <c r="N107" s="304"/>
      <c r="O107" s="304"/>
      <c r="P107" s="304"/>
      <c r="Q107" s="304"/>
      <c r="R107" s="304"/>
      <c r="S107" s="304"/>
      <c r="T107" s="304"/>
      <c r="U107" s="304"/>
      <c r="V107" s="304"/>
      <c r="W107" s="304"/>
      <c r="X107" s="304"/>
      <c r="Y107" s="154"/>
    </row>
    <row r="108" spans="1:25">
      <c r="A108" s="174"/>
      <c r="B108" s="162"/>
      <c r="C108" s="162"/>
      <c r="D108" s="225" t="s">
        <v>2067</v>
      </c>
      <c r="E108" s="302"/>
      <c r="F108" s="302"/>
      <c r="G108" s="303">
        <v>39676480</v>
      </c>
      <c r="H108" s="302"/>
      <c r="I108" s="302"/>
      <c r="J108" s="302"/>
      <c r="K108" s="302"/>
      <c r="L108" s="302"/>
      <c r="M108" s="304"/>
      <c r="N108" s="304"/>
      <c r="O108" s="304"/>
      <c r="P108" s="304"/>
      <c r="Q108" s="304"/>
      <c r="R108" s="304"/>
      <c r="S108" s="304"/>
      <c r="T108" s="304"/>
      <c r="U108" s="304"/>
      <c r="V108" s="304"/>
      <c r="W108" s="304"/>
      <c r="X108" s="304"/>
      <c r="Y108" s="154"/>
    </row>
    <row r="109" spans="1:25">
      <c r="A109" s="174"/>
      <c r="B109" s="162"/>
      <c r="C109" s="162"/>
      <c r="D109" s="225" t="s">
        <v>2068</v>
      </c>
      <c r="E109" s="302"/>
      <c r="F109" s="302"/>
      <c r="G109" s="303">
        <v>10029325</v>
      </c>
      <c r="H109" s="302"/>
      <c r="I109" s="302"/>
      <c r="J109" s="302"/>
      <c r="K109" s="302"/>
      <c r="L109" s="302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154"/>
    </row>
    <row r="110" spans="1:25">
      <c r="A110" s="174"/>
      <c r="B110" s="162"/>
      <c r="C110" s="162"/>
      <c r="D110" s="225" t="s">
        <v>2069</v>
      </c>
      <c r="E110" s="302"/>
      <c r="F110" s="302"/>
      <c r="G110" s="303">
        <v>18600000</v>
      </c>
      <c r="H110" s="302"/>
      <c r="I110" s="302"/>
      <c r="J110" s="302"/>
      <c r="K110" s="302"/>
      <c r="L110" s="302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154"/>
    </row>
    <row r="111" spans="1:25">
      <c r="A111" s="174"/>
      <c r="B111" s="162"/>
      <c r="C111" s="162"/>
      <c r="D111" s="225" t="s">
        <v>2070</v>
      </c>
      <c r="E111" s="302"/>
      <c r="F111" s="302"/>
      <c r="G111" s="303">
        <v>14500000</v>
      </c>
      <c r="H111" s="302"/>
      <c r="I111" s="302"/>
      <c r="J111" s="302"/>
      <c r="K111" s="302"/>
      <c r="L111" s="302"/>
      <c r="M111" s="304"/>
      <c r="N111" s="304"/>
      <c r="O111" s="304"/>
      <c r="P111" s="304"/>
      <c r="Q111" s="304"/>
      <c r="R111" s="304"/>
      <c r="S111" s="304"/>
      <c r="T111" s="304"/>
      <c r="U111" s="304"/>
      <c r="V111" s="304"/>
      <c r="W111" s="304"/>
      <c r="X111" s="304"/>
      <c r="Y111" s="154"/>
    </row>
    <row r="112" spans="1:25">
      <c r="A112" s="174"/>
      <c r="B112" s="162"/>
      <c r="C112" s="162"/>
      <c r="D112" s="225" t="s">
        <v>2071</v>
      </c>
      <c r="E112" s="302"/>
      <c r="F112" s="302"/>
      <c r="G112" s="303">
        <v>21247700</v>
      </c>
      <c r="H112" s="302"/>
      <c r="I112" s="302"/>
      <c r="J112" s="302"/>
      <c r="K112" s="302"/>
      <c r="L112" s="302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154"/>
    </row>
    <row r="113" spans="1:25">
      <c r="A113" s="174"/>
      <c r="B113" s="162"/>
      <c r="C113" s="162"/>
      <c r="D113" s="225" t="s">
        <v>2072</v>
      </c>
      <c r="E113" s="302"/>
      <c r="F113" s="302"/>
      <c r="G113" s="303">
        <v>1500000</v>
      </c>
      <c r="H113" s="302"/>
      <c r="I113" s="302"/>
      <c r="J113" s="302"/>
      <c r="K113" s="302"/>
      <c r="L113" s="302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4"/>
      <c r="X113" s="304"/>
      <c r="Y113" s="154"/>
    </row>
    <row r="114" spans="1:25">
      <c r="A114" s="174"/>
      <c r="B114" s="162"/>
      <c r="C114" s="162"/>
      <c r="D114" s="225" t="s">
        <v>2073</v>
      </c>
      <c r="E114" s="302"/>
      <c r="F114" s="302"/>
      <c r="G114" s="303">
        <v>25942493</v>
      </c>
      <c r="H114" s="302"/>
      <c r="I114" s="302"/>
      <c r="J114" s="302"/>
      <c r="K114" s="302"/>
      <c r="L114" s="302"/>
      <c r="M114" s="304"/>
      <c r="N114" s="304"/>
      <c r="O114" s="304"/>
      <c r="P114" s="304"/>
      <c r="Q114" s="304"/>
      <c r="R114" s="304"/>
      <c r="S114" s="304"/>
      <c r="T114" s="304"/>
      <c r="U114" s="304"/>
      <c r="V114" s="304"/>
      <c r="W114" s="304"/>
      <c r="X114" s="304"/>
      <c r="Y114" s="154"/>
    </row>
    <row r="115" spans="1:25">
      <c r="A115" s="174"/>
      <c r="B115" s="162"/>
      <c r="C115" s="162"/>
      <c r="D115" s="225" t="s">
        <v>2074</v>
      </c>
      <c r="E115" s="302"/>
      <c r="F115" s="302"/>
      <c r="G115" s="303">
        <v>21150000</v>
      </c>
      <c r="H115" s="302"/>
      <c r="I115" s="302"/>
      <c r="J115" s="302"/>
      <c r="K115" s="302"/>
      <c r="L115" s="302"/>
      <c r="M115" s="304"/>
      <c r="N115" s="304"/>
      <c r="O115" s="304"/>
      <c r="P115" s="304"/>
      <c r="Q115" s="304"/>
      <c r="R115" s="304"/>
      <c r="S115" s="304"/>
      <c r="T115" s="304"/>
      <c r="U115" s="304"/>
      <c r="V115" s="304"/>
      <c r="W115" s="304"/>
      <c r="X115" s="304"/>
      <c r="Y115" s="154"/>
    </row>
    <row r="116" spans="1:25">
      <c r="A116" s="174"/>
      <c r="B116" s="162"/>
      <c r="C116" s="162"/>
      <c r="D116" s="225" t="s">
        <v>2075</v>
      </c>
      <c r="E116" s="302"/>
      <c r="F116" s="302"/>
      <c r="G116" s="303">
        <v>18500000</v>
      </c>
      <c r="H116" s="302"/>
      <c r="I116" s="302"/>
      <c r="J116" s="302"/>
      <c r="K116" s="302"/>
      <c r="L116" s="302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4"/>
      <c r="X116" s="304"/>
      <c r="Y116" s="154"/>
    </row>
    <row r="117" spans="1:25">
      <c r="A117" s="174"/>
      <c r="B117" s="162"/>
      <c r="C117" s="162"/>
      <c r="D117" s="225" t="s">
        <v>2076</v>
      </c>
      <c r="E117" s="302"/>
      <c r="F117" s="302"/>
      <c r="G117" s="303">
        <v>13630000</v>
      </c>
      <c r="H117" s="302"/>
      <c r="I117" s="302"/>
      <c r="J117" s="302"/>
      <c r="K117" s="302"/>
      <c r="L117" s="302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4"/>
      <c r="X117" s="304"/>
      <c r="Y117" s="154"/>
    </row>
    <row r="118" spans="1:25">
      <c r="A118" s="174"/>
      <c r="B118" s="162"/>
      <c r="C118" s="162"/>
      <c r="D118" s="225" t="s">
        <v>2077</v>
      </c>
      <c r="E118" s="302"/>
      <c r="F118" s="302"/>
      <c r="G118" s="303">
        <v>68830000</v>
      </c>
      <c r="H118" s="302"/>
      <c r="I118" s="302"/>
      <c r="J118" s="302"/>
      <c r="K118" s="302"/>
      <c r="L118" s="302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154"/>
    </row>
    <row r="119" spans="1:25">
      <c r="A119" s="174"/>
      <c r="B119" s="162"/>
      <c r="C119" s="162"/>
      <c r="D119" s="225" t="s">
        <v>2078</v>
      </c>
      <c r="E119" s="302"/>
      <c r="F119" s="302"/>
      <c r="G119" s="303">
        <v>720000</v>
      </c>
      <c r="H119" s="302"/>
      <c r="I119" s="302"/>
      <c r="J119" s="302"/>
      <c r="K119" s="302"/>
      <c r="L119" s="302"/>
      <c r="M119" s="304"/>
      <c r="N119" s="304"/>
      <c r="O119" s="304"/>
      <c r="P119" s="304"/>
      <c r="Q119" s="304"/>
      <c r="R119" s="304"/>
      <c r="S119" s="304"/>
      <c r="T119" s="304"/>
      <c r="U119" s="304"/>
      <c r="V119" s="304"/>
      <c r="W119" s="304"/>
      <c r="X119" s="304"/>
      <c r="Y119" s="154"/>
    </row>
    <row r="120" spans="1:25">
      <c r="A120" s="174"/>
      <c r="B120" s="162"/>
      <c r="C120" s="162"/>
      <c r="D120" s="225" t="s">
        <v>2079</v>
      </c>
      <c r="E120" s="302"/>
      <c r="F120" s="302"/>
      <c r="G120" s="303">
        <v>2900000</v>
      </c>
      <c r="H120" s="302"/>
      <c r="I120" s="302"/>
      <c r="J120" s="302"/>
      <c r="K120" s="302"/>
      <c r="L120" s="302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154"/>
    </row>
    <row r="121" spans="1:25">
      <c r="A121" s="174"/>
      <c r="B121" s="162"/>
      <c r="C121" s="162"/>
      <c r="D121" s="225" t="s">
        <v>2080</v>
      </c>
      <c r="E121" s="302"/>
      <c r="F121" s="302"/>
      <c r="G121" s="303">
        <v>4920000</v>
      </c>
      <c r="H121" s="302"/>
      <c r="I121" s="302"/>
      <c r="J121" s="302"/>
      <c r="K121" s="302"/>
      <c r="L121" s="302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154"/>
    </row>
    <row r="122" spans="1:25">
      <c r="A122" s="174"/>
      <c r="B122" s="162"/>
      <c r="C122" s="162"/>
      <c r="D122" s="225" t="s">
        <v>2081</v>
      </c>
      <c r="E122" s="302"/>
      <c r="F122" s="302"/>
      <c r="G122" s="303">
        <v>150000</v>
      </c>
      <c r="H122" s="302"/>
      <c r="I122" s="302"/>
      <c r="J122" s="302"/>
      <c r="K122" s="302"/>
      <c r="L122" s="302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154"/>
    </row>
    <row r="123" spans="1:25">
      <c r="A123" s="174"/>
      <c r="B123" s="162"/>
      <c r="C123" s="162"/>
      <c r="D123" s="225" t="s">
        <v>2082</v>
      </c>
      <c r="E123" s="302"/>
      <c r="F123" s="302"/>
      <c r="G123" s="303">
        <v>4500000</v>
      </c>
      <c r="H123" s="302"/>
      <c r="I123" s="302"/>
      <c r="J123" s="302"/>
      <c r="K123" s="302"/>
      <c r="L123" s="302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154"/>
    </row>
    <row r="124" spans="1:25">
      <c r="A124" s="174"/>
      <c r="B124" s="162"/>
      <c r="C124" s="162"/>
      <c r="D124" s="225" t="s">
        <v>2083</v>
      </c>
      <c r="E124" s="302"/>
      <c r="F124" s="302"/>
      <c r="G124" s="303">
        <v>8860000</v>
      </c>
      <c r="H124" s="302"/>
      <c r="I124" s="302"/>
      <c r="J124" s="302"/>
      <c r="K124" s="302"/>
      <c r="L124" s="302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154"/>
    </row>
    <row r="125" spans="1:25">
      <c r="A125" s="174"/>
      <c r="B125" s="162"/>
      <c r="C125" s="162"/>
      <c r="D125" s="225" t="s">
        <v>2084</v>
      </c>
      <c r="E125" s="302"/>
      <c r="F125" s="302"/>
      <c r="G125" s="303">
        <v>3900000</v>
      </c>
      <c r="H125" s="302"/>
      <c r="I125" s="302"/>
      <c r="J125" s="302"/>
      <c r="K125" s="302"/>
      <c r="L125" s="302"/>
      <c r="M125" s="304"/>
      <c r="N125" s="304"/>
      <c r="O125" s="304"/>
      <c r="P125" s="304"/>
      <c r="Q125" s="304"/>
      <c r="R125" s="304"/>
      <c r="S125" s="304"/>
      <c r="T125" s="304"/>
      <c r="U125" s="304"/>
      <c r="V125" s="304"/>
      <c r="W125" s="304"/>
      <c r="X125" s="304"/>
      <c r="Y125" s="154"/>
    </row>
    <row r="126" spans="1:25">
      <c r="A126" s="174"/>
      <c r="B126" s="162"/>
      <c r="C126" s="162"/>
      <c r="D126" s="225" t="s">
        <v>2085</v>
      </c>
      <c r="E126" s="302"/>
      <c r="F126" s="302"/>
      <c r="G126" s="303">
        <v>5992000</v>
      </c>
      <c r="H126" s="302"/>
      <c r="I126" s="302"/>
      <c r="J126" s="302"/>
      <c r="K126" s="302"/>
      <c r="L126" s="302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154"/>
    </row>
    <row r="127" spans="1:25">
      <c r="A127" s="174"/>
      <c r="B127" s="162"/>
      <c r="C127" s="162"/>
      <c r="D127" s="225" t="s">
        <v>2086</v>
      </c>
      <c r="E127" s="302"/>
      <c r="F127" s="302"/>
      <c r="G127" s="303">
        <v>3689000</v>
      </c>
      <c r="H127" s="302"/>
      <c r="I127" s="302"/>
      <c r="J127" s="302"/>
      <c r="K127" s="302"/>
      <c r="L127" s="302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4"/>
      <c r="X127" s="304"/>
      <c r="Y127" s="154"/>
    </row>
    <row r="128" spans="1:25">
      <c r="A128" s="174"/>
      <c r="B128" s="162"/>
      <c r="C128" s="162"/>
      <c r="D128" s="225" t="s">
        <v>2087</v>
      </c>
      <c r="E128" s="302"/>
      <c r="F128" s="302"/>
      <c r="G128" s="303">
        <v>23855000</v>
      </c>
      <c r="H128" s="302"/>
      <c r="I128" s="302"/>
      <c r="J128" s="302"/>
      <c r="K128" s="302"/>
      <c r="L128" s="302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4"/>
      <c r="X128" s="304"/>
      <c r="Y128" s="154"/>
    </row>
    <row r="129" spans="1:25">
      <c r="A129" s="174"/>
      <c r="B129" s="162"/>
      <c r="C129" s="162"/>
      <c r="D129" s="225" t="s">
        <v>2088</v>
      </c>
      <c r="E129" s="302"/>
      <c r="F129" s="302"/>
      <c r="G129" s="303">
        <v>13600000</v>
      </c>
      <c r="H129" s="302"/>
      <c r="I129" s="302"/>
      <c r="J129" s="302"/>
      <c r="K129" s="302"/>
      <c r="L129" s="302"/>
      <c r="M129" s="304"/>
      <c r="N129" s="304"/>
      <c r="O129" s="304"/>
      <c r="P129" s="304"/>
      <c r="Q129" s="304"/>
      <c r="R129" s="304"/>
      <c r="S129" s="304"/>
      <c r="T129" s="304"/>
      <c r="U129" s="304"/>
      <c r="V129" s="304"/>
      <c r="W129" s="304"/>
      <c r="X129" s="304"/>
      <c r="Y129" s="154"/>
    </row>
    <row r="130" spans="1:25">
      <c r="A130" s="174"/>
      <c r="B130" s="162"/>
      <c r="C130" s="162"/>
      <c r="D130" s="225" t="s">
        <v>2089</v>
      </c>
      <c r="E130" s="302"/>
      <c r="F130" s="302"/>
      <c r="G130" s="303">
        <v>10000000</v>
      </c>
      <c r="H130" s="302"/>
      <c r="I130" s="302"/>
      <c r="J130" s="302"/>
      <c r="K130" s="302"/>
      <c r="L130" s="302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154"/>
    </row>
    <row r="131" spans="1:25">
      <c r="A131" s="174"/>
      <c r="B131" s="162"/>
      <c r="C131" s="162"/>
      <c r="D131" s="225" t="s">
        <v>2090</v>
      </c>
      <c r="E131" s="302"/>
      <c r="F131" s="302"/>
      <c r="G131" s="303">
        <v>31319700</v>
      </c>
      <c r="H131" s="302"/>
      <c r="I131" s="302"/>
      <c r="J131" s="302"/>
      <c r="K131" s="302"/>
      <c r="L131" s="302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154"/>
    </row>
    <row r="132" spans="1:25">
      <c r="A132" s="174"/>
      <c r="B132" s="162"/>
      <c r="C132" s="162"/>
      <c r="D132" s="225" t="s">
        <v>2091</v>
      </c>
      <c r="E132" s="302"/>
      <c r="F132" s="302"/>
      <c r="G132" s="303">
        <v>1500000</v>
      </c>
      <c r="H132" s="302"/>
      <c r="I132" s="302"/>
      <c r="J132" s="302"/>
      <c r="K132" s="302"/>
      <c r="L132" s="302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154"/>
    </row>
    <row r="133" spans="1:25">
      <c r="A133" s="174"/>
      <c r="B133" s="162"/>
      <c r="C133" s="162"/>
      <c r="D133" s="225" t="s">
        <v>2092</v>
      </c>
      <c r="E133" s="302"/>
      <c r="F133" s="302"/>
      <c r="G133" s="303">
        <v>750000</v>
      </c>
      <c r="H133" s="302"/>
      <c r="I133" s="302"/>
      <c r="J133" s="302"/>
      <c r="K133" s="302"/>
      <c r="L133" s="302"/>
      <c r="M133" s="304"/>
      <c r="N133" s="304"/>
      <c r="O133" s="304"/>
      <c r="P133" s="304"/>
      <c r="Q133" s="304"/>
      <c r="R133" s="304"/>
      <c r="S133" s="304"/>
      <c r="T133" s="304"/>
      <c r="U133" s="304"/>
      <c r="V133" s="304"/>
      <c r="W133" s="304"/>
      <c r="X133" s="304"/>
      <c r="Y133" s="154"/>
    </row>
    <row r="134" spans="1:25">
      <c r="A134" s="174"/>
      <c r="B134" s="162"/>
      <c r="C134" s="162"/>
      <c r="D134" s="225" t="s">
        <v>2087</v>
      </c>
      <c r="E134" s="302"/>
      <c r="F134" s="302"/>
      <c r="G134" s="303">
        <v>1500000</v>
      </c>
      <c r="H134" s="302"/>
      <c r="I134" s="302"/>
      <c r="J134" s="302"/>
      <c r="K134" s="302"/>
      <c r="L134" s="302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304"/>
      <c r="Y134" s="154"/>
    </row>
    <row r="135" spans="1:25">
      <c r="A135" s="174"/>
      <c r="B135" s="162"/>
      <c r="C135" s="162"/>
      <c r="D135" s="225" t="s">
        <v>2093</v>
      </c>
      <c r="E135" s="302"/>
      <c r="F135" s="302"/>
      <c r="G135" s="303">
        <v>3380000</v>
      </c>
      <c r="H135" s="302"/>
      <c r="I135" s="302"/>
      <c r="J135" s="302"/>
      <c r="K135" s="302"/>
      <c r="L135" s="302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304"/>
      <c r="Y135" s="154"/>
    </row>
    <row r="136" spans="1:25">
      <c r="A136" s="174"/>
      <c r="B136" s="162"/>
      <c r="C136" s="162"/>
      <c r="D136" s="225" t="s">
        <v>2087</v>
      </c>
      <c r="E136" s="302"/>
      <c r="F136" s="302"/>
      <c r="G136" s="303">
        <v>12500000</v>
      </c>
      <c r="H136" s="302"/>
      <c r="I136" s="302"/>
      <c r="J136" s="302"/>
      <c r="K136" s="302"/>
      <c r="L136" s="302"/>
      <c r="M136" s="304"/>
      <c r="N136" s="304"/>
      <c r="O136" s="304"/>
      <c r="P136" s="304"/>
      <c r="Q136" s="304"/>
      <c r="R136" s="304"/>
      <c r="S136" s="304"/>
      <c r="T136" s="304"/>
      <c r="U136" s="304"/>
      <c r="V136" s="304"/>
      <c r="W136" s="304"/>
      <c r="X136" s="304"/>
      <c r="Y136" s="154"/>
    </row>
    <row r="137" spans="1:25">
      <c r="A137" s="174"/>
      <c r="B137" s="162"/>
      <c r="C137" s="162"/>
      <c r="D137" s="225" t="s">
        <v>2088</v>
      </c>
      <c r="E137" s="302"/>
      <c r="F137" s="302"/>
      <c r="G137" s="303">
        <v>5000000</v>
      </c>
      <c r="H137" s="302"/>
      <c r="I137" s="302"/>
      <c r="J137" s="302"/>
      <c r="K137" s="302"/>
      <c r="L137" s="302"/>
      <c r="M137" s="304"/>
      <c r="N137" s="304"/>
      <c r="O137" s="304"/>
      <c r="P137" s="304"/>
      <c r="Q137" s="304"/>
      <c r="R137" s="304"/>
      <c r="S137" s="304"/>
      <c r="T137" s="304"/>
      <c r="U137" s="304"/>
      <c r="V137" s="304"/>
      <c r="W137" s="304"/>
      <c r="X137" s="304"/>
      <c r="Y137" s="154"/>
    </row>
    <row r="138" spans="1:25">
      <c r="A138" s="174"/>
      <c r="B138" s="162"/>
      <c r="C138" s="162"/>
      <c r="D138" s="225" t="s">
        <v>2094</v>
      </c>
      <c r="E138" s="302"/>
      <c r="F138" s="302"/>
      <c r="G138" s="303">
        <v>10600000</v>
      </c>
      <c r="H138" s="302"/>
      <c r="I138" s="302"/>
      <c r="J138" s="302"/>
      <c r="K138" s="302"/>
      <c r="L138" s="302"/>
      <c r="M138" s="304"/>
      <c r="N138" s="304"/>
      <c r="O138" s="304"/>
      <c r="P138" s="304"/>
      <c r="Q138" s="304"/>
      <c r="R138" s="304"/>
      <c r="S138" s="304"/>
      <c r="T138" s="304"/>
      <c r="U138" s="304"/>
      <c r="V138" s="304"/>
      <c r="W138" s="304"/>
      <c r="X138" s="304"/>
      <c r="Y138" s="154"/>
    </row>
    <row r="139" spans="1:25">
      <c r="A139" s="174"/>
      <c r="B139" s="162"/>
      <c r="C139" s="162"/>
      <c r="D139" s="225" t="s">
        <v>2095</v>
      </c>
      <c r="E139" s="302"/>
      <c r="F139" s="302"/>
      <c r="G139" s="303">
        <v>1000000</v>
      </c>
      <c r="H139" s="302"/>
      <c r="I139" s="302"/>
      <c r="J139" s="302"/>
      <c r="K139" s="302"/>
      <c r="L139" s="302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304"/>
      <c r="Y139" s="154"/>
    </row>
    <row r="140" spans="1:25">
      <c r="A140" s="174"/>
      <c r="B140" s="162"/>
      <c r="C140" s="162"/>
      <c r="D140" s="225" t="s">
        <v>2096</v>
      </c>
      <c r="E140" s="302"/>
      <c r="F140" s="302"/>
      <c r="G140" s="303">
        <v>3000000</v>
      </c>
      <c r="H140" s="302"/>
      <c r="I140" s="302"/>
      <c r="J140" s="302"/>
      <c r="K140" s="302"/>
      <c r="L140" s="302"/>
      <c r="M140" s="304"/>
      <c r="N140" s="304"/>
      <c r="O140" s="304"/>
      <c r="P140" s="304"/>
      <c r="Q140" s="304"/>
      <c r="R140" s="304"/>
      <c r="S140" s="304"/>
      <c r="T140" s="304"/>
      <c r="U140" s="304"/>
      <c r="V140" s="304"/>
      <c r="W140" s="304"/>
      <c r="X140" s="304"/>
      <c r="Y140" s="154"/>
    </row>
    <row r="141" spans="1:25">
      <c r="A141" s="174"/>
      <c r="B141" s="162"/>
      <c r="C141" s="162"/>
      <c r="D141" s="225" t="s">
        <v>2061</v>
      </c>
      <c r="E141" s="302"/>
      <c r="F141" s="302"/>
      <c r="G141" s="303">
        <v>700000</v>
      </c>
      <c r="H141" s="302"/>
      <c r="I141" s="302"/>
      <c r="J141" s="302"/>
      <c r="K141" s="302"/>
      <c r="L141" s="302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154"/>
    </row>
    <row r="142" spans="1:25">
      <c r="A142" s="174"/>
      <c r="B142" s="162"/>
      <c r="C142" s="162"/>
      <c r="D142" s="225" t="s">
        <v>2097</v>
      </c>
      <c r="E142" s="302"/>
      <c r="F142" s="302"/>
      <c r="G142" s="303">
        <v>6000000</v>
      </c>
      <c r="H142" s="302"/>
      <c r="I142" s="302"/>
      <c r="J142" s="302"/>
      <c r="K142" s="302"/>
      <c r="L142" s="302"/>
      <c r="M142" s="304"/>
      <c r="N142" s="304"/>
      <c r="O142" s="304"/>
      <c r="P142" s="304"/>
      <c r="Q142" s="304"/>
      <c r="R142" s="304"/>
      <c r="S142" s="304"/>
      <c r="T142" s="304"/>
      <c r="U142" s="304"/>
      <c r="V142" s="304"/>
      <c r="W142" s="304"/>
      <c r="X142" s="304"/>
      <c r="Y142" s="154"/>
    </row>
    <row r="143" spans="1:25">
      <c r="A143" s="174"/>
      <c r="B143" s="162"/>
      <c r="C143" s="162"/>
      <c r="D143" s="225" t="s">
        <v>2093</v>
      </c>
      <c r="E143" s="302"/>
      <c r="F143" s="302"/>
      <c r="G143" s="303">
        <v>2000000</v>
      </c>
      <c r="H143" s="302"/>
      <c r="I143" s="302"/>
      <c r="J143" s="302"/>
      <c r="K143" s="302"/>
      <c r="L143" s="302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154"/>
    </row>
    <row r="144" spans="1:25">
      <c r="A144" s="174"/>
      <c r="B144" s="162"/>
      <c r="C144" s="162"/>
      <c r="D144" s="225" t="s">
        <v>2076</v>
      </c>
      <c r="E144" s="302"/>
      <c r="F144" s="302"/>
      <c r="G144" s="303">
        <v>1750000</v>
      </c>
      <c r="H144" s="302"/>
      <c r="I144" s="302"/>
      <c r="J144" s="302"/>
      <c r="K144" s="302"/>
      <c r="L144" s="302"/>
      <c r="M144" s="304"/>
      <c r="N144" s="304"/>
      <c r="O144" s="304"/>
      <c r="P144" s="304"/>
      <c r="Q144" s="304"/>
      <c r="R144" s="304"/>
      <c r="S144" s="304"/>
      <c r="T144" s="304"/>
      <c r="U144" s="304"/>
      <c r="V144" s="304"/>
      <c r="W144" s="304"/>
      <c r="X144" s="304"/>
      <c r="Y144" s="154"/>
    </row>
    <row r="145" spans="1:25">
      <c r="A145" s="174"/>
      <c r="B145" s="162"/>
      <c r="C145" s="162"/>
      <c r="D145" s="225" t="s">
        <v>2098</v>
      </c>
      <c r="E145" s="302"/>
      <c r="F145" s="302"/>
      <c r="G145" s="303">
        <v>1050000</v>
      </c>
      <c r="H145" s="302"/>
      <c r="I145" s="302"/>
      <c r="J145" s="302"/>
      <c r="K145" s="302"/>
      <c r="L145" s="302"/>
      <c r="M145" s="304"/>
      <c r="N145" s="304"/>
      <c r="O145" s="304"/>
      <c r="P145" s="304"/>
      <c r="Q145" s="304"/>
      <c r="R145" s="304"/>
      <c r="S145" s="304"/>
      <c r="T145" s="304"/>
      <c r="U145" s="304"/>
      <c r="V145" s="304"/>
      <c r="W145" s="304"/>
      <c r="X145" s="304"/>
      <c r="Y145" s="154"/>
    </row>
    <row r="146" spans="1:25">
      <c r="A146" s="174"/>
      <c r="B146" s="162"/>
      <c r="C146" s="162"/>
      <c r="D146" s="225" t="s">
        <v>2099</v>
      </c>
      <c r="E146" s="302"/>
      <c r="F146" s="302"/>
      <c r="G146" s="303">
        <v>98000000</v>
      </c>
      <c r="H146" s="302"/>
      <c r="I146" s="302"/>
      <c r="J146" s="302"/>
      <c r="K146" s="302"/>
      <c r="L146" s="302"/>
      <c r="M146" s="304"/>
      <c r="N146" s="304"/>
      <c r="O146" s="304"/>
      <c r="P146" s="304"/>
      <c r="Q146" s="304"/>
      <c r="R146" s="304"/>
      <c r="S146" s="304"/>
      <c r="T146" s="304"/>
      <c r="U146" s="304"/>
      <c r="V146" s="304"/>
      <c r="W146" s="304"/>
      <c r="X146" s="304"/>
      <c r="Y146" s="154"/>
    </row>
    <row r="147" spans="1:25">
      <c r="A147" s="174"/>
      <c r="B147" s="162"/>
      <c r="C147" s="162"/>
      <c r="D147" s="225" t="s">
        <v>2100</v>
      </c>
      <c r="E147" s="302"/>
      <c r="F147" s="302"/>
      <c r="G147" s="303">
        <v>49500000</v>
      </c>
      <c r="H147" s="302"/>
      <c r="I147" s="302"/>
      <c r="J147" s="302"/>
      <c r="K147" s="302"/>
      <c r="L147" s="302"/>
      <c r="M147" s="304"/>
      <c r="N147" s="304"/>
      <c r="O147" s="304"/>
      <c r="P147" s="304"/>
      <c r="Q147" s="304"/>
      <c r="R147" s="304"/>
      <c r="S147" s="304"/>
      <c r="T147" s="304"/>
      <c r="U147" s="304"/>
      <c r="V147" s="304"/>
      <c r="W147" s="304"/>
      <c r="X147" s="304"/>
      <c r="Y147" s="154"/>
    </row>
    <row r="148" spans="1:25">
      <c r="A148" s="174"/>
      <c r="B148" s="162"/>
      <c r="C148" s="162"/>
      <c r="D148" s="225" t="s">
        <v>2064</v>
      </c>
      <c r="E148" s="302"/>
      <c r="F148" s="302"/>
      <c r="G148" s="303">
        <v>13310000</v>
      </c>
      <c r="H148" s="302"/>
      <c r="I148" s="302"/>
      <c r="J148" s="302"/>
      <c r="K148" s="302"/>
      <c r="L148" s="302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154"/>
    </row>
    <row r="149" spans="1:25">
      <c r="A149" s="174"/>
      <c r="B149" s="162"/>
      <c r="C149" s="162"/>
      <c r="D149" s="225" t="s">
        <v>2101</v>
      </c>
      <c r="E149" s="302"/>
      <c r="F149" s="302"/>
      <c r="G149" s="303">
        <v>72930000</v>
      </c>
      <c r="H149" s="302"/>
      <c r="I149" s="302"/>
      <c r="J149" s="302"/>
      <c r="K149" s="302"/>
      <c r="L149" s="302"/>
      <c r="M149" s="304"/>
      <c r="N149" s="304"/>
      <c r="O149" s="304"/>
      <c r="P149" s="304"/>
      <c r="Q149" s="304"/>
      <c r="R149" s="304"/>
      <c r="S149" s="304"/>
      <c r="T149" s="304"/>
      <c r="U149" s="304"/>
      <c r="V149" s="304"/>
      <c r="W149" s="304"/>
      <c r="X149" s="304"/>
      <c r="Y149" s="154"/>
    </row>
    <row r="150" spans="1:25">
      <c r="A150" s="174"/>
      <c r="B150" s="162"/>
      <c r="C150" s="162"/>
      <c r="D150" s="225" t="s">
        <v>2093</v>
      </c>
      <c r="E150" s="302"/>
      <c r="F150" s="302"/>
      <c r="G150" s="303">
        <v>8085000</v>
      </c>
      <c r="H150" s="302"/>
      <c r="I150" s="302"/>
      <c r="J150" s="302"/>
      <c r="K150" s="302"/>
      <c r="L150" s="302"/>
      <c r="M150" s="304"/>
      <c r="N150" s="304"/>
      <c r="O150" s="304"/>
      <c r="P150" s="304"/>
      <c r="Q150" s="304"/>
      <c r="R150" s="304"/>
      <c r="S150" s="304"/>
      <c r="T150" s="304"/>
      <c r="U150" s="304"/>
      <c r="V150" s="304"/>
      <c r="W150" s="304"/>
      <c r="X150" s="304"/>
      <c r="Y150" s="154"/>
    </row>
    <row r="151" spans="1:25">
      <c r="A151" s="174"/>
      <c r="B151" s="162"/>
      <c r="C151" s="162"/>
      <c r="D151" s="225" t="s">
        <v>2102</v>
      </c>
      <c r="E151" s="302"/>
      <c r="F151" s="302"/>
      <c r="G151" s="303">
        <v>1342000</v>
      </c>
      <c r="H151" s="302"/>
      <c r="I151" s="302"/>
      <c r="J151" s="302"/>
      <c r="K151" s="302"/>
      <c r="L151" s="302"/>
      <c r="M151" s="304"/>
      <c r="N151" s="304"/>
      <c r="O151" s="304"/>
      <c r="P151" s="304"/>
      <c r="Q151" s="304"/>
      <c r="R151" s="304"/>
      <c r="S151" s="304"/>
      <c r="T151" s="304"/>
      <c r="U151" s="304"/>
      <c r="V151" s="304"/>
      <c r="W151" s="304"/>
      <c r="X151" s="304"/>
      <c r="Y151" s="154"/>
    </row>
    <row r="152" spans="1:25">
      <c r="A152" s="174"/>
      <c r="B152" s="162"/>
      <c r="C152" s="162"/>
      <c r="D152" s="225" t="s">
        <v>2103</v>
      </c>
      <c r="E152" s="302"/>
      <c r="F152" s="302"/>
      <c r="G152" s="303">
        <v>3300000</v>
      </c>
      <c r="H152" s="302"/>
      <c r="I152" s="302"/>
      <c r="J152" s="302"/>
      <c r="K152" s="302"/>
      <c r="L152" s="302"/>
      <c r="M152" s="304"/>
      <c r="N152" s="304"/>
      <c r="O152" s="304"/>
      <c r="P152" s="304"/>
      <c r="Q152" s="304"/>
      <c r="R152" s="304"/>
      <c r="S152" s="304"/>
      <c r="T152" s="304"/>
      <c r="U152" s="304"/>
      <c r="V152" s="304"/>
      <c r="W152" s="304"/>
      <c r="X152" s="304"/>
      <c r="Y152" s="154"/>
    </row>
    <row r="153" spans="1:25">
      <c r="A153" s="174"/>
      <c r="B153" s="162"/>
      <c r="C153" s="162"/>
      <c r="D153" s="225" t="s">
        <v>2064</v>
      </c>
      <c r="E153" s="302"/>
      <c r="F153" s="302"/>
      <c r="G153" s="303">
        <v>29550000</v>
      </c>
      <c r="H153" s="302"/>
      <c r="I153" s="302"/>
      <c r="J153" s="302"/>
      <c r="K153" s="302"/>
      <c r="L153" s="302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154"/>
    </row>
    <row r="154" spans="1:25">
      <c r="A154" s="174"/>
      <c r="B154" s="162"/>
      <c r="C154" s="162"/>
      <c r="D154" s="225" t="s">
        <v>2097</v>
      </c>
      <c r="E154" s="302"/>
      <c r="F154" s="302"/>
      <c r="G154" s="303">
        <v>18508000</v>
      </c>
      <c r="H154" s="302"/>
      <c r="I154" s="302"/>
      <c r="J154" s="302"/>
      <c r="K154" s="302"/>
      <c r="L154" s="302"/>
      <c r="M154" s="304"/>
      <c r="N154" s="304"/>
      <c r="O154" s="304"/>
      <c r="P154" s="304"/>
      <c r="Q154" s="304"/>
      <c r="R154" s="304"/>
      <c r="S154" s="304"/>
      <c r="T154" s="304"/>
      <c r="U154" s="304"/>
      <c r="V154" s="304"/>
      <c r="W154" s="304"/>
      <c r="X154" s="304"/>
      <c r="Y154" s="154"/>
    </row>
    <row r="155" spans="1:25">
      <c r="A155" s="174"/>
      <c r="B155" s="162"/>
      <c r="C155" s="162"/>
      <c r="D155" s="225" t="s">
        <v>2104</v>
      </c>
      <c r="E155" s="302"/>
      <c r="F155" s="302"/>
      <c r="G155" s="303">
        <v>1000000</v>
      </c>
      <c r="H155" s="302"/>
      <c r="I155" s="302"/>
      <c r="J155" s="302"/>
      <c r="K155" s="302"/>
      <c r="L155" s="302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304"/>
      <c r="Y155" s="154"/>
    </row>
    <row r="156" spans="1:25">
      <c r="A156" s="174"/>
      <c r="B156" s="162"/>
      <c r="C156" s="162"/>
      <c r="D156" s="225" t="s">
        <v>2064</v>
      </c>
      <c r="E156" s="302"/>
      <c r="F156" s="302"/>
      <c r="G156" s="303">
        <v>6600000</v>
      </c>
      <c r="H156" s="302"/>
      <c r="I156" s="302"/>
      <c r="J156" s="302"/>
      <c r="K156" s="302"/>
      <c r="L156" s="302"/>
      <c r="M156" s="304"/>
      <c r="N156" s="304"/>
      <c r="O156" s="304"/>
      <c r="P156" s="304"/>
      <c r="Q156" s="304"/>
      <c r="R156" s="304"/>
      <c r="S156" s="304"/>
      <c r="T156" s="304"/>
      <c r="U156" s="304"/>
      <c r="V156" s="304"/>
      <c r="W156" s="304"/>
      <c r="X156" s="304"/>
      <c r="Y156" s="154"/>
    </row>
    <row r="157" spans="1:25">
      <c r="A157" s="174"/>
      <c r="B157" s="162"/>
      <c r="C157" s="162"/>
      <c r="D157" s="225" t="s">
        <v>2102</v>
      </c>
      <c r="E157" s="302"/>
      <c r="F157" s="302"/>
      <c r="G157" s="303">
        <v>1474000</v>
      </c>
      <c r="H157" s="302"/>
      <c r="I157" s="302"/>
      <c r="J157" s="302"/>
      <c r="K157" s="302"/>
      <c r="L157" s="302"/>
      <c r="M157" s="304"/>
      <c r="N157" s="304"/>
      <c r="O157" s="304"/>
      <c r="P157" s="304"/>
      <c r="Q157" s="304"/>
      <c r="R157" s="304"/>
      <c r="S157" s="304"/>
      <c r="T157" s="304"/>
      <c r="U157" s="304"/>
      <c r="V157" s="304"/>
      <c r="W157" s="304"/>
      <c r="X157" s="304"/>
      <c r="Y157" s="154"/>
    </row>
    <row r="158" spans="1:25">
      <c r="A158" s="174"/>
      <c r="B158" s="162"/>
      <c r="C158" s="162"/>
      <c r="D158" s="225" t="s">
        <v>2073</v>
      </c>
      <c r="E158" s="302"/>
      <c r="F158" s="302"/>
      <c r="G158" s="303">
        <v>1353000</v>
      </c>
      <c r="H158" s="302"/>
      <c r="I158" s="302"/>
      <c r="J158" s="302"/>
      <c r="K158" s="302"/>
      <c r="L158" s="302"/>
      <c r="M158" s="304"/>
      <c r="N158" s="304"/>
      <c r="O158" s="304"/>
      <c r="P158" s="304"/>
      <c r="Q158" s="304"/>
      <c r="R158" s="304"/>
      <c r="S158" s="304"/>
      <c r="T158" s="304"/>
      <c r="U158" s="304"/>
      <c r="V158" s="304"/>
      <c r="W158" s="304"/>
      <c r="X158" s="304"/>
      <c r="Y158" s="154"/>
    </row>
    <row r="159" spans="1:25">
      <c r="A159" s="174"/>
      <c r="B159" s="162"/>
      <c r="C159" s="162"/>
      <c r="D159" s="225" t="s">
        <v>2074</v>
      </c>
      <c r="E159" s="302"/>
      <c r="F159" s="302"/>
      <c r="G159" s="303">
        <v>1270500</v>
      </c>
      <c r="H159" s="302"/>
      <c r="I159" s="302"/>
      <c r="J159" s="302"/>
      <c r="K159" s="302"/>
      <c r="L159" s="302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154"/>
    </row>
    <row r="160" spans="1:25">
      <c r="A160" s="174"/>
      <c r="B160" s="162"/>
      <c r="C160" s="162"/>
      <c r="D160" s="225" t="s">
        <v>2105</v>
      </c>
      <c r="E160" s="302"/>
      <c r="F160" s="302"/>
      <c r="G160" s="303">
        <v>38016000</v>
      </c>
      <c r="H160" s="302"/>
      <c r="I160" s="302"/>
      <c r="J160" s="302"/>
      <c r="K160" s="302"/>
      <c r="L160" s="302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154"/>
    </row>
    <row r="161" spans="1:25">
      <c r="A161" s="174"/>
      <c r="B161" s="162"/>
      <c r="C161" s="162"/>
      <c r="D161" s="225" t="s">
        <v>2106</v>
      </c>
      <c r="E161" s="302"/>
      <c r="F161" s="302"/>
      <c r="G161" s="303">
        <v>6996000</v>
      </c>
      <c r="H161" s="302"/>
      <c r="I161" s="302"/>
      <c r="J161" s="302"/>
      <c r="K161" s="302"/>
      <c r="L161" s="302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154"/>
    </row>
    <row r="162" spans="1:25">
      <c r="A162" s="174"/>
      <c r="B162" s="162"/>
      <c r="C162" s="162"/>
      <c r="D162" s="225" t="s">
        <v>2101</v>
      </c>
      <c r="E162" s="302"/>
      <c r="F162" s="302"/>
      <c r="G162" s="303">
        <v>17974000</v>
      </c>
      <c r="H162" s="302"/>
      <c r="I162" s="302"/>
      <c r="J162" s="302"/>
      <c r="K162" s="302"/>
      <c r="L162" s="302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154"/>
    </row>
    <row r="163" spans="1:25">
      <c r="A163" s="174"/>
      <c r="B163" s="162"/>
      <c r="C163" s="162"/>
      <c r="D163" s="225" t="s">
        <v>2097</v>
      </c>
      <c r="E163" s="302"/>
      <c r="F163" s="302"/>
      <c r="G163" s="303">
        <v>5995000</v>
      </c>
      <c r="H163" s="302"/>
      <c r="I163" s="302"/>
      <c r="J163" s="302"/>
      <c r="K163" s="302"/>
      <c r="L163" s="302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154"/>
    </row>
    <row r="164" spans="1:25">
      <c r="A164" s="174"/>
      <c r="B164" s="162"/>
      <c r="C164" s="162"/>
      <c r="D164" s="225" t="s">
        <v>2093</v>
      </c>
      <c r="E164" s="302"/>
      <c r="F164" s="302"/>
      <c r="G164" s="303">
        <v>14850000</v>
      </c>
      <c r="H164" s="302"/>
      <c r="I164" s="302"/>
      <c r="J164" s="302"/>
      <c r="K164" s="302"/>
      <c r="L164" s="302"/>
      <c r="M164" s="304"/>
      <c r="N164" s="304"/>
      <c r="O164" s="304"/>
      <c r="P164" s="304"/>
      <c r="Q164" s="304"/>
      <c r="R164" s="304"/>
      <c r="S164" s="304"/>
      <c r="T164" s="304"/>
      <c r="U164" s="304"/>
      <c r="V164" s="304"/>
      <c r="W164" s="304"/>
      <c r="X164" s="304"/>
      <c r="Y164" s="154"/>
    </row>
    <row r="165" spans="1:25">
      <c r="A165" s="174"/>
      <c r="B165" s="162"/>
      <c r="C165" s="162"/>
      <c r="D165" s="225" t="s">
        <v>2102</v>
      </c>
      <c r="E165" s="302"/>
      <c r="F165" s="302"/>
      <c r="G165" s="303">
        <v>2970000</v>
      </c>
      <c r="H165" s="302"/>
      <c r="I165" s="302"/>
      <c r="J165" s="302"/>
      <c r="K165" s="302"/>
      <c r="L165" s="302"/>
      <c r="M165" s="304"/>
      <c r="N165" s="304"/>
      <c r="O165" s="304"/>
      <c r="P165" s="304"/>
      <c r="Q165" s="304"/>
      <c r="R165" s="304"/>
      <c r="S165" s="304"/>
      <c r="T165" s="304"/>
      <c r="U165" s="304"/>
      <c r="V165" s="304"/>
      <c r="W165" s="304"/>
      <c r="X165" s="304"/>
      <c r="Y165" s="154"/>
    </row>
    <row r="166" spans="1:25">
      <c r="A166" s="174"/>
      <c r="B166" s="162"/>
      <c r="C166" s="162"/>
      <c r="D166" s="225" t="s">
        <v>2087</v>
      </c>
      <c r="E166" s="302"/>
      <c r="F166" s="302"/>
      <c r="G166" s="303">
        <v>46915000</v>
      </c>
      <c r="H166" s="302"/>
      <c r="I166" s="302"/>
      <c r="J166" s="302"/>
      <c r="K166" s="302"/>
      <c r="L166" s="302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154"/>
    </row>
    <row r="167" spans="1:25">
      <c r="A167" s="174"/>
      <c r="B167" s="162"/>
      <c r="C167" s="162"/>
      <c r="D167" s="225" t="s">
        <v>2107</v>
      </c>
      <c r="E167" s="302"/>
      <c r="F167" s="302"/>
      <c r="G167" s="303">
        <v>3300000</v>
      </c>
      <c r="H167" s="302"/>
      <c r="I167" s="302"/>
      <c r="J167" s="302"/>
      <c r="K167" s="302"/>
      <c r="L167" s="302"/>
      <c r="M167" s="304"/>
      <c r="N167" s="304"/>
      <c r="O167" s="304"/>
      <c r="P167" s="304"/>
      <c r="Q167" s="304"/>
      <c r="R167" s="304"/>
      <c r="S167" s="304"/>
      <c r="T167" s="304"/>
      <c r="U167" s="304"/>
      <c r="V167" s="304"/>
      <c r="W167" s="304"/>
      <c r="X167" s="304"/>
      <c r="Y167" s="154"/>
    </row>
    <row r="168" spans="1:25">
      <c r="A168" s="174"/>
      <c r="B168" s="162"/>
      <c r="C168" s="162"/>
      <c r="D168" s="225" t="s">
        <v>2108</v>
      </c>
      <c r="E168" s="302"/>
      <c r="F168" s="302"/>
      <c r="G168" s="303">
        <v>349360000</v>
      </c>
      <c r="H168" s="302"/>
      <c r="I168" s="302"/>
      <c r="J168" s="302"/>
      <c r="K168" s="302"/>
      <c r="L168" s="302"/>
      <c r="M168" s="304"/>
      <c r="N168" s="304"/>
      <c r="O168" s="304"/>
      <c r="P168" s="304"/>
      <c r="Q168" s="304"/>
      <c r="R168" s="304"/>
      <c r="S168" s="304"/>
      <c r="T168" s="304"/>
      <c r="U168" s="304"/>
      <c r="V168" s="304"/>
      <c r="W168" s="304"/>
      <c r="X168" s="304"/>
      <c r="Y168" s="154"/>
    </row>
    <row r="169" spans="1:25">
      <c r="A169" s="174"/>
      <c r="B169" s="162"/>
      <c r="C169" s="162"/>
      <c r="D169" s="225" t="s">
        <v>2105</v>
      </c>
      <c r="E169" s="302"/>
      <c r="F169" s="302"/>
      <c r="G169" s="303">
        <v>19800000</v>
      </c>
      <c r="H169" s="302"/>
      <c r="I169" s="302"/>
      <c r="J169" s="302"/>
      <c r="K169" s="302"/>
      <c r="L169" s="302"/>
      <c r="M169" s="304"/>
      <c r="N169" s="304"/>
      <c r="O169" s="304"/>
      <c r="P169" s="304"/>
      <c r="Q169" s="304"/>
      <c r="R169" s="304"/>
      <c r="S169" s="304"/>
      <c r="T169" s="304"/>
      <c r="U169" s="304"/>
      <c r="V169" s="304"/>
      <c r="W169" s="304"/>
      <c r="X169" s="304"/>
      <c r="Y169" s="154"/>
    </row>
    <row r="170" spans="1:25">
      <c r="A170" s="174"/>
      <c r="B170" s="162"/>
      <c r="C170" s="162"/>
      <c r="D170" s="225" t="s">
        <v>2095</v>
      </c>
      <c r="E170" s="302"/>
      <c r="F170" s="302"/>
      <c r="G170" s="303">
        <v>4900000</v>
      </c>
      <c r="H170" s="302"/>
      <c r="I170" s="302"/>
      <c r="J170" s="302"/>
      <c r="K170" s="302"/>
      <c r="L170" s="302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154"/>
    </row>
    <row r="171" spans="1:25">
      <c r="A171" s="174"/>
      <c r="B171" s="162"/>
      <c r="C171" s="162"/>
      <c r="D171" s="225" t="s">
        <v>2109</v>
      </c>
      <c r="E171" s="302"/>
      <c r="F171" s="302"/>
      <c r="G171" s="303">
        <v>2000000</v>
      </c>
      <c r="H171" s="302"/>
      <c r="I171" s="302"/>
      <c r="J171" s="302"/>
      <c r="K171" s="302"/>
      <c r="L171" s="302"/>
      <c r="M171" s="304"/>
      <c r="N171" s="304"/>
      <c r="O171" s="304"/>
      <c r="P171" s="304"/>
      <c r="Q171" s="304"/>
      <c r="R171" s="304"/>
      <c r="S171" s="304"/>
      <c r="T171" s="304"/>
      <c r="U171" s="304"/>
      <c r="V171" s="304"/>
      <c r="W171" s="304"/>
      <c r="X171" s="304"/>
      <c r="Y171" s="154"/>
    </row>
    <row r="172" spans="1:25">
      <c r="A172" s="174"/>
      <c r="B172" s="162"/>
      <c r="C172" s="162"/>
      <c r="D172" s="225" t="s">
        <v>2110</v>
      </c>
      <c r="E172" s="302"/>
      <c r="F172" s="302"/>
      <c r="G172" s="303">
        <v>1400000</v>
      </c>
      <c r="H172" s="302"/>
      <c r="I172" s="302"/>
      <c r="J172" s="302"/>
      <c r="K172" s="302"/>
      <c r="L172" s="302"/>
      <c r="M172" s="304"/>
      <c r="N172" s="304"/>
      <c r="O172" s="304"/>
      <c r="P172" s="304"/>
      <c r="Q172" s="304"/>
      <c r="R172" s="304"/>
      <c r="S172" s="304"/>
      <c r="T172" s="304"/>
      <c r="U172" s="304"/>
      <c r="V172" s="304"/>
      <c r="W172" s="304"/>
      <c r="X172" s="304"/>
      <c r="Y172" s="154"/>
    </row>
    <row r="173" spans="1:25">
      <c r="A173" s="174"/>
      <c r="B173" s="162"/>
      <c r="C173" s="162"/>
      <c r="D173" s="225" t="s">
        <v>2111</v>
      </c>
      <c r="E173" s="302"/>
      <c r="F173" s="302"/>
      <c r="G173" s="303">
        <v>680000</v>
      </c>
      <c r="H173" s="302"/>
      <c r="I173" s="302"/>
      <c r="J173" s="302"/>
      <c r="K173" s="302"/>
      <c r="L173" s="302"/>
      <c r="M173" s="304"/>
      <c r="N173" s="304"/>
      <c r="O173" s="304"/>
      <c r="P173" s="304"/>
      <c r="Q173" s="304"/>
      <c r="R173" s="304"/>
      <c r="S173" s="304"/>
      <c r="T173" s="304"/>
      <c r="U173" s="304"/>
      <c r="V173" s="304"/>
      <c r="W173" s="304"/>
      <c r="X173" s="304"/>
      <c r="Y173" s="154"/>
    </row>
    <row r="174" spans="1:25">
      <c r="A174" s="174"/>
      <c r="B174" s="162"/>
      <c r="C174" s="162"/>
      <c r="D174" s="225" t="s">
        <v>2078</v>
      </c>
      <c r="E174" s="302"/>
      <c r="F174" s="302"/>
      <c r="G174" s="303">
        <v>300000</v>
      </c>
      <c r="H174" s="302"/>
      <c r="I174" s="302"/>
      <c r="J174" s="302"/>
      <c r="K174" s="302"/>
      <c r="L174" s="302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154"/>
    </row>
    <row r="175" spans="1:25">
      <c r="A175" s="174"/>
      <c r="B175" s="162"/>
      <c r="C175" s="162"/>
      <c r="D175" s="225" t="s">
        <v>2112</v>
      </c>
      <c r="E175" s="302"/>
      <c r="F175" s="302"/>
      <c r="G175" s="303">
        <v>450000</v>
      </c>
      <c r="H175" s="302"/>
      <c r="I175" s="302"/>
      <c r="J175" s="302"/>
      <c r="K175" s="302"/>
      <c r="L175" s="302"/>
      <c r="M175" s="304"/>
      <c r="N175" s="304"/>
      <c r="O175" s="304"/>
      <c r="P175" s="304"/>
      <c r="Q175" s="304"/>
      <c r="R175" s="304"/>
      <c r="S175" s="304"/>
      <c r="T175" s="304"/>
      <c r="U175" s="304"/>
      <c r="V175" s="304"/>
      <c r="W175" s="304"/>
      <c r="X175" s="304"/>
      <c r="Y175" s="154"/>
    </row>
    <row r="176" spans="1:25">
      <c r="A176" s="174"/>
      <c r="B176" s="162"/>
      <c r="C176" s="162"/>
      <c r="D176" s="225" t="s">
        <v>2113</v>
      </c>
      <c r="E176" s="302"/>
      <c r="F176" s="302"/>
      <c r="G176" s="303">
        <v>620000</v>
      </c>
      <c r="H176" s="302"/>
      <c r="I176" s="302"/>
      <c r="J176" s="302"/>
      <c r="K176" s="302"/>
      <c r="L176" s="302"/>
      <c r="M176" s="304"/>
      <c r="N176" s="304"/>
      <c r="O176" s="304"/>
      <c r="P176" s="304"/>
      <c r="Q176" s="304"/>
      <c r="R176" s="304"/>
      <c r="S176" s="304"/>
      <c r="T176" s="304"/>
      <c r="U176" s="304"/>
      <c r="V176" s="304"/>
      <c r="W176" s="304"/>
      <c r="X176" s="304"/>
      <c r="Y176" s="154"/>
    </row>
    <row r="177" spans="1:25">
      <c r="A177" s="174"/>
      <c r="B177" s="162"/>
      <c r="C177" s="162"/>
      <c r="D177" s="225" t="s">
        <v>2114</v>
      </c>
      <c r="E177" s="302"/>
      <c r="F177" s="302"/>
      <c r="G177" s="303">
        <v>1010000</v>
      </c>
      <c r="H177" s="302"/>
      <c r="I177" s="302"/>
      <c r="J177" s="302"/>
      <c r="K177" s="302"/>
      <c r="L177" s="302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154"/>
    </row>
    <row r="178" spans="1:25">
      <c r="A178" s="174"/>
      <c r="B178" s="162"/>
      <c r="C178" s="162"/>
      <c r="D178" s="225" t="s">
        <v>2101</v>
      </c>
      <c r="E178" s="302"/>
      <c r="F178" s="302"/>
      <c r="G178" s="305">
        <v>1397120000</v>
      </c>
      <c r="H178" s="302"/>
      <c r="I178" s="302"/>
      <c r="J178" s="302"/>
      <c r="K178" s="302"/>
      <c r="L178" s="302"/>
      <c r="M178" s="304"/>
      <c r="N178" s="304"/>
      <c r="O178" s="304"/>
      <c r="P178" s="304"/>
      <c r="Q178" s="304"/>
      <c r="R178" s="304"/>
      <c r="S178" s="304"/>
      <c r="T178" s="304"/>
      <c r="U178" s="304"/>
      <c r="V178" s="304"/>
      <c r="W178" s="304"/>
      <c r="X178" s="304"/>
      <c r="Y178" s="154"/>
    </row>
    <row r="179" spans="1:25">
      <c r="A179" s="174"/>
      <c r="B179" s="162"/>
      <c r="C179" s="162"/>
      <c r="D179" s="225" t="s">
        <v>2115</v>
      </c>
      <c r="E179" s="302"/>
      <c r="F179" s="302"/>
      <c r="G179" s="305">
        <v>3470399657</v>
      </c>
      <c r="H179" s="302"/>
      <c r="I179" s="302"/>
      <c r="J179" s="302"/>
      <c r="K179" s="302"/>
      <c r="L179" s="302"/>
      <c r="M179" s="304"/>
      <c r="N179" s="304"/>
      <c r="O179" s="304"/>
      <c r="P179" s="304"/>
      <c r="Q179" s="304"/>
      <c r="R179" s="304"/>
      <c r="S179" s="304"/>
      <c r="T179" s="304"/>
      <c r="U179" s="304"/>
      <c r="V179" s="304"/>
      <c r="W179" s="304"/>
      <c r="X179" s="304"/>
      <c r="Y179" s="154"/>
    </row>
    <row r="180" spans="1:25">
      <c r="A180" s="174"/>
      <c r="B180" s="162"/>
      <c r="C180" s="162"/>
      <c r="D180" s="225" t="s">
        <v>2101</v>
      </c>
      <c r="E180" s="302"/>
      <c r="F180" s="302"/>
      <c r="G180" s="303">
        <v>6000000</v>
      </c>
      <c r="H180" s="302"/>
      <c r="I180" s="302"/>
      <c r="J180" s="302"/>
      <c r="K180" s="302"/>
      <c r="L180" s="302"/>
      <c r="M180" s="304"/>
      <c r="N180" s="304"/>
      <c r="O180" s="304"/>
      <c r="P180" s="304"/>
      <c r="Q180" s="304"/>
      <c r="R180" s="304"/>
      <c r="S180" s="304"/>
      <c r="T180" s="304"/>
      <c r="U180" s="304"/>
      <c r="V180" s="304"/>
      <c r="W180" s="304"/>
      <c r="X180" s="304"/>
      <c r="Y180" s="154"/>
    </row>
    <row r="181" spans="1:25">
      <c r="A181" s="174"/>
      <c r="B181" s="162"/>
      <c r="C181" s="162"/>
      <c r="D181" s="225" t="s">
        <v>2116</v>
      </c>
      <c r="E181" s="302"/>
      <c r="F181" s="302"/>
      <c r="G181" s="303">
        <v>5990000</v>
      </c>
      <c r="H181" s="302"/>
      <c r="I181" s="302"/>
      <c r="J181" s="302"/>
      <c r="K181" s="302"/>
      <c r="L181" s="302"/>
      <c r="M181" s="304"/>
      <c r="N181" s="304"/>
      <c r="O181" s="304"/>
      <c r="P181" s="304"/>
      <c r="Q181" s="304"/>
      <c r="R181" s="304"/>
      <c r="S181" s="304"/>
      <c r="T181" s="304"/>
      <c r="U181" s="304"/>
      <c r="V181" s="304"/>
      <c r="W181" s="304"/>
      <c r="X181" s="304"/>
      <c r="Y181" s="154"/>
    </row>
    <row r="182" spans="1:25">
      <c r="A182" s="174"/>
      <c r="B182" s="162"/>
      <c r="C182" s="162"/>
      <c r="D182" s="225" t="s">
        <v>2093</v>
      </c>
      <c r="E182" s="302"/>
      <c r="F182" s="302"/>
      <c r="G182" s="303">
        <v>2930000</v>
      </c>
      <c r="H182" s="302"/>
      <c r="I182" s="302"/>
      <c r="J182" s="302"/>
      <c r="K182" s="302"/>
      <c r="L182" s="302"/>
      <c r="M182" s="304"/>
      <c r="N182" s="304"/>
      <c r="O182" s="304"/>
      <c r="P182" s="304"/>
      <c r="Q182" s="304"/>
      <c r="R182" s="304"/>
      <c r="S182" s="304"/>
      <c r="T182" s="304"/>
      <c r="U182" s="304"/>
      <c r="V182" s="304"/>
      <c r="W182" s="304"/>
      <c r="X182" s="304"/>
      <c r="Y182" s="154"/>
    </row>
    <row r="183" spans="1:25">
      <c r="A183" s="174"/>
      <c r="B183" s="162"/>
      <c r="C183" s="162"/>
      <c r="D183" s="225" t="s">
        <v>2077</v>
      </c>
      <c r="E183" s="302"/>
      <c r="F183" s="302"/>
      <c r="G183" s="303">
        <v>12287497</v>
      </c>
      <c r="H183" s="302"/>
      <c r="I183" s="302"/>
      <c r="J183" s="302"/>
      <c r="K183" s="302"/>
      <c r="L183" s="302"/>
      <c r="M183" s="304"/>
      <c r="N183" s="304"/>
      <c r="O183" s="304"/>
      <c r="P183" s="304"/>
      <c r="Q183" s="304"/>
      <c r="R183" s="304"/>
      <c r="S183" s="304"/>
      <c r="T183" s="304"/>
      <c r="U183" s="304"/>
      <c r="V183" s="304"/>
      <c r="W183" s="304"/>
      <c r="X183" s="304"/>
      <c r="Y183" s="154"/>
    </row>
    <row r="184" spans="1:25">
      <c r="A184" s="174"/>
      <c r="B184" s="162"/>
      <c r="C184" s="162"/>
      <c r="D184" s="225" t="s">
        <v>2117</v>
      </c>
      <c r="E184" s="302"/>
      <c r="F184" s="302"/>
      <c r="G184" s="303">
        <v>378679543</v>
      </c>
      <c r="H184" s="302"/>
      <c r="I184" s="302"/>
      <c r="J184" s="302"/>
      <c r="K184" s="302"/>
      <c r="L184" s="302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304"/>
      <c r="Y184" s="154"/>
    </row>
    <row r="185" spans="1:25">
      <c r="A185" s="174"/>
      <c r="B185" s="162"/>
      <c r="C185" s="162"/>
      <c r="D185" s="225" t="s">
        <v>2064</v>
      </c>
      <c r="E185" s="302"/>
      <c r="F185" s="302"/>
      <c r="G185" s="303">
        <v>60280000</v>
      </c>
      <c r="H185" s="302"/>
      <c r="I185" s="302"/>
      <c r="J185" s="302"/>
      <c r="K185" s="302"/>
      <c r="L185" s="302"/>
      <c r="M185" s="304"/>
      <c r="N185" s="304"/>
      <c r="O185" s="304"/>
      <c r="P185" s="304"/>
      <c r="Q185" s="304"/>
      <c r="R185" s="304"/>
      <c r="S185" s="304"/>
      <c r="T185" s="304"/>
      <c r="U185" s="304"/>
      <c r="V185" s="304"/>
      <c r="W185" s="304"/>
      <c r="X185" s="304"/>
      <c r="Y185" s="154"/>
    </row>
    <row r="186" spans="1:25">
      <c r="A186" s="174"/>
      <c r="B186" s="162"/>
      <c r="C186" s="162"/>
      <c r="D186" s="225" t="s">
        <v>2093</v>
      </c>
      <c r="E186" s="302"/>
      <c r="F186" s="302"/>
      <c r="G186" s="303">
        <v>32400000</v>
      </c>
      <c r="H186" s="302"/>
      <c r="I186" s="302"/>
      <c r="J186" s="302"/>
      <c r="K186" s="302"/>
      <c r="L186" s="302"/>
      <c r="M186" s="304"/>
      <c r="N186" s="304"/>
      <c r="O186" s="304"/>
      <c r="P186" s="304"/>
      <c r="Q186" s="304"/>
      <c r="R186" s="304"/>
      <c r="S186" s="304"/>
      <c r="T186" s="304"/>
      <c r="U186" s="304"/>
      <c r="V186" s="304"/>
      <c r="W186" s="304"/>
      <c r="X186" s="304"/>
      <c r="Y186" s="154"/>
    </row>
    <row r="187" spans="1:25">
      <c r="A187" s="174"/>
      <c r="B187" s="162"/>
      <c r="C187" s="162"/>
      <c r="D187" s="225" t="s">
        <v>2087</v>
      </c>
      <c r="E187" s="302"/>
      <c r="F187" s="302"/>
      <c r="G187" s="303">
        <v>18300000</v>
      </c>
      <c r="H187" s="302"/>
      <c r="I187" s="302"/>
      <c r="J187" s="302"/>
      <c r="K187" s="302"/>
      <c r="L187" s="302"/>
      <c r="M187" s="304"/>
      <c r="N187" s="304"/>
      <c r="O187" s="304"/>
      <c r="P187" s="304"/>
      <c r="Q187" s="304"/>
      <c r="R187" s="304"/>
      <c r="S187" s="304"/>
      <c r="T187" s="304"/>
      <c r="U187" s="304"/>
      <c r="V187" s="304"/>
      <c r="W187" s="304"/>
      <c r="X187" s="304"/>
      <c r="Y187" s="154"/>
    </row>
    <row r="188" spans="1:25">
      <c r="A188" s="174"/>
      <c r="B188" s="162"/>
      <c r="C188" s="162"/>
      <c r="D188" s="225" t="s">
        <v>2118</v>
      </c>
      <c r="E188" s="302"/>
      <c r="F188" s="302"/>
      <c r="G188" s="303">
        <v>9000000</v>
      </c>
      <c r="H188" s="302"/>
      <c r="I188" s="302"/>
      <c r="J188" s="302"/>
      <c r="K188" s="302"/>
      <c r="L188" s="302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154"/>
    </row>
    <row r="189" spans="1:25">
      <c r="A189" s="174"/>
      <c r="B189" s="162"/>
      <c r="C189" s="162"/>
      <c r="D189" s="225" t="s">
        <v>2119</v>
      </c>
      <c r="E189" s="302"/>
      <c r="F189" s="302"/>
      <c r="G189" s="303">
        <v>27300000</v>
      </c>
      <c r="H189" s="302"/>
      <c r="I189" s="302"/>
      <c r="J189" s="302"/>
      <c r="K189" s="302"/>
      <c r="L189" s="302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154"/>
    </row>
    <row r="190" spans="1:25">
      <c r="A190" s="174"/>
      <c r="B190" s="162"/>
      <c r="C190" s="162"/>
      <c r="D190" s="225" t="s">
        <v>2120</v>
      </c>
      <c r="E190" s="302"/>
      <c r="F190" s="302"/>
      <c r="G190" s="303">
        <v>3000000</v>
      </c>
      <c r="H190" s="302"/>
      <c r="I190" s="302"/>
      <c r="J190" s="302"/>
      <c r="K190" s="302"/>
      <c r="L190" s="302"/>
      <c r="M190" s="304"/>
      <c r="N190" s="304"/>
      <c r="O190" s="304"/>
      <c r="P190" s="304"/>
      <c r="Q190" s="304"/>
      <c r="R190" s="304"/>
      <c r="S190" s="304"/>
      <c r="T190" s="304"/>
      <c r="U190" s="304"/>
      <c r="V190" s="304"/>
      <c r="W190" s="304"/>
      <c r="X190" s="304"/>
      <c r="Y190" s="154"/>
    </row>
    <row r="191" spans="1:25">
      <c r="A191" s="174"/>
      <c r="B191" s="162"/>
      <c r="C191" s="162"/>
      <c r="D191" s="225" t="s">
        <v>2121</v>
      </c>
      <c r="E191" s="302"/>
      <c r="F191" s="302"/>
      <c r="G191" s="303">
        <v>38000000</v>
      </c>
      <c r="H191" s="302"/>
      <c r="I191" s="302"/>
      <c r="J191" s="302"/>
      <c r="K191" s="302"/>
      <c r="L191" s="302"/>
      <c r="M191" s="304"/>
      <c r="N191" s="304"/>
      <c r="O191" s="304"/>
      <c r="P191" s="304"/>
      <c r="Q191" s="304"/>
      <c r="R191" s="304"/>
      <c r="S191" s="304"/>
      <c r="T191" s="304"/>
      <c r="U191" s="304"/>
      <c r="V191" s="304"/>
      <c r="W191" s="304"/>
      <c r="X191" s="304"/>
      <c r="Y191" s="154"/>
    </row>
    <row r="192" spans="1:25">
      <c r="A192" s="174"/>
      <c r="B192" s="162"/>
      <c r="C192" s="162"/>
      <c r="D192" s="225" t="s">
        <v>2122</v>
      </c>
      <c r="E192" s="302"/>
      <c r="F192" s="302"/>
      <c r="G192" s="303">
        <v>38000000</v>
      </c>
      <c r="H192" s="302"/>
      <c r="I192" s="302"/>
      <c r="J192" s="302"/>
      <c r="K192" s="302"/>
      <c r="L192" s="302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04"/>
      <c r="X192" s="304"/>
      <c r="Y192" s="154"/>
    </row>
    <row r="193" spans="1:25">
      <c r="A193" s="174"/>
      <c r="B193" s="162"/>
      <c r="C193" s="162"/>
      <c r="D193" s="225" t="s">
        <v>2123</v>
      </c>
      <c r="E193" s="302"/>
      <c r="F193" s="302"/>
      <c r="G193" s="303">
        <v>28500000</v>
      </c>
      <c r="H193" s="302"/>
      <c r="I193" s="302"/>
      <c r="J193" s="302"/>
      <c r="K193" s="302"/>
      <c r="L193" s="302"/>
      <c r="M193" s="304"/>
      <c r="N193" s="304"/>
      <c r="O193" s="304"/>
      <c r="P193" s="304"/>
      <c r="Q193" s="304"/>
      <c r="R193" s="304"/>
      <c r="S193" s="304"/>
      <c r="T193" s="304"/>
      <c r="U193" s="304"/>
      <c r="V193" s="304"/>
      <c r="W193" s="304"/>
      <c r="X193" s="304"/>
      <c r="Y193" s="154"/>
    </row>
    <row r="194" spans="1:25">
      <c r="A194" s="174"/>
      <c r="B194" s="162"/>
      <c r="C194" s="162"/>
      <c r="D194" s="225" t="s">
        <v>2124</v>
      </c>
      <c r="E194" s="302"/>
      <c r="F194" s="302"/>
      <c r="G194" s="303">
        <v>7920000</v>
      </c>
      <c r="H194" s="302"/>
      <c r="I194" s="302"/>
      <c r="J194" s="302"/>
      <c r="K194" s="302"/>
      <c r="L194" s="302"/>
      <c r="M194" s="304"/>
      <c r="N194" s="304"/>
      <c r="O194" s="304"/>
      <c r="P194" s="304"/>
      <c r="Q194" s="304"/>
      <c r="R194" s="304"/>
      <c r="S194" s="304"/>
      <c r="T194" s="304"/>
      <c r="U194" s="304"/>
      <c r="V194" s="304"/>
      <c r="W194" s="304"/>
      <c r="X194" s="304"/>
      <c r="Y194" s="154"/>
    </row>
    <row r="195" spans="1:25">
      <c r="A195" s="174"/>
      <c r="B195" s="162"/>
      <c r="C195" s="162"/>
      <c r="D195" s="225" t="s">
        <v>2120</v>
      </c>
      <c r="E195" s="302"/>
      <c r="F195" s="302"/>
      <c r="G195" s="303">
        <v>1430000</v>
      </c>
      <c r="H195" s="302"/>
      <c r="I195" s="302"/>
      <c r="J195" s="302"/>
      <c r="K195" s="302"/>
      <c r="L195" s="302"/>
      <c r="M195" s="304"/>
      <c r="N195" s="304"/>
      <c r="O195" s="304"/>
      <c r="P195" s="304"/>
      <c r="Q195" s="304"/>
      <c r="R195" s="304"/>
      <c r="S195" s="304"/>
      <c r="T195" s="304"/>
      <c r="U195" s="304"/>
      <c r="V195" s="304"/>
      <c r="W195" s="304"/>
      <c r="X195" s="304"/>
      <c r="Y195" s="154"/>
    </row>
    <row r="196" spans="1:25">
      <c r="A196" s="174"/>
      <c r="B196" s="162"/>
      <c r="C196" s="162"/>
      <c r="D196" s="225" t="s">
        <v>2125</v>
      </c>
      <c r="E196" s="302"/>
      <c r="F196" s="302"/>
      <c r="G196" s="303">
        <v>8910000</v>
      </c>
      <c r="H196" s="302"/>
      <c r="I196" s="302"/>
      <c r="J196" s="302"/>
      <c r="K196" s="302"/>
      <c r="L196" s="302"/>
      <c r="M196" s="304"/>
      <c r="N196" s="304"/>
      <c r="O196" s="304"/>
      <c r="P196" s="304"/>
      <c r="Q196" s="304"/>
      <c r="R196" s="304"/>
      <c r="S196" s="304"/>
      <c r="T196" s="304"/>
      <c r="U196" s="304"/>
      <c r="V196" s="304"/>
      <c r="W196" s="304"/>
      <c r="X196" s="304"/>
      <c r="Y196" s="154"/>
    </row>
    <row r="197" spans="1:25">
      <c r="A197" s="174"/>
      <c r="B197" s="162"/>
      <c r="C197" s="162"/>
      <c r="D197" s="225" t="s">
        <v>2126</v>
      </c>
      <c r="E197" s="302"/>
      <c r="F197" s="302"/>
      <c r="G197" s="303">
        <v>43340000</v>
      </c>
      <c r="H197" s="302"/>
      <c r="I197" s="302"/>
      <c r="J197" s="302"/>
      <c r="K197" s="302"/>
      <c r="L197" s="302"/>
      <c r="M197" s="304"/>
      <c r="N197" s="304"/>
      <c r="O197" s="304"/>
      <c r="P197" s="304"/>
      <c r="Q197" s="304"/>
      <c r="R197" s="304"/>
      <c r="S197" s="304"/>
      <c r="T197" s="304"/>
      <c r="U197" s="304"/>
      <c r="V197" s="304"/>
      <c r="W197" s="304"/>
      <c r="X197" s="304"/>
      <c r="Y197" s="154"/>
    </row>
    <row r="198" spans="1:25">
      <c r="A198" s="174"/>
      <c r="B198" s="162"/>
      <c r="C198" s="162"/>
      <c r="D198" s="225" t="s">
        <v>2127</v>
      </c>
      <c r="E198" s="302"/>
      <c r="F198" s="302"/>
      <c r="G198" s="303">
        <v>5940000</v>
      </c>
      <c r="H198" s="302"/>
      <c r="I198" s="302"/>
      <c r="J198" s="302"/>
      <c r="K198" s="302"/>
      <c r="L198" s="302"/>
      <c r="M198" s="304"/>
      <c r="N198" s="304"/>
      <c r="O198" s="304"/>
      <c r="P198" s="304"/>
      <c r="Q198" s="304"/>
      <c r="R198" s="304"/>
      <c r="S198" s="304"/>
      <c r="T198" s="304"/>
      <c r="U198" s="304"/>
      <c r="V198" s="304"/>
      <c r="W198" s="304"/>
      <c r="X198" s="304"/>
      <c r="Y198" s="154"/>
    </row>
    <row r="199" spans="1:25">
      <c r="A199" s="174"/>
      <c r="B199" s="162"/>
      <c r="C199" s="162"/>
      <c r="D199" s="225" t="s">
        <v>2128</v>
      </c>
      <c r="E199" s="302"/>
      <c r="F199" s="302"/>
      <c r="G199" s="303">
        <v>16940000</v>
      </c>
      <c r="H199" s="302"/>
      <c r="I199" s="302"/>
      <c r="J199" s="302"/>
      <c r="K199" s="302"/>
      <c r="L199" s="302"/>
      <c r="M199" s="304"/>
      <c r="N199" s="304"/>
      <c r="O199" s="304"/>
      <c r="P199" s="304"/>
      <c r="Q199" s="304"/>
      <c r="R199" s="304"/>
      <c r="S199" s="304"/>
      <c r="T199" s="304"/>
      <c r="U199" s="304"/>
      <c r="V199" s="304"/>
      <c r="W199" s="304"/>
      <c r="X199" s="304"/>
      <c r="Y199" s="154"/>
    </row>
    <row r="200" spans="1:25">
      <c r="A200" s="174"/>
      <c r="B200" s="162"/>
      <c r="C200" s="162"/>
      <c r="D200" s="225" t="s">
        <v>2129</v>
      </c>
      <c r="E200" s="302"/>
      <c r="F200" s="302"/>
      <c r="G200" s="303">
        <v>4950000</v>
      </c>
      <c r="H200" s="302"/>
      <c r="I200" s="302"/>
      <c r="J200" s="302"/>
      <c r="K200" s="302"/>
      <c r="L200" s="302"/>
      <c r="M200" s="304"/>
      <c r="N200" s="304"/>
      <c r="O200" s="304"/>
      <c r="P200" s="304"/>
      <c r="Q200" s="304"/>
      <c r="R200" s="304"/>
      <c r="S200" s="304"/>
      <c r="T200" s="304"/>
      <c r="U200" s="304"/>
      <c r="V200" s="304"/>
      <c r="W200" s="304"/>
      <c r="X200" s="304"/>
      <c r="Y200" s="154"/>
    </row>
    <row r="201" spans="1:25">
      <c r="A201" s="174"/>
      <c r="B201" s="162"/>
      <c r="C201" s="162"/>
      <c r="D201" s="225" t="s">
        <v>2124</v>
      </c>
      <c r="E201" s="302"/>
      <c r="F201" s="302"/>
      <c r="G201" s="303">
        <v>6800000</v>
      </c>
      <c r="H201" s="302"/>
      <c r="I201" s="302"/>
      <c r="J201" s="302"/>
      <c r="K201" s="302"/>
      <c r="L201" s="302"/>
      <c r="M201" s="304"/>
      <c r="N201" s="304"/>
      <c r="O201" s="304"/>
      <c r="P201" s="304"/>
      <c r="Q201" s="304"/>
      <c r="R201" s="304"/>
      <c r="S201" s="304"/>
      <c r="T201" s="304"/>
      <c r="U201" s="304"/>
      <c r="V201" s="304"/>
      <c r="W201" s="304"/>
      <c r="X201" s="304"/>
      <c r="Y201" s="154"/>
    </row>
    <row r="202" spans="1:25">
      <c r="A202" s="174"/>
      <c r="B202" s="162"/>
      <c r="C202" s="162"/>
      <c r="D202" s="225" t="s">
        <v>2120</v>
      </c>
      <c r="E202" s="302"/>
      <c r="F202" s="302"/>
      <c r="G202" s="303">
        <v>930000</v>
      </c>
      <c r="H202" s="302"/>
      <c r="I202" s="302"/>
      <c r="J202" s="302"/>
      <c r="K202" s="302"/>
      <c r="L202" s="302"/>
      <c r="M202" s="304"/>
      <c r="N202" s="304"/>
      <c r="O202" s="304"/>
      <c r="P202" s="304"/>
      <c r="Q202" s="304"/>
      <c r="R202" s="304"/>
      <c r="S202" s="304"/>
      <c r="T202" s="304"/>
      <c r="U202" s="304"/>
      <c r="V202" s="304"/>
      <c r="W202" s="304"/>
      <c r="X202" s="304"/>
      <c r="Y202" s="154"/>
    </row>
    <row r="203" spans="1:25">
      <c r="A203" s="174"/>
      <c r="B203" s="162"/>
      <c r="C203" s="162"/>
      <c r="D203" s="225" t="s">
        <v>2130</v>
      </c>
      <c r="E203" s="302"/>
      <c r="F203" s="302"/>
      <c r="G203" s="303">
        <v>7000000</v>
      </c>
      <c r="H203" s="302"/>
      <c r="I203" s="302"/>
      <c r="J203" s="302"/>
      <c r="K203" s="302"/>
      <c r="L203" s="302"/>
      <c r="M203" s="304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154"/>
    </row>
    <row r="204" spans="1:25">
      <c r="A204" s="174"/>
      <c r="B204" s="162"/>
      <c r="C204" s="162"/>
      <c r="D204" s="225" t="s">
        <v>2131</v>
      </c>
      <c r="E204" s="302"/>
      <c r="F204" s="302"/>
      <c r="G204" s="303">
        <v>4750000</v>
      </c>
      <c r="H204" s="302"/>
      <c r="I204" s="302"/>
      <c r="J204" s="302"/>
      <c r="K204" s="302"/>
      <c r="L204" s="302"/>
      <c r="M204" s="304"/>
      <c r="N204" s="304"/>
      <c r="O204" s="304"/>
      <c r="P204" s="304"/>
      <c r="Q204" s="304"/>
      <c r="R204" s="304"/>
      <c r="S204" s="304"/>
      <c r="T204" s="304"/>
      <c r="U204" s="304"/>
      <c r="V204" s="304"/>
      <c r="W204" s="304"/>
      <c r="X204" s="304"/>
      <c r="Y204" s="154"/>
    </row>
    <row r="205" spans="1:25">
      <c r="A205" s="174"/>
      <c r="B205" s="162"/>
      <c r="C205" s="162"/>
      <c r="D205" s="225" t="s">
        <v>2132</v>
      </c>
      <c r="E205" s="302"/>
      <c r="F205" s="302"/>
      <c r="G205" s="303">
        <v>6120000</v>
      </c>
      <c r="H205" s="302"/>
      <c r="I205" s="302"/>
      <c r="J205" s="302"/>
      <c r="K205" s="302"/>
      <c r="L205" s="302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4"/>
      <c r="Y205" s="154"/>
    </row>
    <row r="206" spans="1:25">
      <c r="A206" s="174"/>
      <c r="B206" s="162"/>
      <c r="C206" s="162"/>
      <c r="D206" s="225" t="s">
        <v>2133</v>
      </c>
      <c r="E206" s="302"/>
      <c r="F206" s="302"/>
      <c r="G206" s="303">
        <v>3800000</v>
      </c>
      <c r="H206" s="302"/>
      <c r="I206" s="302"/>
      <c r="J206" s="302"/>
      <c r="K206" s="302"/>
      <c r="L206" s="302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154"/>
    </row>
    <row r="207" spans="1:25">
      <c r="A207" s="174"/>
      <c r="B207" s="162"/>
      <c r="C207" s="162"/>
      <c r="D207" s="225" t="s">
        <v>2134</v>
      </c>
      <c r="E207" s="302"/>
      <c r="F207" s="302"/>
      <c r="G207" s="303">
        <v>1500000</v>
      </c>
      <c r="H207" s="302"/>
      <c r="I207" s="302"/>
      <c r="J207" s="302"/>
      <c r="K207" s="302"/>
      <c r="L207" s="302"/>
      <c r="M207" s="302"/>
      <c r="N207" s="302"/>
      <c r="O207" s="302"/>
      <c r="P207" s="304"/>
      <c r="Q207" s="304"/>
      <c r="R207" s="304"/>
      <c r="S207" s="304"/>
      <c r="T207" s="304"/>
      <c r="U207" s="304"/>
      <c r="V207" s="304"/>
      <c r="W207" s="304"/>
      <c r="X207" s="304"/>
      <c r="Y207" s="154"/>
    </row>
    <row r="208" spans="1:25">
      <c r="A208" s="174"/>
      <c r="B208" s="162"/>
      <c r="C208" s="162"/>
      <c r="D208" s="225" t="s">
        <v>2135</v>
      </c>
      <c r="E208" s="302"/>
      <c r="F208" s="302"/>
      <c r="G208" s="303">
        <v>31091050</v>
      </c>
      <c r="H208" s="302"/>
      <c r="I208" s="302"/>
      <c r="J208" s="302"/>
      <c r="K208" s="302"/>
      <c r="L208" s="302"/>
      <c r="M208" s="304"/>
      <c r="N208" s="304"/>
      <c r="O208" s="304"/>
      <c r="P208" s="304"/>
      <c r="Q208" s="304"/>
      <c r="R208" s="304"/>
      <c r="S208" s="304"/>
      <c r="T208" s="304"/>
      <c r="U208" s="304"/>
      <c r="V208" s="304"/>
      <c r="W208" s="304"/>
      <c r="X208" s="304"/>
      <c r="Y208" s="154"/>
    </row>
    <row r="209" spans="1:25">
      <c r="A209" s="174"/>
      <c r="B209" s="162"/>
      <c r="C209" s="162"/>
      <c r="D209" s="225" t="s">
        <v>2136</v>
      </c>
      <c r="E209" s="302"/>
      <c r="F209" s="302"/>
      <c r="G209" s="303">
        <v>58882325</v>
      </c>
      <c r="H209" s="302"/>
      <c r="I209" s="302"/>
      <c r="J209" s="302"/>
      <c r="K209" s="302"/>
      <c r="L209" s="302"/>
      <c r="M209" s="304"/>
      <c r="N209" s="304"/>
      <c r="O209" s="304"/>
      <c r="P209" s="304"/>
      <c r="Q209" s="304"/>
      <c r="R209" s="304"/>
      <c r="S209" s="304"/>
      <c r="T209" s="304"/>
      <c r="U209" s="304"/>
      <c r="V209" s="304"/>
      <c r="W209" s="304"/>
      <c r="X209" s="304"/>
      <c r="Y209" s="154"/>
    </row>
    <row r="210" spans="1:25">
      <c r="A210" s="174"/>
      <c r="B210" s="162"/>
      <c r="C210" s="162"/>
      <c r="D210" s="225" t="s">
        <v>2137</v>
      </c>
      <c r="E210" s="302"/>
      <c r="F210" s="302"/>
      <c r="G210" s="303">
        <v>193439100</v>
      </c>
      <c r="H210" s="302"/>
      <c r="I210" s="302"/>
      <c r="J210" s="302"/>
      <c r="K210" s="302"/>
      <c r="L210" s="302"/>
      <c r="M210" s="304"/>
      <c r="N210" s="304"/>
      <c r="O210" s="304"/>
      <c r="P210" s="304"/>
      <c r="Q210" s="304"/>
      <c r="R210" s="304"/>
      <c r="S210" s="304"/>
      <c r="T210" s="304"/>
      <c r="U210" s="304"/>
      <c r="V210" s="304"/>
      <c r="W210" s="304"/>
      <c r="X210" s="304"/>
      <c r="Y210" s="154"/>
    </row>
    <row r="211" spans="1:25">
      <c r="A211" s="174"/>
      <c r="B211" s="162"/>
      <c r="C211" s="162"/>
      <c r="D211" s="225" t="s">
        <v>2137</v>
      </c>
      <c r="E211" s="302"/>
      <c r="F211" s="302"/>
      <c r="G211" s="303">
        <v>76948000</v>
      </c>
      <c r="H211" s="302"/>
      <c r="I211" s="302"/>
      <c r="J211" s="302"/>
      <c r="K211" s="302"/>
      <c r="L211" s="302"/>
      <c r="M211" s="304"/>
      <c r="N211" s="304"/>
      <c r="O211" s="304"/>
      <c r="P211" s="304"/>
      <c r="Q211" s="304"/>
      <c r="R211" s="304"/>
      <c r="S211" s="304"/>
      <c r="T211" s="304"/>
      <c r="U211" s="304"/>
      <c r="V211" s="304"/>
      <c r="W211" s="304"/>
      <c r="X211" s="304"/>
      <c r="Y211" s="154"/>
    </row>
    <row r="212" spans="1:25">
      <c r="A212" s="174"/>
      <c r="B212" s="162"/>
      <c r="C212" s="162"/>
      <c r="D212" s="225" t="s">
        <v>2137</v>
      </c>
      <c r="E212" s="302"/>
      <c r="F212" s="302"/>
      <c r="G212" s="303">
        <v>16302802</v>
      </c>
      <c r="H212" s="302"/>
      <c r="I212" s="302"/>
      <c r="J212" s="302"/>
      <c r="K212" s="302"/>
      <c r="L212" s="302"/>
      <c r="M212" s="304"/>
      <c r="N212" s="304"/>
      <c r="O212" s="304"/>
      <c r="P212" s="304"/>
      <c r="Q212" s="304"/>
      <c r="R212" s="304"/>
      <c r="S212" s="304"/>
      <c r="T212" s="304"/>
      <c r="U212" s="304"/>
      <c r="V212" s="304"/>
      <c r="W212" s="304"/>
      <c r="X212" s="304"/>
      <c r="Y212" s="154"/>
    </row>
    <row r="213" spans="1:25">
      <c r="A213" s="174"/>
      <c r="B213" s="162"/>
      <c r="C213" s="162"/>
      <c r="D213" s="225" t="s">
        <v>2137</v>
      </c>
      <c r="E213" s="302"/>
      <c r="F213" s="302"/>
      <c r="G213" s="303">
        <v>8245000</v>
      </c>
      <c r="H213" s="302"/>
      <c r="I213" s="302"/>
      <c r="J213" s="302"/>
      <c r="K213" s="302"/>
      <c r="L213" s="302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4"/>
      <c r="X213" s="304"/>
      <c r="Y213" s="154"/>
    </row>
    <row r="214" spans="1:25">
      <c r="A214" s="174"/>
      <c r="B214" s="162"/>
      <c r="C214" s="162"/>
      <c r="D214" s="225" t="s">
        <v>2137</v>
      </c>
      <c r="E214" s="302"/>
      <c r="F214" s="302"/>
      <c r="G214" s="303">
        <v>61725180</v>
      </c>
      <c r="H214" s="302"/>
      <c r="I214" s="302"/>
      <c r="J214" s="302"/>
      <c r="K214" s="302"/>
      <c r="L214" s="302"/>
      <c r="M214" s="304"/>
      <c r="N214" s="304"/>
      <c r="O214" s="304"/>
      <c r="P214" s="304"/>
      <c r="Q214" s="304"/>
      <c r="R214" s="304"/>
      <c r="S214" s="304"/>
      <c r="T214" s="304"/>
      <c r="U214" s="304"/>
      <c r="V214" s="304"/>
      <c r="W214" s="304"/>
      <c r="X214" s="304"/>
      <c r="Y214" s="154"/>
    </row>
    <row r="215" spans="1:25">
      <c r="A215" s="174"/>
      <c r="B215" s="162"/>
      <c r="C215" s="162"/>
      <c r="D215" s="256" t="s">
        <v>2188</v>
      </c>
      <c r="E215" s="302"/>
      <c r="F215" s="302"/>
      <c r="G215" s="302"/>
      <c r="H215" s="302"/>
      <c r="I215" s="306">
        <v>50485244002</v>
      </c>
      <c r="J215" s="302"/>
      <c r="K215" s="302"/>
      <c r="L215" s="302"/>
      <c r="M215" s="304"/>
      <c r="N215" s="304"/>
      <c r="O215" s="304"/>
      <c r="P215" s="304"/>
      <c r="Q215" s="304"/>
      <c r="R215" s="304"/>
      <c r="S215" s="304"/>
      <c r="T215" s="304"/>
      <c r="U215" s="304"/>
      <c r="V215" s="304"/>
      <c r="W215" s="304"/>
      <c r="X215" s="304"/>
      <c r="Y215" s="154"/>
    </row>
    <row r="216" spans="1:25" ht="15">
      <c r="A216" s="174"/>
      <c r="B216" s="162"/>
      <c r="C216" s="162"/>
      <c r="D216" s="201"/>
      <c r="E216" s="302"/>
      <c r="F216" s="302"/>
      <c r="G216" s="302"/>
      <c r="H216" s="302"/>
      <c r="I216" s="307"/>
      <c r="J216" s="302"/>
      <c r="K216" s="302"/>
      <c r="L216" s="302"/>
      <c r="M216" s="304"/>
      <c r="N216" s="304"/>
      <c r="O216" s="304"/>
      <c r="P216" s="304"/>
      <c r="Q216" s="304"/>
      <c r="R216" s="304"/>
      <c r="S216" s="304"/>
      <c r="T216" s="304"/>
      <c r="U216" s="304"/>
      <c r="V216" s="304"/>
      <c r="W216" s="304"/>
      <c r="X216" s="304"/>
      <c r="Y216" s="154"/>
    </row>
    <row r="217" spans="1:25">
      <c r="A217" s="173"/>
      <c r="B217" s="163">
        <v>3</v>
      </c>
      <c r="C217" s="163" t="s">
        <v>97</v>
      </c>
      <c r="D217" s="167" t="s">
        <v>13</v>
      </c>
      <c r="E217" s="300">
        <v>270478072441</v>
      </c>
      <c r="F217" s="300">
        <v>58719077623</v>
      </c>
      <c r="G217" s="300">
        <f t="shared" ref="G217:T217" si="2">SUM(G218:G236)</f>
        <v>58719077623</v>
      </c>
      <c r="H217" s="300">
        <f t="shared" si="2"/>
        <v>0</v>
      </c>
      <c r="I217" s="300">
        <f t="shared" si="2"/>
        <v>83286098625</v>
      </c>
      <c r="J217" s="300">
        <f t="shared" si="2"/>
        <v>0</v>
      </c>
      <c r="K217" s="300">
        <f t="shared" si="2"/>
        <v>0</v>
      </c>
      <c r="L217" s="300">
        <f t="shared" si="2"/>
        <v>948345959</v>
      </c>
      <c r="M217" s="300">
        <f t="shared" si="2"/>
        <v>0</v>
      </c>
      <c r="N217" s="300">
        <f t="shared" si="2"/>
        <v>0</v>
      </c>
      <c r="O217" s="300">
        <f t="shared" si="2"/>
        <v>0</v>
      </c>
      <c r="P217" s="300">
        <f t="shared" si="2"/>
        <v>0</v>
      </c>
      <c r="Q217" s="300">
        <f t="shared" si="2"/>
        <v>0</v>
      </c>
      <c r="R217" s="300">
        <f t="shared" si="2"/>
        <v>0</v>
      </c>
      <c r="S217" s="300">
        <f t="shared" si="2"/>
        <v>20403486981</v>
      </c>
      <c r="T217" s="300">
        <f t="shared" si="2"/>
        <v>0</v>
      </c>
      <c r="U217" s="300"/>
      <c r="V217" s="300"/>
      <c r="W217" s="301">
        <f>E217+G217+H217+I217+J217+K217+L217+M217+N217-O217-P217-Q217-R217-S217-T217-U217-V217</f>
        <v>393028107667</v>
      </c>
      <c r="X217" s="301"/>
      <c r="Y217" s="154"/>
    </row>
    <row r="218" spans="1:25">
      <c r="A218" s="174"/>
      <c r="B218" s="162"/>
      <c r="C218" s="162"/>
      <c r="D218" s="225" t="s">
        <v>2138</v>
      </c>
      <c r="E218" s="302"/>
      <c r="F218" s="302"/>
      <c r="G218" s="303">
        <v>3315000</v>
      </c>
      <c r="H218" s="302"/>
      <c r="I218" s="302"/>
      <c r="J218" s="302"/>
      <c r="K218" s="302"/>
      <c r="L218" s="302"/>
      <c r="M218" s="304"/>
      <c r="N218" s="304"/>
      <c r="O218" s="304"/>
      <c r="P218" s="304"/>
      <c r="Q218" s="304"/>
      <c r="R218" s="304"/>
      <c r="S218" s="304"/>
      <c r="T218" s="304"/>
      <c r="U218" s="304"/>
      <c r="V218" s="304"/>
      <c r="W218" s="304"/>
      <c r="X218" s="304"/>
      <c r="Y218" s="154"/>
    </row>
    <row r="219" spans="1:25">
      <c r="A219" s="174"/>
      <c r="B219" s="162"/>
      <c r="C219" s="162"/>
      <c r="D219" s="225" t="s">
        <v>2139</v>
      </c>
      <c r="E219" s="302"/>
      <c r="F219" s="302"/>
      <c r="G219" s="303">
        <v>44650000</v>
      </c>
      <c r="H219" s="302"/>
      <c r="I219" s="302"/>
      <c r="J219" s="302"/>
      <c r="K219" s="302"/>
      <c r="L219" s="302">
        <v>2350000</v>
      </c>
      <c r="M219" s="304"/>
      <c r="N219" s="304"/>
      <c r="O219" s="304"/>
      <c r="P219" s="304"/>
      <c r="Q219" s="304"/>
      <c r="R219" s="304"/>
      <c r="S219" s="304"/>
      <c r="T219" s="304"/>
      <c r="U219" s="304"/>
      <c r="V219" s="304"/>
      <c r="W219" s="304"/>
      <c r="X219" s="304"/>
      <c r="Y219" s="154"/>
    </row>
    <row r="220" spans="1:25">
      <c r="A220" s="174"/>
      <c r="B220" s="162"/>
      <c r="C220" s="162"/>
      <c r="D220" s="225" t="s">
        <v>2140</v>
      </c>
      <c r="E220" s="302"/>
      <c r="F220" s="302"/>
      <c r="G220" s="303">
        <v>30000000</v>
      </c>
      <c r="H220" s="302"/>
      <c r="I220" s="302"/>
      <c r="J220" s="302"/>
      <c r="K220" s="302"/>
      <c r="L220" s="302"/>
      <c r="M220" s="304"/>
      <c r="N220" s="304"/>
      <c r="O220" s="304"/>
      <c r="P220" s="304"/>
      <c r="Q220" s="304"/>
      <c r="R220" s="304"/>
      <c r="S220" s="304"/>
      <c r="T220" s="304"/>
      <c r="U220" s="304"/>
      <c r="V220" s="304"/>
      <c r="W220" s="304"/>
      <c r="X220" s="304"/>
      <c r="Y220" s="154"/>
    </row>
    <row r="221" spans="1:25">
      <c r="A221" s="174"/>
      <c r="B221" s="162"/>
      <c r="C221" s="162"/>
      <c r="D221" s="225" t="s">
        <v>2139</v>
      </c>
      <c r="E221" s="302"/>
      <c r="F221" s="302"/>
      <c r="G221" s="303">
        <v>9900000</v>
      </c>
      <c r="H221" s="302"/>
      <c r="I221" s="302"/>
      <c r="J221" s="302"/>
      <c r="K221" s="302"/>
      <c r="L221" s="302"/>
      <c r="M221" s="304"/>
      <c r="N221" s="304"/>
      <c r="O221" s="304"/>
      <c r="P221" s="304"/>
      <c r="Q221" s="304"/>
      <c r="R221" s="304"/>
      <c r="S221" s="304"/>
      <c r="T221" s="304"/>
      <c r="U221" s="304"/>
      <c r="V221" s="304"/>
      <c r="W221" s="304"/>
      <c r="X221" s="304"/>
      <c r="Y221" s="154"/>
    </row>
    <row r="222" spans="1:25">
      <c r="A222" s="174"/>
      <c r="B222" s="162"/>
      <c r="C222" s="162"/>
      <c r="D222" s="225" t="s">
        <v>2139</v>
      </c>
      <c r="E222" s="302"/>
      <c r="F222" s="302"/>
      <c r="G222" s="303">
        <v>1131620050</v>
      </c>
      <c r="H222" s="302"/>
      <c r="I222" s="302"/>
      <c r="J222" s="302"/>
      <c r="K222" s="302"/>
      <c r="L222" s="302">
        <v>59565130</v>
      </c>
      <c r="M222" s="304"/>
      <c r="N222" s="304"/>
      <c r="O222" s="304"/>
      <c r="P222" s="304"/>
      <c r="Q222" s="304"/>
      <c r="R222" s="304"/>
      <c r="S222" s="304"/>
      <c r="T222" s="304"/>
      <c r="U222" s="304"/>
      <c r="V222" s="304"/>
      <c r="W222" s="304"/>
      <c r="X222" s="304"/>
      <c r="Y222" s="154"/>
    </row>
    <row r="223" spans="1:25">
      <c r="A223" s="174"/>
      <c r="B223" s="162"/>
      <c r="C223" s="162"/>
      <c r="D223" s="225" t="s">
        <v>2139</v>
      </c>
      <c r="E223" s="302"/>
      <c r="F223" s="302"/>
      <c r="G223" s="303">
        <v>75211500</v>
      </c>
      <c r="H223" s="302"/>
      <c r="I223" s="302"/>
      <c r="J223" s="302"/>
      <c r="K223" s="302"/>
      <c r="L223" s="302">
        <v>3958500</v>
      </c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304"/>
      <c r="X223" s="304"/>
      <c r="Y223" s="154"/>
    </row>
    <row r="224" spans="1:25">
      <c r="A224" s="174"/>
      <c r="B224" s="162"/>
      <c r="C224" s="162"/>
      <c r="D224" s="225" t="s">
        <v>2139</v>
      </c>
      <c r="E224" s="302"/>
      <c r="F224" s="302"/>
      <c r="G224" s="303">
        <v>191790750</v>
      </c>
      <c r="H224" s="302"/>
      <c r="I224" s="302"/>
      <c r="J224" s="302"/>
      <c r="K224" s="302"/>
      <c r="L224" s="302">
        <v>10094250</v>
      </c>
      <c r="M224" s="304"/>
      <c r="N224" s="304"/>
      <c r="O224" s="304"/>
      <c r="P224" s="304"/>
      <c r="Q224" s="304"/>
      <c r="R224" s="304"/>
      <c r="S224" s="304"/>
      <c r="T224" s="304"/>
      <c r="U224" s="304"/>
      <c r="V224" s="304"/>
      <c r="W224" s="304"/>
      <c r="X224" s="304"/>
      <c r="Y224" s="154"/>
    </row>
    <row r="225" spans="1:25">
      <c r="A225" s="174"/>
      <c r="B225" s="162"/>
      <c r="C225" s="162"/>
      <c r="D225" s="225" t="s">
        <v>2139</v>
      </c>
      <c r="E225" s="302"/>
      <c r="F225" s="302"/>
      <c r="G225" s="303">
        <v>36269534670</v>
      </c>
      <c r="H225" s="302"/>
      <c r="I225" s="302"/>
      <c r="J225" s="302"/>
      <c r="K225" s="302"/>
      <c r="L225" s="302">
        <f>183079350+54887050+314838700+138201000-289871</f>
        <v>690716229</v>
      </c>
      <c r="M225" s="304"/>
      <c r="N225" s="304"/>
      <c r="O225" s="304"/>
      <c r="P225" s="304"/>
      <c r="Q225" s="304"/>
      <c r="R225" s="304"/>
      <c r="S225" s="304"/>
      <c r="T225" s="304"/>
      <c r="U225" s="304"/>
      <c r="V225" s="304"/>
      <c r="W225" s="304"/>
      <c r="X225" s="304"/>
      <c r="Y225" s="154"/>
    </row>
    <row r="226" spans="1:25">
      <c r="A226" s="174"/>
      <c r="B226" s="162"/>
      <c r="C226" s="162"/>
      <c r="D226" s="225" t="s">
        <v>2139</v>
      </c>
      <c r="E226" s="302"/>
      <c r="F226" s="302"/>
      <c r="G226" s="303">
        <v>4029948100</v>
      </c>
      <c r="H226" s="302"/>
      <c r="I226" s="302"/>
      <c r="J226" s="302"/>
      <c r="K226" s="302"/>
      <c r="L226" s="302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154"/>
    </row>
    <row r="227" spans="1:25">
      <c r="A227" s="174"/>
      <c r="B227" s="162"/>
      <c r="C227" s="162"/>
      <c r="D227" s="225" t="s">
        <v>2141</v>
      </c>
      <c r="E227" s="302"/>
      <c r="F227" s="302"/>
      <c r="G227" s="303">
        <v>100000</v>
      </c>
      <c r="H227" s="302"/>
      <c r="I227" s="302"/>
      <c r="J227" s="302"/>
      <c r="K227" s="302"/>
      <c r="L227" s="302"/>
      <c r="M227" s="304"/>
      <c r="N227" s="304"/>
      <c r="O227" s="304"/>
      <c r="P227" s="304"/>
      <c r="Q227" s="304"/>
      <c r="R227" s="304"/>
      <c r="S227" s="304"/>
      <c r="T227" s="304"/>
      <c r="U227" s="304"/>
      <c r="V227" s="304"/>
      <c r="W227" s="304"/>
      <c r="X227" s="304"/>
      <c r="Y227" s="154"/>
    </row>
    <row r="228" spans="1:25">
      <c r="A228" s="174"/>
      <c r="B228" s="162"/>
      <c r="C228" s="162"/>
      <c r="D228" s="225" t="s">
        <v>2139</v>
      </c>
      <c r="E228" s="302"/>
      <c r="F228" s="302"/>
      <c r="G228" s="303">
        <v>140000000</v>
      </c>
      <c r="H228" s="302"/>
      <c r="I228" s="302"/>
      <c r="J228" s="302"/>
      <c r="K228" s="302"/>
      <c r="L228" s="302"/>
      <c r="M228" s="304"/>
      <c r="N228" s="304"/>
      <c r="O228" s="304"/>
      <c r="P228" s="304"/>
      <c r="Q228" s="304"/>
      <c r="R228" s="304"/>
      <c r="S228" s="304"/>
      <c r="T228" s="304"/>
      <c r="U228" s="304"/>
      <c r="V228" s="304"/>
      <c r="W228" s="304"/>
      <c r="X228" s="304"/>
      <c r="Y228" s="154"/>
    </row>
    <row r="229" spans="1:25">
      <c r="A229" s="174"/>
      <c r="B229" s="162"/>
      <c r="C229" s="162"/>
      <c r="D229" s="225" t="s">
        <v>2139</v>
      </c>
      <c r="E229" s="302"/>
      <c r="F229" s="302"/>
      <c r="G229" s="303">
        <v>140000000</v>
      </c>
      <c r="H229" s="302"/>
      <c r="I229" s="302"/>
      <c r="J229" s="302"/>
      <c r="K229" s="302"/>
      <c r="L229" s="302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304"/>
      <c r="X229" s="304"/>
      <c r="Y229" s="154"/>
    </row>
    <row r="230" spans="1:25">
      <c r="A230" s="174"/>
      <c r="B230" s="162"/>
      <c r="C230" s="162"/>
      <c r="D230" s="225" t="s">
        <v>2139</v>
      </c>
      <c r="E230" s="302"/>
      <c r="F230" s="302"/>
      <c r="G230" s="303">
        <v>90000000</v>
      </c>
      <c r="H230" s="302"/>
      <c r="I230" s="302"/>
      <c r="J230" s="302"/>
      <c r="K230" s="302"/>
      <c r="L230" s="302"/>
      <c r="M230" s="304"/>
      <c r="N230" s="304"/>
      <c r="O230" s="304"/>
      <c r="P230" s="304"/>
      <c r="Q230" s="304"/>
      <c r="R230" s="304"/>
      <c r="S230" s="304"/>
      <c r="T230" s="304"/>
      <c r="U230" s="304"/>
      <c r="V230" s="304"/>
      <c r="W230" s="304"/>
      <c r="X230" s="304"/>
      <c r="Y230" s="154"/>
    </row>
    <row r="231" spans="1:25">
      <c r="A231" s="174"/>
      <c r="B231" s="162"/>
      <c r="C231" s="162"/>
      <c r="D231" s="225" t="s">
        <v>2139</v>
      </c>
      <c r="E231" s="302"/>
      <c r="F231" s="302"/>
      <c r="G231" s="305">
        <v>14841061499</v>
      </c>
      <c r="H231" s="302"/>
      <c r="I231" s="302"/>
      <c r="J231" s="302"/>
      <c r="K231" s="302"/>
      <c r="L231" s="302">
        <v>173898700</v>
      </c>
      <c r="M231" s="304"/>
      <c r="N231" s="304"/>
      <c r="O231" s="304"/>
      <c r="P231" s="304"/>
      <c r="Q231" s="304"/>
      <c r="R231" s="304"/>
      <c r="S231" s="304"/>
      <c r="T231" s="304"/>
      <c r="U231" s="304"/>
      <c r="V231" s="304"/>
      <c r="W231" s="304"/>
      <c r="X231" s="304"/>
      <c r="Y231" s="154"/>
    </row>
    <row r="232" spans="1:25">
      <c r="A232" s="174"/>
      <c r="B232" s="162"/>
      <c r="C232" s="162"/>
      <c r="D232" s="225" t="s">
        <v>2142</v>
      </c>
      <c r="E232" s="302"/>
      <c r="F232" s="302"/>
      <c r="G232" s="303">
        <v>1574446204</v>
      </c>
      <c r="H232" s="302"/>
      <c r="I232" s="302"/>
      <c r="J232" s="302"/>
      <c r="K232" s="302"/>
      <c r="L232" s="302"/>
      <c r="M232" s="304"/>
      <c r="N232" s="304"/>
      <c r="O232" s="304"/>
      <c r="P232" s="304"/>
      <c r="Q232" s="304"/>
      <c r="R232" s="304"/>
      <c r="S232" s="304"/>
      <c r="T232" s="304"/>
      <c r="U232" s="304"/>
      <c r="V232" s="304"/>
      <c r="W232" s="304"/>
      <c r="X232" s="304"/>
      <c r="Y232" s="154"/>
    </row>
    <row r="233" spans="1:25">
      <c r="A233" s="174"/>
      <c r="B233" s="162"/>
      <c r="C233" s="162"/>
      <c r="D233" s="225" t="s">
        <v>2139</v>
      </c>
      <c r="E233" s="302"/>
      <c r="F233" s="302"/>
      <c r="G233" s="303">
        <v>147499850</v>
      </c>
      <c r="H233" s="302"/>
      <c r="I233" s="302"/>
      <c r="J233" s="302"/>
      <c r="K233" s="302"/>
      <c r="L233" s="302">
        <v>7763150</v>
      </c>
      <c r="M233" s="304"/>
      <c r="N233" s="304"/>
      <c r="O233" s="304"/>
      <c r="P233" s="304"/>
      <c r="Q233" s="304"/>
      <c r="R233" s="304"/>
      <c r="S233" s="304"/>
      <c r="T233" s="304"/>
      <c r="U233" s="304"/>
      <c r="V233" s="304"/>
      <c r="W233" s="304"/>
      <c r="X233" s="304"/>
      <c r="Y233" s="154"/>
    </row>
    <row r="234" spans="1:25">
      <c r="A234" s="174"/>
      <c r="B234" s="162"/>
      <c r="C234" s="162"/>
      <c r="D234" s="256" t="s">
        <v>2143</v>
      </c>
      <c r="E234" s="302"/>
      <c r="F234" s="302"/>
      <c r="G234" s="302"/>
      <c r="H234" s="302"/>
      <c r="I234" s="302">
        <v>83286098625</v>
      </c>
      <c r="J234" s="302"/>
      <c r="K234" s="302"/>
      <c r="L234" s="302"/>
      <c r="M234" s="304"/>
      <c r="N234" s="304"/>
      <c r="O234" s="304"/>
      <c r="P234" s="304"/>
      <c r="Q234" s="304"/>
      <c r="R234" s="304"/>
      <c r="S234" s="304"/>
      <c r="T234" s="304"/>
      <c r="U234" s="304"/>
      <c r="V234" s="304"/>
      <c r="W234" s="304"/>
      <c r="X234" s="304"/>
      <c r="Y234" s="154"/>
    </row>
    <row r="235" spans="1:25">
      <c r="A235" s="174"/>
      <c r="B235" s="162"/>
      <c r="C235" s="162"/>
      <c r="D235" s="256" t="s">
        <v>2144</v>
      </c>
      <c r="E235" s="302"/>
      <c r="F235" s="302"/>
      <c r="G235" s="302"/>
      <c r="H235" s="302"/>
      <c r="I235" s="302"/>
      <c r="J235" s="302"/>
      <c r="K235" s="302"/>
      <c r="L235" s="302"/>
      <c r="M235" s="304"/>
      <c r="N235" s="304"/>
      <c r="O235" s="304"/>
      <c r="P235" s="304"/>
      <c r="Q235" s="304"/>
      <c r="R235" s="304"/>
      <c r="S235" s="304">
        <v>20403486981</v>
      </c>
      <c r="T235" s="304"/>
      <c r="U235" s="304"/>
      <c r="V235" s="304"/>
      <c r="W235" s="304"/>
      <c r="X235" s="304"/>
      <c r="Y235" s="154"/>
    </row>
    <row r="236" spans="1:25">
      <c r="A236" s="174"/>
      <c r="B236" s="162"/>
      <c r="C236" s="162"/>
      <c r="D236" s="201"/>
      <c r="E236" s="302"/>
      <c r="F236" s="302"/>
      <c r="G236" s="302"/>
      <c r="H236" s="302"/>
      <c r="I236" s="302"/>
      <c r="J236" s="302"/>
      <c r="K236" s="302"/>
      <c r="L236" s="302"/>
      <c r="M236" s="304"/>
      <c r="N236" s="304"/>
      <c r="O236" s="304"/>
      <c r="P236" s="304"/>
      <c r="Q236" s="304"/>
      <c r="R236" s="304"/>
      <c r="S236" s="304"/>
      <c r="T236" s="304"/>
      <c r="U236" s="304"/>
      <c r="V236" s="304"/>
      <c r="W236" s="304"/>
      <c r="X236" s="304"/>
      <c r="Y236" s="154"/>
    </row>
    <row r="237" spans="1:25">
      <c r="A237" s="173"/>
      <c r="B237" s="163">
        <v>4</v>
      </c>
      <c r="C237" s="163" t="s">
        <v>98</v>
      </c>
      <c r="D237" s="167" t="s">
        <v>8</v>
      </c>
      <c r="E237" s="300">
        <v>2506705738</v>
      </c>
      <c r="F237" s="300">
        <v>9887475</v>
      </c>
      <c r="G237" s="300">
        <f t="shared" ref="G237:T237" si="3">SUM(G238:G242)</f>
        <v>15882475</v>
      </c>
      <c r="H237" s="300">
        <f t="shared" si="3"/>
        <v>0</v>
      </c>
      <c r="I237" s="300">
        <f t="shared" si="3"/>
        <v>3626723215</v>
      </c>
      <c r="J237" s="300">
        <f t="shared" si="3"/>
        <v>0</v>
      </c>
      <c r="K237" s="300">
        <f t="shared" si="3"/>
        <v>0</v>
      </c>
      <c r="L237" s="300">
        <f t="shared" si="3"/>
        <v>0</v>
      </c>
      <c r="M237" s="300">
        <f t="shared" si="3"/>
        <v>0</v>
      </c>
      <c r="N237" s="300">
        <f t="shared" si="3"/>
        <v>0</v>
      </c>
      <c r="O237" s="300">
        <f t="shared" si="3"/>
        <v>0</v>
      </c>
      <c r="P237" s="300">
        <f t="shared" si="3"/>
        <v>0</v>
      </c>
      <c r="Q237" s="300">
        <f t="shared" si="3"/>
        <v>0</v>
      </c>
      <c r="R237" s="300">
        <f t="shared" si="3"/>
        <v>0</v>
      </c>
      <c r="S237" s="300">
        <f t="shared" si="3"/>
        <v>0</v>
      </c>
      <c r="T237" s="300">
        <f t="shared" si="3"/>
        <v>0</v>
      </c>
      <c r="U237" s="300"/>
      <c r="V237" s="300"/>
      <c r="W237" s="301">
        <f>E237+G237+H237+I237+J237+K237+L237+M237+N237-O237-P237-Q237-R237-S237-T237-U237-V237</f>
        <v>6149311428</v>
      </c>
      <c r="X237" s="301"/>
      <c r="Y237" s="154"/>
    </row>
    <row r="238" spans="1:25">
      <c r="A238" s="174"/>
      <c r="B238" s="162"/>
      <c r="C238" s="162"/>
      <c r="D238" s="225" t="s">
        <v>2040</v>
      </c>
      <c r="E238" s="302"/>
      <c r="F238" s="302"/>
      <c r="G238" s="303">
        <v>495000</v>
      </c>
      <c r="H238" s="302"/>
      <c r="I238" s="302"/>
      <c r="J238" s="302"/>
      <c r="K238" s="302"/>
      <c r="L238" s="302"/>
      <c r="M238" s="302"/>
      <c r="N238" s="302"/>
      <c r="O238" s="302"/>
      <c r="P238" s="304"/>
      <c r="Q238" s="304"/>
      <c r="R238" s="304"/>
      <c r="S238" s="304"/>
      <c r="T238" s="304"/>
      <c r="U238" s="304"/>
      <c r="V238" s="304"/>
      <c r="W238" s="304"/>
      <c r="X238" s="304"/>
      <c r="Y238" s="154"/>
    </row>
    <row r="239" spans="1:25">
      <c r="A239" s="174"/>
      <c r="B239" s="162"/>
      <c r="C239" s="162"/>
      <c r="D239" s="225" t="s">
        <v>2145</v>
      </c>
      <c r="E239" s="302"/>
      <c r="F239" s="302"/>
      <c r="G239" s="303">
        <v>5000000</v>
      </c>
      <c r="H239" s="302"/>
      <c r="I239" s="302"/>
      <c r="J239" s="302"/>
      <c r="K239" s="302"/>
      <c r="L239" s="302"/>
      <c r="M239" s="302"/>
      <c r="N239" s="302"/>
      <c r="O239" s="302"/>
      <c r="P239" s="304"/>
      <c r="Q239" s="304"/>
      <c r="R239" s="304"/>
      <c r="S239" s="304"/>
      <c r="T239" s="304"/>
      <c r="U239" s="304"/>
      <c r="V239" s="304"/>
      <c r="W239" s="304"/>
      <c r="X239" s="304"/>
      <c r="Y239" s="154"/>
    </row>
    <row r="240" spans="1:25">
      <c r="A240" s="174"/>
      <c r="B240" s="162"/>
      <c r="C240" s="162"/>
      <c r="D240" s="225" t="s">
        <v>804</v>
      </c>
      <c r="E240" s="302"/>
      <c r="F240" s="302"/>
      <c r="G240" s="303">
        <v>3387475</v>
      </c>
      <c r="H240" s="302"/>
      <c r="I240" s="302"/>
      <c r="J240" s="302"/>
      <c r="K240" s="302"/>
      <c r="L240" s="302"/>
      <c r="M240" s="302"/>
      <c r="N240" s="302"/>
      <c r="O240" s="302"/>
      <c r="P240" s="304"/>
      <c r="Q240" s="304"/>
      <c r="R240" s="304"/>
      <c r="S240" s="304"/>
      <c r="T240" s="304"/>
      <c r="U240" s="304"/>
      <c r="V240" s="304"/>
      <c r="W240" s="304"/>
      <c r="X240" s="304"/>
      <c r="Y240" s="154"/>
    </row>
    <row r="241" spans="1:25">
      <c r="A241" s="174"/>
      <c r="B241" s="162"/>
      <c r="C241" s="162"/>
      <c r="D241" s="225" t="s">
        <v>2146</v>
      </c>
      <c r="E241" s="302"/>
      <c r="F241" s="302"/>
      <c r="G241" s="303">
        <v>7000000</v>
      </c>
      <c r="H241" s="302"/>
      <c r="I241" s="302"/>
      <c r="J241" s="302"/>
      <c r="K241" s="302"/>
      <c r="L241" s="302"/>
      <c r="M241" s="302"/>
      <c r="N241" s="302"/>
      <c r="O241" s="302"/>
      <c r="P241" s="304"/>
      <c r="Q241" s="304"/>
      <c r="R241" s="304"/>
      <c r="S241" s="304"/>
      <c r="T241" s="304"/>
      <c r="U241" s="304"/>
      <c r="V241" s="304"/>
      <c r="W241" s="304"/>
      <c r="X241" s="304"/>
      <c r="Y241" s="154"/>
    </row>
    <row r="242" spans="1:25">
      <c r="A242" s="174"/>
      <c r="B242" s="162"/>
      <c r="C242" s="162"/>
      <c r="D242" s="256" t="s">
        <v>2187</v>
      </c>
      <c r="E242" s="302"/>
      <c r="F242" s="302"/>
      <c r="G242" s="302"/>
      <c r="H242" s="302"/>
      <c r="I242" s="302">
        <v>3626723215</v>
      </c>
      <c r="J242" s="302"/>
      <c r="K242" s="302"/>
      <c r="L242" s="302"/>
      <c r="M242" s="302"/>
      <c r="N242" s="302"/>
      <c r="O242" s="302"/>
      <c r="P242" s="304"/>
      <c r="Q242" s="304"/>
      <c r="R242" s="304"/>
      <c r="S242" s="304"/>
      <c r="T242" s="304"/>
      <c r="U242" s="304"/>
      <c r="V242" s="304"/>
      <c r="W242" s="304"/>
      <c r="X242" s="304"/>
      <c r="Y242" s="154"/>
    </row>
    <row r="243" spans="1:25">
      <c r="A243" s="173"/>
      <c r="B243" s="163">
        <v>5</v>
      </c>
      <c r="C243" s="163" t="s">
        <v>99</v>
      </c>
      <c r="D243" s="167" t="s">
        <v>14</v>
      </c>
      <c r="E243" s="300">
        <v>24830611847</v>
      </c>
      <c r="F243" s="300">
        <v>3450200306</v>
      </c>
      <c r="G243" s="300">
        <f t="shared" ref="G243:T243" si="4">SUM(G244:G265)</f>
        <v>3418228327</v>
      </c>
      <c r="H243" s="300">
        <f t="shared" si="4"/>
        <v>0</v>
      </c>
      <c r="I243" s="300">
        <f t="shared" si="4"/>
        <v>18321595611</v>
      </c>
      <c r="J243" s="300">
        <f t="shared" si="4"/>
        <v>0</v>
      </c>
      <c r="K243" s="300">
        <f t="shared" si="4"/>
        <v>0</v>
      </c>
      <c r="L243" s="300">
        <f t="shared" si="4"/>
        <v>0</v>
      </c>
      <c r="M243" s="300">
        <f t="shared" si="4"/>
        <v>0</v>
      </c>
      <c r="N243" s="300">
        <f t="shared" si="4"/>
        <v>0</v>
      </c>
      <c r="O243" s="300">
        <f t="shared" si="4"/>
        <v>0</v>
      </c>
      <c r="P243" s="300">
        <f t="shared" si="4"/>
        <v>0</v>
      </c>
      <c r="Q243" s="300">
        <f t="shared" si="4"/>
        <v>0</v>
      </c>
      <c r="R243" s="300">
        <f t="shared" si="4"/>
        <v>0</v>
      </c>
      <c r="S243" s="300">
        <f t="shared" si="4"/>
        <v>0</v>
      </c>
      <c r="T243" s="300">
        <f t="shared" si="4"/>
        <v>0</v>
      </c>
      <c r="U243" s="300"/>
      <c r="V243" s="300"/>
      <c r="W243" s="301">
        <f>E243+G243+H243+I243+J243+K243+L243+M243+N243-O243-P243-Q243-R243-S243-T243-U243-V243</f>
        <v>46570435785</v>
      </c>
      <c r="X243" s="301"/>
      <c r="Y243" s="154"/>
    </row>
    <row r="244" spans="1:25">
      <c r="A244" s="174"/>
      <c r="B244" s="162"/>
      <c r="C244" s="162"/>
      <c r="D244" s="225" t="s">
        <v>2147</v>
      </c>
      <c r="E244" s="302"/>
      <c r="F244" s="302"/>
      <c r="G244" s="303">
        <v>224039456</v>
      </c>
      <c r="H244" s="302"/>
      <c r="I244" s="302"/>
      <c r="J244" s="302"/>
      <c r="K244" s="302"/>
      <c r="L244" s="302"/>
      <c r="M244" s="304"/>
      <c r="N244" s="304"/>
      <c r="O244" s="304"/>
      <c r="P244" s="304"/>
      <c r="Q244" s="304"/>
      <c r="R244" s="304"/>
      <c r="S244" s="304"/>
      <c r="T244" s="304"/>
      <c r="U244" s="304"/>
      <c r="V244" s="304"/>
      <c r="W244" s="304"/>
      <c r="X244" s="304"/>
      <c r="Y244" s="154"/>
    </row>
    <row r="245" spans="1:25">
      <c r="A245" s="174"/>
      <c r="B245" s="162"/>
      <c r="C245" s="162"/>
      <c r="D245" s="225" t="s">
        <v>2148</v>
      </c>
      <c r="E245" s="302"/>
      <c r="F245" s="302"/>
      <c r="G245" s="303">
        <v>152068000</v>
      </c>
      <c r="H245" s="302"/>
      <c r="I245" s="302"/>
      <c r="J245" s="302"/>
      <c r="K245" s="302"/>
      <c r="L245" s="302"/>
      <c r="M245" s="304"/>
      <c r="N245" s="304"/>
      <c r="O245" s="304"/>
      <c r="P245" s="304"/>
      <c r="Q245" s="304"/>
      <c r="R245" s="304"/>
      <c r="S245" s="304"/>
      <c r="T245" s="304"/>
      <c r="U245" s="304"/>
      <c r="V245" s="304"/>
      <c r="W245" s="304"/>
      <c r="X245" s="304"/>
      <c r="Y245" s="154"/>
    </row>
    <row r="246" spans="1:25">
      <c r="A246" s="174"/>
      <c r="B246" s="162"/>
      <c r="C246" s="162"/>
      <c r="D246" s="225" t="s">
        <v>2149</v>
      </c>
      <c r="E246" s="302"/>
      <c r="F246" s="302"/>
      <c r="G246" s="303">
        <v>93000</v>
      </c>
      <c r="H246" s="302"/>
      <c r="I246" s="302"/>
      <c r="J246" s="302"/>
      <c r="K246" s="302"/>
      <c r="L246" s="302"/>
      <c r="M246" s="304"/>
      <c r="N246" s="304"/>
      <c r="O246" s="304"/>
      <c r="P246" s="304"/>
      <c r="Q246" s="304"/>
      <c r="R246" s="304"/>
      <c r="S246" s="304"/>
      <c r="T246" s="304"/>
      <c r="U246" s="304"/>
      <c r="V246" s="304"/>
      <c r="W246" s="304"/>
      <c r="X246" s="304"/>
      <c r="Y246" s="154"/>
    </row>
    <row r="247" spans="1:25">
      <c r="A247" s="174"/>
      <c r="B247" s="162"/>
      <c r="C247" s="162"/>
      <c r="D247" s="225" t="s">
        <v>2150</v>
      </c>
      <c r="E247" s="302"/>
      <c r="F247" s="302"/>
      <c r="G247" s="303">
        <v>9637100</v>
      </c>
      <c r="H247" s="302"/>
      <c r="I247" s="302"/>
      <c r="J247" s="302"/>
      <c r="K247" s="302"/>
      <c r="L247" s="302"/>
      <c r="M247" s="304"/>
      <c r="N247" s="304"/>
      <c r="O247" s="304"/>
      <c r="P247" s="304"/>
      <c r="Q247" s="304"/>
      <c r="R247" s="304"/>
      <c r="S247" s="304"/>
      <c r="T247" s="304"/>
      <c r="U247" s="304"/>
      <c r="V247" s="304"/>
      <c r="W247" s="304"/>
      <c r="X247" s="304"/>
      <c r="Y247" s="154"/>
    </row>
    <row r="248" spans="1:25">
      <c r="A248" s="174"/>
      <c r="B248" s="162"/>
      <c r="C248" s="162"/>
      <c r="D248" s="225" t="s">
        <v>2148</v>
      </c>
      <c r="E248" s="302"/>
      <c r="F248" s="302"/>
      <c r="G248" s="303">
        <v>6544104</v>
      </c>
      <c r="H248" s="302"/>
      <c r="I248" s="302"/>
      <c r="J248" s="302"/>
      <c r="K248" s="302"/>
      <c r="L248" s="302"/>
      <c r="M248" s="304"/>
      <c r="N248" s="304"/>
      <c r="O248" s="304"/>
      <c r="P248" s="304"/>
      <c r="Q248" s="304"/>
      <c r="R248" s="304"/>
      <c r="S248" s="304"/>
      <c r="T248" s="304"/>
      <c r="U248" s="304"/>
      <c r="V248" s="304"/>
      <c r="W248" s="304"/>
      <c r="X248" s="304"/>
      <c r="Y248" s="154"/>
    </row>
    <row r="249" spans="1:25">
      <c r="A249" s="174"/>
      <c r="B249" s="162"/>
      <c r="C249" s="162"/>
      <c r="D249" s="225" t="s">
        <v>2107</v>
      </c>
      <c r="E249" s="302"/>
      <c r="F249" s="302"/>
      <c r="G249" s="303">
        <v>66257000</v>
      </c>
      <c r="H249" s="302"/>
      <c r="I249" s="302"/>
      <c r="J249" s="302"/>
      <c r="K249" s="302"/>
      <c r="L249" s="302"/>
      <c r="M249" s="304"/>
      <c r="N249" s="304"/>
      <c r="O249" s="304"/>
      <c r="P249" s="304"/>
      <c r="Q249" s="304"/>
      <c r="R249" s="304"/>
      <c r="S249" s="304"/>
      <c r="T249" s="304"/>
      <c r="U249" s="304"/>
      <c r="V249" s="304"/>
      <c r="W249" s="304"/>
      <c r="X249" s="304"/>
      <c r="Y249" s="154"/>
    </row>
    <row r="250" spans="1:25">
      <c r="A250" s="174"/>
      <c r="B250" s="162"/>
      <c r="C250" s="162"/>
      <c r="D250" s="225" t="s">
        <v>2151</v>
      </c>
      <c r="E250" s="302"/>
      <c r="F250" s="302"/>
      <c r="G250" s="303">
        <v>38918000</v>
      </c>
      <c r="H250" s="302"/>
      <c r="I250" s="302"/>
      <c r="J250" s="302"/>
      <c r="K250" s="302"/>
      <c r="L250" s="302"/>
      <c r="M250" s="304"/>
      <c r="N250" s="304"/>
      <c r="O250" s="304"/>
      <c r="P250" s="304"/>
      <c r="Q250" s="304"/>
      <c r="R250" s="304"/>
      <c r="S250" s="304"/>
      <c r="T250" s="304"/>
      <c r="U250" s="304"/>
      <c r="V250" s="304"/>
      <c r="W250" s="304"/>
      <c r="X250" s="304"/>
      <c r="Y250" s="154"/>
    </row>
    <row r="251" spans="1:25">
      <c r="A251" s="174"/>
      <c r="B251" s="162"/>
      <c r="C251" s="162"/>
      <c r="D251" s="225" t="s">
        <v>2151</v>
      </c>
      <c r="E251" s="302"/>
      <c r="F251" s="302"/>
      <c r="G251" s="303">
        <v>58500000</v>
      </c>
      <c r="H251" s="302"/>
      <c r="I251" s="302"/>
      <c r="J251" s="302"/>
      <c r="K251" s="302"/>
      <c r="L251" s="302"/>
      <c r="M251" s="304"/>
      <c r="N251" s="304"/>
      <c r="O251" s="304"/>
      <c r="P251" s="304"/>
      <c r="Q251" s="304"/>
      <c r="R251" s="304"/>
      <c r="S251" s="304"/>
      <c r="T251" s="304"/>
      <c r="U251" s="304"/>
      <c r="V251" s="304"/>
      <c r="W251" s="304"/>
      <c r="X251" s="304"/>
      <c r="Y251" s="154"/>
    </row>
    <row r="252" spans="1:25">
      <c r="A252" s="174"/>
      <c r="B252" s="162"/>
      <c r="C252" s="162"/>
      <c r="D252" s="225" t="s">
        <v>2152</v>
      </c>
      <c r="E252" s="302"/>
      <c r="F252" s="302"/>
      <c r="G252" s="303">
        <v>42000000</v>
      </c>
      <c r="H252" s="302"/>
      <c r="I252" s="302"/>
      <c r="J252" s="302"/>
      <c r="K252" s="302"/>
      <c r="L252" s="302"/>
      <c r="M252" s="304"/>
      <c r="N252" s="304"/>
      <c r="O252" s="304"/>
      <c r="P252" s="304"/>
      <c r="Q252" s="304"/>
      <c r="R252" s="304"/>
      <c r="S252" s="304"/>
      <c r="T252" s="304"/>
      <c r="U252" s="304"/>
      <c r="V252" s="304"/>
      <c r="W252" s="304"/>
      <c r="X252" s="304"/>
      <c r="Y252" s="154"/>
    </row>
    <row r="253" spans="1:25">
      <c r="A253" s="174"/>
      <c r="B253" s="162"/>
      <c r="C253" s="162"/>
      <c r="D253" s="225" t="s">
        <v>2153</v>
      </c>
      <c r="E253" s="302"/>
      <c r="F253" s="302"/>
      <c r="G253" s="303">
        <v>510000</v>
      </c>
      <c r="H253" s="302"/>
      <c r="I253" s="302"/>
      <c r="J253" s="302"/>
      <c r="K253" s="302"/>
      <c r="L253" s="302"/>
      <c r="M253" s="304"/>
      <c r="N253" s="304"/>
      <c r="O253" s="304"/>
      <c r="P253" s="304"/>
      <c r="Q253" s="304"/>
      <c r="R253" s="304"/>
      <c r="S253" s="304"/>
      <c r="T253" s="304"/>
      <c r="U253" s="304"/>
      <c r="V253" s="304"/>
      <c r="W253" s="304"/>
      <c r="X253" s="304"/>
      <c r="Y253" s="154"/>
    </row>
    <row r="254" spans="1:25">
      <c r="A254" s="174"/>
      <c r="B254" s="162"/>
      <c r="C254" s="162"/>
      <c r="D254" s="225" t="s">
        <v>2148</v>
      </c>
      <c r="E254" s="302"/>
      <c r="F254" s="302"/>
      <c r="G254" s="303">
        <v>15460000</v>
      </c>
      <c r="H254" s="302"/>
      <c r="I254" s="302"/>
      <c r="J254" s="302"/>
      <c r="K254" s="302"/>
      <c r="L254" s="302"/>
      <c r="M254" s="304"/>
      <c r="N254" s="304"/>
      <c r="O254" s="304"/>
      <c r="P254" s="304"/>
      <c r="Q254" s="304"/>
      <c r="R254" s="304"/>
      <c r="S254" s="304"/>
      <c r="T254" s="304"/>
      <c r="U254" s="304"/>
      <c r="V254" s="304"/>
      <c r="W254" s="304"/>
      <c r="X254" s="304"/>
      <c r="Y254" s="154"/>
    </row>
    <row r="255" spans="1:25">
      <c r="A255" s="174"/>
      <c r="B255" s="162"/>
      <c r="C255" s="162"/>
      <c r="D255" s="225" t="s">
        <v>2154</v>
      </c>
      <c r="E255" s="302"/>
      <c r="F255" s="302"/>
      <c r="G255" s="303">
        <v>950000</v>
      </c>
      <c r="H255" s="302"/>
      <c r="I255" s="302"/>
      <c r="J255" s="302"/>
      <c r="K255" s="302"/>
      <c r="L255" s="302"/>
      <c r="M255" s="304"/>
      <c r="N255" s="304"/>
      <c r="O255" s="304"/>
      <c r="P255" s="304"/>
      <c r="Q255" s="304"/>
      <c r="R255" s="304"/>
      <c r="S255" s="304"/>
      <c r="T255" s="304"/>
      <c r="U255" s="304"/>
      <c r="V255" s="304"/>
      <c r="W255" s="304"/>
      <c r="X255" s="304"/>
      <c r="Y255" s="154"/>
    </row>
    <row r="256" spans="1:25">
      <c r="A256" s="174"/>
      <c r="B256" s="162"/>
      <c r="C256" s="162"/>
      <c r="D256" s="225" t="s">
        <v>2155</v>
      </c>
      <c r="E256" s="302"/>
      <c r="F256" s="302"/>
      <c r="G256" s="303">
        <v>91088390</v>
      </c>
      <c r="H256" s="302"/>
      <c r="I256" s="302"/>
      <c r="J256" s="302"/>
      <c r="K256" s="302"/>
      <c r="L256" s="302"/>
      <c r="M256" s="304"/>
      <c r="N256" s="304"/>
      <c r="O256" s="304"/>
      <c r="P256" s="304"/>
      <c r="Q256" s="304"/>
      <c r="R256" s="304"/>
      <c r="S256" s="304"/>
      <c r="T256" s="304"/>
      <c r="U256" s="304"/>
      <c r="V256" s="304"/>
      <c r="W256" s="304"/>
      <c r="X256" s="304"/>
      <c r="Y256" s="154"/>
    </row>
    <row r="257" spans="1:29">
      <c r="A257" s="174"/>
      <c r="B257" s="162"/>
      <c r="C257" s="162"/>
      <c r="D257" s="225" t="s">
        <v>2115</v>
      </c>
      <c r="E257" s="302"/>
      <c r="F257" s="302"/>
      <c r="G257" s="303">
        <v>29496983</v>
      </c>
      <c r="H257" s="302"/>
      <c r="I257" s="302"/>
      <c r="J257" s="302"/>
      <c r="K257" s="302"/>
      <c r="L257" s="302"/>
      <c r="M257" s="304"/>
      <c r="N257" s="304"/>
      <c r="O257" s="304"/>
      <c r="P257" s="304"/>
      <c r="Q257" s="304"/>
      <c r="R257" s="304"/>
      <c r="S257" s="304"/>
      <c r="T257" s="304"/>
      <c r="U257" s="304"/>
      <c r="V257" s="304"/>
      <c r="W257" s="304"/>
      <c r="X257" s="304"/>
      <c r="Y257" s="154"/>
    </row>
    <row r="258" spans="1:29">
      <c r="A258" s="174"/>
      <c r="B258" s="162"/>
      <c r="C258" s="162"/>
      <c r="D258" s="225" t="s">
        <v>2152</v>
      </c>
      <c r="E258" s="302"/>
      <c r="F258" s="302"/>
      <c r="G258" s="303">
        <v>47173794</v>
      </c>
      <c r="H258" s="302"/>
      <c r="I258" s="302"/>
      <c r="J258" s="302"/>
      <c r="K258" s="302"/>
      <c r="L258" s="302"/>
      <c r="M258" s="304"/>
      <c r="N258" s="304"/>
      <c r="O258" s="304"/>
      <c r="P258" s="304"/>
      <c r="Q258" s="304"/>
      <c r="R258" s="304"/>
      <c r="S258" s="304"/>
      <c r="T258" s="304"/>
      <c r="U258" s="304"/>
      <c r="V258" s="304"/>
      <c r="W258" s="304"/>
      <c r="X258" s="304"/>
      <c r="Y258" s="154"/>
    </row>
    <row r="259" spans="1:29">
      <c r="A259" s="174"/>
      <c r="B259" s="162"/>
      <c r="C259" s="162"/>
      <c r="D259" s="225" t="s">
        <v>2156</v>
      </c>
      <c r="E259" s="302"/>
      <c r="F259" s="302"/>
      <c r="G259" s="303">
        <v>12000000</v>
      </c>
      <c r="H259" s="302"/>
      <c r="I259" s="302"/>
      <c r="J259" s="302"/>
      <c r="K259" s="302"/>
      <c r="L259" s="302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154"/>
    </row>
    <row r="260" spans="1:29">
      <c r="A260" s="174"/>
      <c r="B260" s="162"/>
      <c r="C260" s="162"/>
      <c r="D260" s="225" t="s">
        <v>2157</v>
      </c>
      <c r="E260" s="302"/>
      <c r="F260" s="302"/>
      <c r="G260" s="303">
        <v>5682500</v>
      </c>
      <c r="H260" s="302"/>
      <c r="I260" s="302"/>
      <c r="J260" s="302"/>
      <c r="K260" s="302"/>
      <c r="L260" s="302"/>
      <c r="M260" s="304"/>
      <c r="N260" s="304"/>
      <c r="O260" s="304"/>
      <c r="P260" s="304"/>
      <c r="Q260" s="304"/>
      <c r="R260" s="304"/>
      <c r="S260" s="304"/>
      <c r="T260" s="304"/>
      <c r="U260" s="304"/>
      <c r="V260" s="304"/>
      <c r="W260" s="304"/>
      <c r="X260" s="304"/>
      <c r="Y260" s="154"/>
    </row>
    <row r="261" spans="1:29">
      <c r="A261" s="174"/>
      <c r="B261" s="162"/>
      <c r="C261" s="162"/>
      <c r="D261" s="225" t="s">
        <v>2148</v>
      </c>
      <c r="E261" s="302"/>
      <c r="F261" s="302"/>
      <c r="G261" s="303">
        <v>6063000</v>
      </c>
      <c r="H261" s="302"/>
      <c r="I261" s="302"/>
      <c r="J261" s="302"/>
      <c r="K261" s="302"/>
      <c r="L261" s="302"/>
      <c r="M261" s="304"/>
      <c r="N261" s="304"/>
      <c r="O261" s="304"/>
      <c r="P261" s="304"/>
      <c r="Q261" s="304"/>
      <c r="R261" s="304"/>
      <c r="S261" s="304"/>
      <c r="T261" s="304"/>
      <c r="U261" s="304"/>
      <c r="V261" s="304"/>
      <c r="W261" s="304"/>
      <c r="X261" s="304"/>
      <c r="Y261" s="154"/>
    </row>
    <row r="262" spans="1:29">
      <c r="A262" s="174"/>
      <c r="B262" s="162"/>
      <c r="C262" s="162"/>
      <c r="D262" s="225" t="s">
        <v>2151</v>
      </c>
      <c r="E262" s="302"/>
      <c r="F262" s="302"/>
      <c r="G262" s="305">
        <v>2582853000</v>
      </c>
      <c r="H262" s="302"/>
      <c r="I262" s="302"/>
      <c r="J262" s="302"/>
      <c r="K262" s="302"/>
      <c r="L262" s="302"/>
      <c r="M262" s="304"/>
      <c r="N262" s="304"/>
      <c r="O262" s="304"/>
      <c r="P262" s="304"/>
      <c r="Q262" s="304"/>
      <c r="R262" s="304"/>
      <c r="S262" s="304"/>
      <c r="T262" s="304"/>
      <c r="U262" s="304"/>
      <c r="V262" s="304"/>
      <c r="W262" s="304"/>
      <c r="X262" s="304"/>
      <c r="Y262" s="154"/>
    </row>
    <row r="263" spans="1:29">
      <c r="A263" s="174"/>
      <c r="B263" s="162"/>
      <c r="C263" s="162"/>
      <c r="D263" s="225" t="s">
        <v>2007</v>
      </c>
      <c r="E263" s="302"/>
      <c r="F263" s="302"/>
      <c r="G263" s="305">
        <v>28894000</v>
      </c>
      <c r="H263" s="302"/>
      <c r="I263" s="302"/>
      <c r="J263" s="302"/>
      <c r="K263" s="302"/>
      <c r="L263" s="302"/>
      <c r="M263" s="304"/>
      <c r="N263" s="304"/>
      <c r="O263" s="304"/>
      <c r="P263" s="304"/>
      <c r="Q263" s="304"/>
      <c r="R263" s="304"/>
      <c r="S263" s="304"/>
      <c r="T263" s="304"/>
      <c r="U263" s="304"/>
      <c r="V263" s="304"/>
      <c r="W263" s="304"/>
      <c r="X263" s="304"/>
      <c r="Y263" s="154"/>
      <c r="AC263" s="226"/>
    </row>
    <row r="264" spans="1:29">
      <c r="A264" s="174"/>
      <c r="B264" s="162"/>
      <c r="C264" s="162"/>
      <c r="D264" s="256" t="s">
        <v>2007</v>
      </c>
      <c r="E264" s="302"/>
      <c r="F264" s="302"/>
      <c r="G264" s="302"/>
      <c r="H264" s="302"/>
      <c r="I264" s="302">
        <v>18321595611</v>
      </c>
      <c r="J264" s="302"/>
      <c r="K264" s="302"/>
      <c r="L264" s="302"/>
      <c r="M264" s="304"/>
      <c r="N264" s="304"/>
      <c r="O264" s="304"/>
      <c r="P264" s="304"/>
      <c r="Q264" s="304"/>
      <c r="R264" s="304"/>
      <c r="S264" s="304"/>
      <c r="T264" s="304"/>
      <c r="U264" s="304"/>
      <c r="V264" s="304"/>
      <c r="W264" s="304"/>
      <c r="X264" s="304"/>
      <c r="Y264" s="154"/>
    </row>
    <row r="265" spans="1:29">
      <c r="A265" s="174"/>
      <c r="B265" s="162"/>
      <c r="C265" s="162"/>
      <c r="D265" s="201"/>
      <c r="E265" s="302"/>
      <c r="F265" s="302"/>
      <c r="G265" s="302"/>
      <c r="H265" s="302"/>
      <c r="I265" s="302"/>
      <c r="J265" s="302"/>
      <c r="K265" s="302"/>
      <c r="L265" s="302"/>
      <c r="M265" s="304"/>
      <c r="N265" s="304"/>
      <c r="O265" s="304"/>
      <c r="P265" s="304"/>
      <c r="Q265" s="304"/>
      <c r="R265" s="304"/>
      <c r="S265" s="304"/>
      <c r="T265" s="304"/>
      <c r="U265" s="304"/>
      <c r="V265" s="304"/>
      <c r="W265" s="304"/>
      <c r="X265" s="304"/>
      <c r="Y265" s="154"/>
    </row>
    <row r="266" spans="1:29">
      <c r="A266" s="173"/>
      <c r="B266" s="163">
        <v>6</v>
      </c>
      <c r="C266" s="163" t="s">
        <v>100</v>
      </c>
      <c r="D266" s="167" t="s">
        <v>10</v>
      </c>
      <c r="E266" s="301">
        <v>0</v>
      </c>
      <c r="F266" s="301"/>
      <c r="G266" s="300">
        <f t="shared" ref="G266:T266" si="5">SUM(G267:G279)</f>
        <v>0</v>
      </c>
      <c r="H266" s="300">
        <f t="shared" si="5"/>
        <v>0</v>
      </c>
      <c r="I266" s="300">
        <f>SUM(I267:I279)</f>
        <v>0</v>
      </c>
      <c r="J266" s="300">
        <f t="shared" si="5"/>
        <v>0</v>
      </c>
      <c r="K266" s="300">
        <f t="shared" si="5"/>
        <v>0</v>
      </c>
      <c r="L266" s="300">
        <f t="shared" si="5"/>
        <v>0</v>
      </c>
      <c r="M266" s="300">
        <f t="shared" si="5"/>
        <v>0</v>
      </c>
      <c r="N266" s="300">
        <f t="shared" si="5"/>
        <v>0</v>
      </c>
      <c r="O266" s="300">
        <f t="shared" si="5"/>
        <v>0</v>
      </c>
      <c r="P266" s="300">
        <f t="shared" si="5"/>
        <v>0</v>
      </c>
      <c r="Q266" s="300">
        <f t="shared" si="5"/>
        <v>0</v>
      </c>
      <c r="R266" s="300">
        <f t="shared" si="5"/>
        <v>0</v>
      </c>
      <c r="S266" s="300">
        <f t="shared" si="5"/>
        <v>0</v>
      </c>
      <c r="T266" s="300">
        <f t="shared" si="5"/>
        <v>0</v>
      </c>
      <c r="U266" s="300"/>
      <c r="V266" s="300"/>
      <c r="W266" s="301">
        <f>E266+G266+H266+I266+J266+K266+L266+M266+N266-O266-P266-Q266-R266-S266-T266-U266-V266</f>
        <v>0</v>
      </c>
      <c r="X266" s="301"/>
      <c r="Y266" s="154"/>
    </row>
    <row r="267" spans="1:29">
      <c r="A267" s="174"/>
      <c r="B267" s="162"/>
      <c r="C267" s="162"/>
      <c r="D267" s="225" t="s">
        <v>2174</v>
      </c>
      <c r="E267" s="304"/>
      <c r="F267" s="304"/>
      <c r="G267" s="304"/>
      <c r="H267" s="304"/>
      <c r="I267" s="302">
        <v>0</v>
      </c>
      <c r="J267" s="304"/>
      <c r="K267" s="304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4"/>
      <c r="W267" s="304"/>
      <c r="X267" s="304"/>
      <c r="Y267" s="154"/>
    </row>
    <row r="268" spans="1:29" s="281" customFormat="1">
      <c r="A268" s="174"/>
      <c r="B268" s="162"/>
      <c r="C268" s="162"/>
      <c r="D268" s="225" t="s">
        <v>2175</v>
      </c>
      <c r="E268" s="304"/>
      <c r="F268" s="304"/>
      <c r="G268" s="304"/>
      <c r="H268" s="304"/>
      <c r="I268" s="302">
        <v>0</v>
      </c>
      <c r="J268" s="304"/>
      <c r="K268" s="304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4"/>
      <c r="W268" s="304"/>
      <c r="X268" s="304"/>
      <c r="Y268" s="154"/>
    </row>
    <row r="269" spans="1:29" s="281" customFormat="1">
      <c r="A269" s="174"/>
      <c r="B269" s="162"/>
      <c r="C269" s="162"/>
      <c r="D269" s="225" t="s">
        <v>2176</v>
      </c>
      <c r="E269" s="304"/>
      <c r="F269" s="304"/>
      <c r="G269" s="304"/>
      <c r="H269" s="304"/>
      <c r="I269" s="302">
        <v>0</v>
      </c>
      <c r="J269" s="304"/>
      <c r="K269" s="304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4"/>
      <c r="W269" s="304"/>
      <c r="X269" s="304"/>
      <c r="Y269" s="154"/>
    </row>
    <row r="270" spans="1:29" s="281" customFormat="1">
      <c r="A270" s="174"/>
      <c r="B270" s="162"/>
      <c r="C270" s="162"/>
      <c r="D270" s="225" t="s">
        <v>2177</v>
      </c>
      <c r="E270" s="304"/>
      <c r="F270" s="304"/>
      <c r="G270" s="304"/>
      <c r="H270" s="304"/>
      <c r="I270" s="302">
        <v>0</v>
      </c>
      <c r="J270" s="304"/>
      <c r="K270" s="304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4"/>
      <c r="W270" s="304"/>
      <c r="X270" s="304"/>
      <c r="Y270" s="154"/>
    </row>
    <row r="271" spans="1:29" s="281" customFormat="1">
      <c r="A271" s="174"/>
      <c r="B271" s="162"/>
      <c r="C271" s="162"/>
      <c r="D271" s="225" t="s">
        <v>2178</v>
      </c>
      <c r="E271" s="304"/>
      <c r="F271" s="304"/>
      <c r="G271" s="304"/>
      <c r="H271" s="304"/>
      <c r="I271" s="302">
        <v>0</v>
      </c>
      <c r="J271" s="304"/>
      <c r="K271" s="304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4"/>
      <c r="W271" s="304"/>
      <c r="X271" s="304"/>
      <c r="Y271" s="154"/>
    </row>
    <row r="272" spans="1:29" s="281" customFormat="1">
      <c r="A272" s="174"/>
      <c r="B272" s="162"/>
      <c r="C272" s="162"/>
      <c r="D272" s="225" t="s">
        <v>2179</v>
      </c>
      <c r="E272" s="304"/>
      <c r="F272" s="304"/>
      <c r="G272" s="304"/>
      <c r="H272" s="304"/>
      <c r="I272" s="302">
        <v>0</v>
      </c>
      <c r="J272" s="304"/>
      <c r="K272" s="304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4"/>
      <c r="W272" s="304"/>
      <c r="X272" s="304"/>
      <c r="Y272" s="154"/>
    </row>
    <row r="273" spans="1:25" s="281" customFormat="1">
      <c r="A273" s="174"/>
      <c r="B273" s="162"/>
      <c r="C273" s="162"/>
      <c r="D273" s="225" t="s">
        <v>2180</v>
      </c>
      <c r="E273" s="304"/>
      <c r="F273" s="304"/>
      <c r="G273" s="304"/>
      <c r="H273" s="304"/>
      <c r="I273" s="302">
        <v>0</v>
      </c>
      <c r="J273" s="304"/>
      <c r="K273" s="304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154"/>
    </row>
    <row r="274" spans="1:25" s="281" customFormat="1">
      <c r="A274" s="174"/>
      <c r="B274" s="162"/>
      <c r="C274" s="162"/>
      <c r="D274" s="225" t="s">
        <v>2181</v>
      </c>
      <c r="E274" s="304"/>
      <c r="F274" s="304"/>
      <c r="G274" s="304"/>
      <c r="H274" s="304"/>
      <c r="I274" s="302">
        <v>0</v>
      </c>
      <c r="J274" s="304"/>
      <c r="K274" s="304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4"/>
      <c r="W274" s="304"/>
      <c r="X274" s="304"/>
      <c r="Y274" s="154"/>
    </row>
    <row r="275" spans="1:25" s="281" customFormat="1">
      <c r="A275" s="174"/>
      <c r="B275" s="162"/>
      <c r="C275" s="162"/>
      <c r="D275" s="225" t="s">
        <v>2182</v>
      </c>
      <c r="E275" s="304"/>
      <c r="F275" s="304"/>
      <c r="G275" s="304"/>
      <c r="H275" s="304"/>
      <c r="I275" s="302">
        <v>0</v>
      </c>
      <c r="J275" s="304"/>
      <c r="K275" s="304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4"/>
      <c r="W275" s="304"/>
      <c r="X275" s="304"/>
      <c r="Y275" s="154"/>
    </row>
    <row r="276" spans="1:25" s="281" customFormat="1">
      <c r="A276" s="174"/>
      <c r="B276" s="162"/>
      <c r="C276" s="162"/>
      <c r="D276" s="225" t="s">
        <v>2183</v>
      </c>
      <c r="E276" s="304"/>
      <c r="F276" s="304"/>
      <c r="G276" s="304"/>
      <c r="H276" s="304"/>
      <c r="I276" s="302">
        <v>0</v>
      </c>
      <c r="J276" s="304"/>
      <c r="K276" s="304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4"/>
      <c r="W276" s="304"/>
      <c r="X276" s="304"/>
      <c r="Y276" s="154"/>
    </row>
    <row r="277" spans="1:25" s="281" customFormat="1">
      <c r="A277" s="174"/>
      <c r="B277" s="162"/>
      <c r="C277" s="162"/>
      <c r="D277" s="225" t="s">
        <v>2184</v>
      </c>
      <c r="E277" s="304"/>
      <c r="F277" s="304"/>
      <c r="G277" s="304"/>
      <c r="H277" s="304"/>
      <c r="I277" s="302">
        <v>0</v>
      </c>
      <c r="J277" s="304"/>
      <c r="K277" s="304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304"/>
      <c r="Y277" s="154"/>
    </row>
    <row r="278" spans="1:25" s="281" customFormat="1">
      <c r="A278" s="174"/>
      <c r="B278" s="162"/>
      <c r="C278" s="162"/>
      <c r="D278" s="225" t="s">
        <v>2185</v>
      </c>
      <c r="E278" s="304"/>
      <c r="F278" s="304"/>
      <c r="G278" s="304"/>
      <c r="H278" s="304"/>
      <c r="I278" s="302">
        <v>0</v>
      </c>
      <c r="J278" s="304"/>
      <c r="K278" s="304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304"/>
      <c r="Y278" s="154"/>
    </row>
    <row r="279" spans="1:25">
      <c r="A279" s="174"/>
      <c r="B279" s="162"/>
      <c r="C279" s="162"/>
      <c r="D279" s="201"/>
      <c r="E279" s="304"/>
      <c r="F279" s="304"/>
      <c r="G279" s="304"/>
      <c r="H279" s="304"/>
      <c r="I279" s="302"/>
      <c r="J279" s="304"/>
      <c r="K279" s="304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4"/>
      <c r="W279" s="304"/>
      <c r="X279" s="304"/>
      <c r="Y279" s="154"/>
    </row>
    <row r="280" spans="1:25" s="247" customFormat="1">
      <c r="A280" s="175"/>
      <c r="B280" s="168">
        <v>7</v>
      </c>
      <c r="C280" s="168"/>
      <c r="D280" s="169" t="s">
        <v>11</v>
      </c>
      <c r="E280" s="300">
        <v>160587730</v>
      </c>
      <c r="F280" s="300"/>
      <c r="G280" s="300">
        <f>SUM(G281)</f>
        <v>0</v>
      </c>
      <c r="H280" s="300">
        <f t="shared" ref="H280:T280" si="6">SUM(H281)</f>
        <v>0</v>
      </c>
      <c r="I280" s="300">
        <f t="shared" si="6"/>
        <v>65805270</v>
      </c>
      <c r="J280" s="300">
        <f t="shared" si="6"/>
        <v>0</v>
      </c>
      <c r="K280" s="300">
        <f t="shared" si="6"/>
        <v>0</v>
      </c>
      <c r="L280" s="300">
        <f t="shared" si="6"/>
        <v>0</v>
      </c>
      <c r="M280" s="300">
        <f t="shared" si="6"/>
        <v>0</v>
      </c>
      <c r="N280" s="300">
        <f t="shared" si="6"/>
        <v>0</v>
      </c>
      <c r="O280" s="300">
        <f t="shared" si="6"/>
        <v>0</v>
      </c>
      <c r="P280" s="300">
        <f t="shared" si="6"/>
        <v>0</v>
      </c>
      <c r="Q280" s="300">
        <f t="shared" si="6"/>
        <v>0</v>
      </c>
      <c r="R280" s="300">
        <f t="shared" si="6"/>
        <v>0</v>
      </c>
      <c r="S280" s="300">
        <f t="shared" si="6"/>
        <v>0</v>
      </c>
      <c r="T280" s="300">
        <f t="shared" si="6"/>
        <v>0</v>
      </c>
      <c r="U280" s="300"/>
      <c r="V280" s="300"/>
      <c r="W280" s="301">
        <f>E280+G280+H280+I280+J280+K280+L280+M280+N280-O280-P280-Q280-R280-S280-T280-U280-V280</f>
        <v>226393000</v>
      </c>
      <c r="X280" s="308"/>
      <c r="Y280" s="155"/>
    </row>
    <row r="281" spans="1:25">
      <c r="A281" s="174"/>
      <c r="B281" s="162"/>
      <c r="C281" s="162"/>
      <c r="D281" s="248" t="s">
        <v>1970</v>
      </c>
      <c r="E281" s="304"/>
      <c r="F281" s="304"/>
      <c r="G281" s="304"/>
      <c r="H281" s="304"/>
      <c r="I281" s="304">
        <v>65805270</v>
      </c>
      <c r="J281" s="304"/>
      <c r="K281" s="304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4"/>
      <c r="W281" s="304"/>
      <c r="X281" s="304"/>
      <c r="Y281" s="154"/>
    </row>
    <row r="282" spans="1:25">
      <c r="A282" s="174"/>
      <c r="B282" s="162"/>
      <c r="C282" s="162"/>
      <c r="D282" s="248"/>
      <c r="E282" s="304"/>
      <c r="F282" s="304"/>
      <c r="G282" s="304"/>
      <c r="H282" s="304"/>
      <c r="I282" s="304"/>
      <c r="J282" s="304"/>
      <c r="K282" s="304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4"/>
      <c r="W282" s="304"/>
      <c r="X282" s="304"/>
      <c r="Y282" s="154"/>
    </row>
    <row r="283" spans="1:25" s="226" customFormat="1" ht="18.75" customHeight="1">
      <c r="A283" s="249">
        <v>2</v>
      </c>
      <c r="B283" s="250" t="s">
        <v>21</v>
      </c>
      <c r="C283" s="251"/>
      <c r="D283" s="251"/>
      <c r="E283" s="309">
        <f t="shared" ref="E283:T283" si="7">E284+E289+E357+E367+E370+E372+E375</f>
        <v>58409628608</v>
      </c>
      <c r="F283" s="309">
        <f t="shared" si="7"/>
        <v>4543882880</v>
      </c>
      <c r="G283" s="309">
        <f t="shared" si="7"/>
        <v>4543882880</v>
      </c>
      <c r="H283" s="309">
        <f t="shared" si="7"/>
        <v>175047369</v>
      </c>
      <c r="I283" s="309">
        <f t="shared" si="7"/>
        <v>0</v>
      </c>
      <c r="J283" s="309">
        <f t="shared" si="7"/>
        <v>0</v>
      </c>
      <c r="K283" s="309">
        <f t="shared" si="7"/>
        <v>467662757</v>
      </c>
      <c r="L283" s="309">
        <f t="shared" si="7"/>
        <v>78838800</v>
      </c>
      <c r="M283" s="309">
        <f t="shared" si="7"/>
        <v>1422423600</v>
      </c>
      <c r="N283" s="309">
        <f t="shared" si="7"/>
        <v>0</v>
      </c>
      <c r="O283" s="309">
        <f t="shared" si="7"/>
        <v>0</v>
      </c>
      <c r="P283" s="309">
        <f t="shared" si="7"/>
        <v>0</v>
      </c>
      <c r="Q283" s="309">
        <f t="shared" si="7"/>
        <v>0</v>
      </c>
      <c r="R283" s="309">
        <f t="shared" si="7"/>
        <v>1439544000</v>
      </c>
      <c r="S283" s="309">
        <f t="shared" si="7"/>
        <v>761684364</v>
      </c>
      <c r="T283" s="309">
        <f t="shared" si="7"/>
        <v>9933771</v>
      </c>
      <c r="U283" s="309"/>
      <c r="V283" s="309"/>
      <c r="W283" s="309">
        <f>W284+W289+W357+W367+W370+W372+W375</f>
        <v>62886321879</v>
      </c>
      <c r="X283" s="309"/>
    </row>
    <row r="284" spans="1:25">
      <c r="A284" s="173"/>
      <c r="B284" s="163">
        <v>1</v>
      </c>
      <c r="C284" s="163" t="s">
        <v>95</v>
      </c>
      <c r="D284" s="167" t="s">
        <v>9</v>
      </c>
      <c r="E284" s="300">
        <v>4585975000</v>
      </c>
      <c r="F284" s="300"/>
      <c r="G284" s="300">
        <f t="shared" ref="G284:T284" si="8">SUM(G285:G288)</f>
        <v>0</v>
      </c>
      <c r="H284" s="300">
        <f t="shared" si="8"/>
        <v>0</v>
      </c>
      <c r="I284" s="300">
        <f t="shared" si="8"/>
        <v>0</v>
      </c>
      <c r="J284" s="300">
        <f t="shared" si="8"/>
        <v>0</v>
      </c>
      <c r="K284" s="300">
        <f t="shared" si="8"/>
        <v>437604707</v>
      </c>
      <c r="L284" s="300">
        <f t="shared" si="8"/>
        <v>0</v>
      </c>
      <c r="M284" s="300">
        <f t="shared" si="8"/>
        <v>0</v>
      </c>
      <c r="N284" s="300">
        <f t="shared" si="8"/>
        <v>0</v>
      </c>
      <c r="O284" s="300">
        <f t="shared" si="8"/>
        <v>0</v>
      </c>
      <c r="P284" s="300">
        <f t="shared" si="8"/>
        <v>0</v>
      </c>
      <c r="Q284" s="300">
        <f t="shared" si="8"/>
        <v>0</v>
      </c>
      <c r="R284" s="300">
        <f t="shared" si="8"/>
        <v>0</v>
      </c>
      <c r="S284" s="300">
        <f t="shared" si="8"/>
        <v>0</v>
      </c>
      <c r="T284" s="300">
        <f t="shared" si="8"/>
        <v>0</v>
      </c>
      <c r="U284" s="300"/>
      <c r="V284" s="300"/>
      <c r="W284" s="301">
        <f>E284+G284+H284+I284+J284+K284+L284+M284+N284-O284-P284-Q284-R284-S284-T284-U284-V284</f>
        <v>5023579707</v>
      </c>
      <c r="X284" s="301"/>
      <c r="Y284" s="154"/>
    </row>
    <row r="285" spans="1:25" s="247" customFormat="1">
      <c r="A285" s="165"/>
      <c r="B285" s="164"/>
      <c r="C285" s="164"/>
      <c r="D285" s="225" t="s">
        <v>179</v>
      </c>
      <c r="E285" s="310"/>
      <c r="F285" s="310"/>
      <c r="G285" s="310"/>
      <c r="H285" s="310"/>
      <c r="I285" s="310"/>
      <c r="J285" s="310"/>
      <c r="K285" s="310">
        <v>130160348</v>
      </c>
      <c r="L285" s="310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155"/>
    </row>
    <row r="286" spans="1:25" s="247" customFormat="1">
      <c r="A286" s="165"/>
      <c r="B286" s="164"/>
      <c r="C286" s="164"/>
      <c r="D286" s="225" t="s">
        <v>180</v>
      </c>
      <c r="E286" s="310"/>
      <c r="F286" s="310"/>
      <c r="G286" s="310"/>
      <c r="H286" s="310"/>
      <c r="I286" s="310"/>
      <c r="J286" s="310"/>
      <c r="K286" s="310">
        <v>40974662.5</v>
      </c>
      <c r="L286" s="310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155"/>
    </row>
    <row r="287" spans="1:25" s="247" customFormat="1">
      <c r="A287" s="165"/>
      <c r="B287" s="164"/>
      <c r="C287" s="164"/>
      <c r="D287" s="225" t="s">
        <v>180</v>
      </c>
      <c r="E287" s="310"/>
      <c r="F287" s="310"/>
      <c r="G287" s="310"/>
      <c r="H287" s="310"/>
      <c r="I287" s="310"/>
      <c r="J287" s="310"/>
      <c r="K287" s="310">
        <v>264842162.5</v>
      </c>
      <c r="L287" s="310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155"/>
    </row>
    <row r="288" spans="1:25" s="247" customFormat="1">
      <c r="A288" s="165"/>
      <c r="B288" s="164"/>
      <c r="C288" s="164"/>
      <c r="D288" s="225" t="s">
        <v>181</v>
      </c>
      <c r="E288" s="310"/>
      <c r="F288" s="310"/>
      <c r="G288" s="310"/>
      <c r="H288" s="310"/>
      <c r="I288" s="312">
        <v>0</v>
      </c>
      <c r="J288" s="310"/>
      <c r="K288" s="312">
        <v>1627534</v>
      </c>
      <c r="L288" s="310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155"/>
    </row>
    <row r="289" spans="1:25">
      <c r="A289" s="173"/>
      <c r="B289" s="163">
        <v>2</v>
      </c>
      <c r="C289" s="163" t="s">
        <v>96</v>
      </c>
      <c r="D289" s="167" t="s">
        <v>12</v>
      </c>
      <c r="E289" s="300">
        <v>15526627978</v>
      </c>
      <c r="F289" s="300">
        <v>2351681780</v>
      </c>
      <c r="G289" s="300">
        <f t="shared" ref="G289:T289" si="9">SUM(G290:G356)</f>
        <v>2350781780</v>
      </c>
      <c r="H289" s="300">
        <f t="shared" si="9"/>
        <v>36545019</v>
      </c>
      <c r="I289" s="300">
        <f t="shared" si="9"/>
        <v>0</v>
      </c>
      <c r="J289" s="300">
        <f t="shared" si="9"/>
        <v>0</v>
      </c>
      <c r="K289" s="300">
        <f t="shared" si="9"/>
        <v>30058050</v>
      </c>
      <c r="L289" s="300">
        <f t="shared" si="9"/>
        <v>0</v>
      </c>
      <c r="M289" s="300">
        <f t="shared" si="9"/>
        <v>0</v>
      </c>
      <c r="N289" s="300">
        <f t="shared" si="9"/>
        <v>0</v>
      </c>
      <c r="O289" s="300">
        <f t="shared" si="9"/>
        <v>0</v>
      </c>
      <c r="P289" s="300">
        <f t="shared" si="9"/>
        <v>0</v>
      </c>
      <c r="Q289" s="300">
        <f t="shared" si="9"/>
        <v>0</v>
      </c>
      <c r="R289" s="300">
        <f t="shared" si="9"/>
        <v>17120400</v>
      </c>
      <c r="S289" s="300">
        <f t="shared" si="9"/>
        <v>97282000</v>
      </c>
      <c r="T289" s="300">
        <f t="shared" si="9"/>
        <v>9933771</v>
      </c>
      <c r="U289" s="300"/>
      <c r="V289" s="300"/>
      <c r="W289" s="301">
        <f>E289+G289+H289+I289+J289+K289+L289+M289+N289-O289-P289-Q289-R289-S289-T289-U289-V289</f>
        <v>17819676656</v>
      </c>
      <c r="X289" s="301"/>
      <c r="Y289" s="154"/>
    </row>
    <row r="290" spans="1:25" s="247" customFormat="1">
      <c r="A290" s="165"/>
      <c r="B290" s="164"/>
      <c r="C290" s="164"/>
      <c r="D290" s="225" t="s">
        <v>182</v>
      </c>
      <c r="E290" s="310"/>
      <c r="F290" s="310"/>
      <c r="G290" s="312">
        <v>359630000</v>
      </c>
      <c r="H290" s="312">
        <v>5696300</v>
      </c>
      <c r="I290" s="310"/>
      <c r="J290" s="310"/>
      <c r="K290" s="310"/>
      <c r="L290" s="310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155"/>
    </row>
    <row r="291" spans="1:25" s="247" customFormat="1">
      <c r="A291" s="165"/>
      <c r="B291" s="164"/>
      <c r="C291" s="164"/>
      <c r="D291" s="225" t="s">
        <v>182</v>
      </c>
      <c r="E291" s="310"/>
      <c r="F291" s="310"/>
      <c r="G291" s="312">
        <v>374374000</v>
      </c>
      <c r="H291" s="312">
        <v>5405000</v>
      </c>
      <c r="I291" s="310"/>
      <c r="J291" s="310"/>
      <c r="K291" s="310"/>
      <c r="L291" s="310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155"/>
    </row>
    <row r="292" spans="1:25" s="247" customFormat="1">
      <c r="A292" s="165"/>
      <c r="B292" s="164"/>
      <c r="C292" s="164"/>
      <c r="D292" s="225" t="s">
        <v>183</v>
      </c>
      <c r="E292" s="310"/>
      <c r="F292" s="310"/>
      <c r="G292" s="312">
        <v>33120000</v>
      </c>
      <c r="H292" s="312">
        <v>1875000</v>
      </c>
      <c r="I292" s="310"/>
      <c r="J292" s="310"/>
      <c r="K292" s="310"/>
      <c r="L292" s="310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155"/>
    </row>
    <row r="293" spans="1:25" s="247" customFormat="1">
      <c r="A293" s="165"/>
      <c r="B293" s="164"/>
      <c r="C293" s="164"/>
      <c r="D293" s="225" t="s">
        <v>184</v>
      </c>
      <c r="E293" s="310"/>
      <c r="F293" s="310"/>
      <c r="G293" s="313">
        <v>1482000</v>
      </c>
      <c r="H293" s="313"/>
      <c r="I293" s="310"/>
      <c r="J293" s="310"/>
      <c r="K293" s="310"/>
      <c r="L293" s="310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155"/>
    </row>
    <row r="294" spans="1:25" s="247" customFormat="1">
      <c r="A294" s="165"/>
      <c r="B294" s="164"/>
      <c r="C294" s="164"/>
      <c r="D294" s="225" t="s">
        <v>185</v>
      </c>
      <c r="E294" s="310"/>
      <c r="F294" s="310"/>
      <c r="G294" s="313">
        <v>1485000</v>
      </c>
      <c r="H294" s="313"/>
      <c r="I294" s="310"/>
      <c r="J294" s="310"/>
      <c r="K294" s="310"/>
      <c r="L294" s="310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155"/>
    </row>
    <row r="295" spans="1:25" s="247" customFormat="1">
      <c r="A295" s="165"/>
      <c r="B295" s="164"/>
      <c r="C295" s="164"/>
      <c r="D295" s="225" t="s">
        <v>186</v>
      </c>
      <c r="E295" s="310"/>
      <c r="F295" s="310"/>
      <c r="G295" s="312">
        <v>3520000</v>
      </c>
      <c r="H295" s="312"/>
      <c r="I295" s="310"/>
      <c r="J295" s="310"/>
      <c r="K295" s="310"/>
      <c r="L295" s="310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155"/>
    </row>
    <row r="296" spans="1:25" s="247" customFormat="1">
      <c r="A296" s="165"/>
      <c r="B296" s="164"/>
      <c r="C296" s="164"/>
      <c r="D296" s="225" t="s">
        <v>187</v>
      </c>
      <c r="E296" s="310"/>
      <c r="F296" s="310"/>
      <c r="G296" s="312">
        <v>9020000</v>
      </c>
      <c r="H296" s="312"/>
      <c r="I296" s="310"/>
      <c r="J296" s="310"/>
      <c r="K296" s="310"/>
      <c r="L296" s="310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155"/>
    </row>
    <row r="297" spans="1:25" s="247" customFormat="1">
      <c r="A297" s="165"/>
      <c r="B297" s="164"/>
      <c r="C297" s="164"/>
      <c r="D297" s="225" t="s">
        <v>188</v>
      </c>
      <c r="E297" s="310"/>
      <c r="F297" s="310"/>
      <c r="G297" s="312">
        <v>3800000</v>
      </c>
      <c r="H297" s="312">
        <v>115573</v>
      </c>
      <c r="I297" s="310"/>
      <c r="J297" s="310"/>
      <c r="K297" s="310"/>
      <c r="L297" s="310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155"/>
    </row>
    <row r="298" spans="1:25" s="247" customFormat="1">
      <c r="A298" s="165"/>
      <c r="B298" s="164"/>
      <c r="C298" s="164"/>
      <c r="D298" s="225" t="s">
        <v>189</v>
      </c>
      <c r="E298" s="310"/>
      <c r="F298" s="310"/>
      <c r="G298" s="312">
        <v>1760000</v>
      </c>
      <c r="H298" s="312">
        <v>53529</v>
      </c>
      <c r="I298" s="310"/>
      <c r="J298" s="310"/>
      <c r="K298" s="310"/>
      <c r="L298" s="310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155"/>
    </row>
    <row r="299" spans="1:25" s="247" customFormat="1">
      <c r="A299" s="165"/>
      <c r="B299" s="164"/>
      <c r="C299" s="164"/>
      <c r="D299" s="225" t="s">
        <v>190</v>
      </c>
      <c r="E299" s="310"/>
      <c r="F299" s="310"/>
      <c r="G299" s="312">
        <v>5280000</v>
      </c>
      <c r="H299" s="312">
        <v>160585</v>
      </c>
      <c r="I299" s="310"/>
      <c r="J299" s="310"/>
      <c r="K299" s="310"/>
      <c r="L299" s="310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155"/>
    </row>
    <row r="300" spans="1:25" s="247" customFormat="1">
      <c r="A300" s="165"/>
      <c r="B300" s="164"/>
      <c r="C300" s="164"/>
      <c r="D300" s="225" t="s">
        <v>191</v>
      </c>
      <c r="E300" s="310"/>
      <c r="F300" s="310"/>
      <c r="G300" s="312">
        <v>4840000</v>
      </c>
      <c r="H300" s="312">
        <v>147203</v>
      </c>
      <c r="I300" s="310"/>
      <c r="J300" s="310"/>
      <c r="K300" s="310"/>
      <c r="L300" s="310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155"/>
    </row>
    <row r="301" spans="1:25" s="247" customFormat="1">
      <c r="A301" s="165"/>
      <c r="B301" s="164"/>
      <c r="C301" s="164"/>
      <c r="D301" s="225" t="s">
        <v>192</v>
      </c>
      <c r="E301" s="310"/>
      <c r="F301" s="310"/>
      <c r="G301" s="312">
        <v>2420000</v>
      </c>
      <c r="H301" s="312">
        <v>73602</v>
      </c>
      <c r="I301" s="310"/>
      <c r="J301" s="310"/>
      <c r="K301" s="310"/>
      <c r="L301" s="310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155"/>
    </row>
    <row r="302" spans="1:25" s="247" customFormat="1">
      <c r="A302" s="165"/>
      <c r="B302" s="164"/>
      <c r="C302" s="164"/>
      <c r="D302" s="225" t="s">
        <v>193</v>
      </c>
      <c r="E302" s="310"/>
      <c r="F302" s="310"/>
      <c r="G302" s="312">
        <v>888000</v>
      </c>
      <c r="H302" s="312">
        <v>27008</v>
      </c>
      <c r="I302" s="310"/>
      <c r="J302" s="310"/>
      <c r="K302" s="310"/>
      <c r="L302" s="310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155"/>
    </row>
    <row r="303" spans="1:25" s="247" customFormat="1">
      <c r="A303" s="165"/>
      <c r="B303" s="164"/>
      <c r="C303" s="164"/>
      <c r="D303" s="225" t="s">
        <v>194</v>
      </c>
      <c r="E303" s="310"/>
      <c r="F303" s="310"/>
      <c r="G303" s="312">
        <v>390000</v>
      </c>
      <c r="H303" s="312"/>
      <c r="I303" s="310"/>
      <c r="J303" s="310"/>
      <c r="K303" s="310"/>
      <c r="L303" s="310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155"/>
    </row>
    <row r="304" spans="1:25" s="247" customFormat="1">
      <c r="A304" s="165"/>
      <c r="B304" s="164"/>
      <c r="C304" s="164"/>
      <c r="D304" s="225" t="s">
        <v>195</v>
      </c>
      <c r="E304" s="310"/>
      <c r="F304" s="310"/>
      <c r="G304" s="312">
        <v>44730000</v>
      </c>
      <c r="H304" s="312">
        <v>3846200</v>
      </c>
      <c r="I304" s="310"/>
      <c r="J304" s="310"/>
      <c r="K304" s="310"/>
      <c r="L304" s="310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155"/>
    </row>
    <row r="305" spans="1:25" s="247" customFormat="1">
      <c r="A305" s="165"/>
      <c r="B305" s="164"/>
      <c r="C305" s="164"/>
      <c r="D305" s="225" t="s">
        <v>196</v>
      </c>
      <c r="E305" s="310"/>
      <c r="F305" s="310"/>
      <c r="G305" s="312">
        <v>39690000</v>
      </c>
      <c r="H305" s="312">
        <v>3846200</v>
      </c>
      <c r="I305" s="310"/>
      <c r="J305" s="310"/>
      <c r="K305" s="310"/>
      <c r="L305" s="310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155"/>
    </row>
    <row r="306" spans="1:25" s="247" customFormat="1">
      <c r="A306" s="165"/>
      <c r="B306" s="164"/>
      <c r="C306" s="164"/>
      <c r="D306" s="225" t="s">
        <v>197</v>
      </c>
      <c r="E306" s="310"/>
      <c r="F306" s="310"/>
      <c r="G306" s="312">
        <v>6600000</v>
      </c>
      <c r="H306" s="312">
        <v>57319</v>
      </c>
      <c r="I306" s="310"/>
      <c r="J306" s="310"/>
      <c r="K306" s="310"/>
      <c r="L306" s="310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155"/>
    </row>
    <row r="307" spans="1:25" s="247" customFormat="1">
      <c r="A307" s="165"/>
      <c r="B307" s="164"/>
      <c r="C307" s="164"/>
      <c r="D307" s="225" t="s">
        <v>198</v>
      </c>
      <c r="E307" s="310"/>
      <c r="F307" s="310"/>
      <c r="G307" s="313">
        <v>530890800</v>
      </c>
      <c r="H307" s="313">
        <f>8295579+95921</f>
        <v>8391500</v>
      </c>
      <c r="I307" s="310"/>
      <c r="J307" s="310"/>
      <c r="K307" s="310"/>
      <c r="L307" s="310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155"/>
    </row>
    <row r="308" spans="1:25" s="247" customFormat="1">
      <c r="A308" s="165"/>
      <c r="B308" s="164"/>
      <c r="C308" s="164"/>
      <c r="D308" s="225" t="s">
        <v>199</v>
      </c>
      <c r="E308" s="310"/>
      <c r="F308" s="310"/>
      <c r="G308" s="313">
        <v>33891000</v>
      </c>
      <c r="H308" s="312">
        <v>285300</v>
      </c>
      <c r="I308" s="310"/>
      <c r="J308" s="310"/>
      <c r="K308" s="310"/>
      <c r="L308" s="310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155"/>
    </row>
    <row r="309" spans="1:25" s="247" customFormat="1">
      <c r="A309" s="165"/>
      <c r="B309" s="164"/>
      <c r="C309" s="164"/>
      <c r="D309" s="225" t="s">
        <v>200</v>
      </c>
      <c r="E309" s="310"/>
      <c r="F309" s="310"/>
      <c r="G309" s="313">
        <v>60984000</v>
      </c>
      <c r="H309" s="312">
        <v>513300</v>
      </c>
      <c r="I309" s="310"/>
      <c r="J309" s="310"/>
      <c r="K309" s="310"/>
      <c r="L309" s="310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155"/>
    </row>
    <row r="310" spans="1:25" s="247" customFormat="1">
      <c r="A310" s="165"/>
      <c r="B310" s="164"/>
      <c r="C310" s="164"/>
      <c r="D310" s="172" t="s">
        <v>201</v>
      </c>
      <c r="E310" s="310"/>
      <c r="F310" s="310"/>
      <c r="G310" s="313">
        <v>23980000</v>
      </c>
      <c r="H310" s="313">
        <v>177700</v>
      </c>
      <c r="I310" s="310"/>
      <c r="J310" s="310"/>
      <c r="K310" s="310"/>
      <c r="L310" s="310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155"/>
    </row>
    <row r="311" spans="1:25" s="247" customFormat="1">
      <c r="A311" s="165"/>
      <c r="B311" s="164"/>
      <c r="C311" s="164"/>
      <c r="D311" s="172" t="s">
        <v>184</v>
      </c>
      <c r="E311" s="310"/>
      <c r="F311" s="310"/>
      <c r="G311" s="313">
        <v>41017900</v>
      </c>
      <c r="H311" s="313">
        <v>225100</v>
      </c>
      <c r="I311" s="310"/>
      <c r="J311" s="310"/>
      <c r="K311" s="310"/>
      <c r="L311" s="310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155"/>
    </row>
    <row r="312" spans="1:25" s="247" customFormat="1">
      <c r="A312" s="165"/>
      <c r="B312" s="164"/>
      <c r="C312" s="164"/>
      <c r="D312" s="172" t="s">
        <v>202</v>
      </c>
      <c r="E312" s="310"/>
      <c r="F312" s="310"/>
      <c r="G312" s="313">
        <v>597400000</v>
      </c>
      <c r="H312" s="313">
        <v>5026400</v>
      </c>
      <c r="I312" s="310"/>
      <c r="J312" s="310"/>
      <c r="K312" s="310"/>
      <c r="L312" s="310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155"/>
    </row>
    <row r="313" spans="1:25" s="247" customFormat="1">
      <c r="A313" s="165"/>
      <c r="B313" s="164"/>
      <c r="C313" s="164"/>
      <c r="D313" s="172" t="s">
        <v>203</v>
      </c>
      <c r="E313" s="310"/>
      <c r="F313" s="310"/>
      <c r="G313" s="313">
        <v>28000000</v>
      </c>
      <c r="H313" s="313">
        <v>238700</v>
      </c>
      <c r="I313" s="310"/>
      <c r="J313" s="310"/>
      <c r="K313" s="310"/>
      <c r="L313" s="310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155"/>
    </row>
    <row r="314" spans="1:25" s="247" customFormat="1">
      <c r="A314" s="165"/>
      <c r="B314" s="164"/>
      <c r="C314" s="164"/>
      <c r="D314" s="172" t="s">
        <v>204</v>
      </c>
      <c r="E314" s="310"/>
      <c r="F314" s="310"/>
      <c r="G314" s="313">
        <v>39600000</v>
      </c>
      <c r="H314" s="313">
        <v>333500</v>
      </c>
      <c r="I314" s="310"/>
      <c r="J314" s="310"/>
      <c r="K314" s="310"/>
      <c r="L314" s="310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155"/>
    </row>
    <row r="315" spans="1:25" s="247" customFormat="1">
      <c r="A315" s="165"/>
      <c r="B315" s="164"/>
      <c r="C315" s="164"/>
      <c r="D315" s="225" t="s">
        <v>205</v>
      </c>
      <c r="E315" s="310"/>
      <c r="F315" s="310"/>
      <c r="G315" s="312">
        <v>700000</v>
      </c>
      <c r="H315" s="312">
        <v>7700</v>
      </c>
      <c r="I315" s="310"/>
      <c r="J315" s="310"/>
      <c r="K315" s="310"/>
      <c r="L315" s="310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155"/>
    </row>
    <row r="316" spans="1:25" s="247" customFormat="1">
      <c r="A316" s="165"/>
      <c r="B316" s="164"/>
      <c r="C316" s="164"/>
      <c r="D316" s="225" t="s">
        <v>206</v>
      </c>
      <c r="E316" s="310"/>
      <c r="F316" s="310"/>
      <c r="G316" s="312">
        <v>3795000</v>
      </c>
      <c r="H316" s="312">
        <v>42300</v>
      </c>
      <c r="I316" s="310"/>
      <c r="J316" s="310"/>
      <c r="K316" s="310"/>
      <c r="L316" s="310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155"/>
    </row>
    <row r="317" spans="1:25" s="247" customFormat="1">
      <c r="A317" s="165"/>
      <c r="B317" s="164"/>
      <c r="C317" s="164"/>
      <c r="D317" s="252" t="s">
        <v>207</v>
      </c>
      <c r="E317" s="310"/>
      <c r="F317" s="310"/>
      <c r="G317" s="310"/>
      <c r="H317" s="310"/>
      <c r="I317" s="310"/>
      <c r="J317" s="310"/>
      <c r="K317" s="310"/>
      <c r="L317" s="310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155"/>
    </row>
    <row r="318" spans="1:25" s="247" customFormat="1">
      <c r="A318" s="165"/>
      <c r="B318" s="164"/>
      <c r="C318" s="164"/>
      <c r="D318" s="225" t="s">
        <v>208</v>
      </c>
      <c r="E318" s="310"/>
      <c r="F318" s="310"/>
      <c r="G318" s="312">
        <v>35963000</v>
      </c>
      <c r="H318" s="310"/>
      <c r="I318" s="310"/>
      <c r="J318" s="310"/>
      <c r="K318" s="310"/>
      <c r="L318" s="310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155"/>
    </row>
    <row r="319" spans="1:25" s="247" customFormat="1">
      <c r="A319" s="165"/>
      <c r="B319" s="164"/>
      <c r="C319" s="164"/>
      <c r="D319" s="225" t="s">
        <v>209</v>
      </c>
      <c r="E319" s="310"/>
      <c r="F319" s="310"/>
      <c r="G319" s="312">
        <v>4473000</v>
      </c>
      <c r="H319" s="310"/>
      <c r="I319" s="310"/>
      <c r="J319" s="310"/>
      <c r="K319" s="310"/>
      <c r="L319" s="310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155"/>
    </row>
    <row r="320" spans="1:25" s="247" customFormat="1">
      <c r="A320" s="165"/>
      <c r="B320" s="164"/>
      <c r="C320" s="164"/>
      <c r="D320" s="225" t="s">
        <v>210</v>
      </c>
      <c r="E320" s="310"/>
      <c r="F320" s="310"/>
      <c r="G320" s="312">
        <v>3969000</v>
      </c>
      <c r="H320" s="310"/>
      <c r="I320" s="310"/>
      <c r="J320" s="310"/>
      <c r="K320" s="310"/>
      <c r="L320" s="310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155"/>
    </row>
    <row r="321" spans="1:25" s="247" customFormat="1">
      <c r="A321" s="165"/>
      <c r="B321" s="164"/>
      <c r="C321" s="164"/>
      <c r="D321" s="225" t="s">
        <v>211</v>
      </c>
      <c r="E321" s="310"/>
      <c r="F321" s="310"/>
      <c r="G321" s="310">
        <v>53089080</v>
      </c>
      <c r="H321" s="310"/>
      <c r="I321" s="310"/>
      <c r="J321" s="310"/>
      <c r="K321" s="310"/>
      <c r="L321" s="310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155"/>
    </row>
    <row r="322" spans="1:25" s="247" customFormat="1">
      <c r="A322" s="165"/>
      <c r="B322" s="164"/>
      <c r="C322" s="164"/>
      <c r="D322" s="253"/>
      <c r="E322" s="310"/>
      <c r="F322" s="310"/>
      <c r="G322" s="310"/>
      <c r="H322" s="310"/>
      <c r="I322" s="310"/>
      <c r="J322" s="310"/>
      <c r="K322" s="310"/>
      <c r="L322" s="310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155"/>
    </row>
    <row r="323" spans="1:25" s="247" customFormat="1">
      <c r="A323" s="165"/>
      <c r="B323" s="164"/>
      <c r="C323" s="164"/>
      <c r="D323" s="172" t="s">
        <v>219</v>
      </c>
      <c r="E323" s="310"/>
      <c r="F323" s="310"/>
      <c r="G323" s="310"/>
      <c r="H323" s="310"/>
      <c r="I323" s="310"/>
      <c r="J323" s="310"/>
      <c r="K323" s="310"/>
      <c r="L323" s="310"/>
      <c r="M323" s="311"/>
      <c r="N323" s="311"/>
      <c r="O323" s="311"/>
      <c r="P323" s="311"/>
      <c r="Q323" s="311"/>
      <c r="R323" s="311"/>
      <c r="S323" s="311"/>
      <c r="T323" s="310">
        <v>6771271</v>
      </c>
      <c r="U323" s="310"/>
      <c r="V323" s="310"/>
      <c r="W323" s="311"/>
      <c r="X323" s="311"/>
      <c r="Y323" s="155"/>
    </row>
    <row r="324" spans="1:25" s="247" customFormat="1">
      <c r="A324" s="165"/>
      <c r="B324" s="164"/>
      <c r="C324" s="164"/>
      <c r="D324" s="172" t="s">
        <v>220</v>
      </c>
      <c r="E324" s="310"/>
      <c r="F324" s="310"/>
      <c r="G324" s="310"/>
      <c r="H324" s="310"/>
      <c r="I324" s="310"/>
      <c r="J324" s="310"/>
      <c r="K324" s="310"/>
      <c r="L324" s="310"/>
      <c r="M324" s="311"/>
      <c r="N324" s="311"/>
      <c r="O324" s="311"/>
      <c r="P324" s="311"/>
      <c r="Q324" s="311"/>
      <c r="R324" s="311"/>
      <c r="S324" s="311"/>
      <c r="T324" s="310">
        <v>882000</v>
      </c>
      <c r="U324" s="310"/>
      <c r="V324" s="310"/>
      <c r="W324" s="311"/>
      <c r="X324" s="311"/>
      <c r="Y324" s="155"/>
    </row>
    <row r="325" spans="1:25" s="247" customFormat="1">
      <c r="A325" s="165"/>
      <c r="B325" s="164"/>
      <c r="C325" s="164"/>
      <c r="D325" s="172" t="s">
        <v>221</v>
      </c>
      <c r="E325" s="310"/>
      <c r="F325" s="310"/>
      <c r="G325" s="310"/>
      <c r="H325" s="310"/>
      <c r="I325" s="310"/>
      <c r="J325" s="310"/>
      <c r="K325" s="310"/>
      <c r="L325" s="310"/>
      <c r="M325" s="311"/>
      <c r="N325" s="311"/>
      <c r="O325" s="311"/>
      <c r="P325" s="311"/>
      <c r="Q325" s="311"/>
      <c r="R325" s="311"/>
      <c r="S325" s="311"/>
      <c r="T325" s="310">
        <v>390000</v>
      </c>
      <c r="U325" s="310"/>
      <c r="V325" s="310"/>
      <c r="W325" s="311"/>
      <c r="X325" s="311"/>
      <c r="Y325" s="155"/>
    </row>
    <row r="326" spans="1:25" s="247" customFormat="1">
      <c r="A326" s="165"/>
      <c r="B326" s="164"/>
      <c r="C326" s="164"/>
      <c r="D326" s="172" t="s">
        <v>222</v>
      </c>
      <c r="E326" s="310"/>
      <c r="F326" s="310"/>
      <c r="G326" s="310"/>
      <c r="H326" s="310"/>
      <c r="I326" s="310"/>
      <c r="J326" s="310"/>
      <c r="K326" s="310"/>
      <c r="L326" s="310"/>
      <c r="M326" s="311"/>
      <c r="N326" s="311"/>
      <c r="O326" s="311"/>
      <c r="P326" s="311"/>
      <c r="Q326" s="311"/>
      <c r="R326" s="311"/>
      <c r="S326" s="311"/>
      <c r="T326" s="310">
        <v>318500</v>
      </c>
      <c r="U326" s="310"/>
      <c r="V326" s="310"/>
      <c r="W326" s="311"/>
      <c r="X326" s="311"/>
      <c r="Y326" s="155"/>
    </row>
    <row r="327" spans="1:25" s="247" customFormat="1">
      <c r="A327" s="165"/>
      <c r="B327" s="164"/>
      <c r="C327" s="164"/>
      <c r="D327" s="172" t="s">
        <v>187</v>
      </c>
      <c r="E327" s="310"/>
      <c r="F327" s="310"/>
      <c r="G327" s="310"/>
      <c r="H327" s="310"/>
      <c r="I327" s="310"/>
      <c r="J327" s="310"/>
      <c r="K327" s="310"/>
      <c r="L327" s="310"/>
      <c r="M327" s="311"/>
      <c r="N327" s="311"/>
      <c r="O327" s="311"/>
      <c r="P327" s="311"/>
      <c r="Q327" s="311"/>
      <c r="R327" s="311"/>
      <c r="S327" s="311"/>
      <c r="T327" s="310">
        <v>1572000</v>
      </c>
      <c r="U327" s="310"/>
      <c r="V327" s="310"/>
      <c r="W327" s="311"/>
      <c r="X327" s="311"/>
      <c r="Y327" s="155"/>
    </row>
    <row r="328" spans="1:25" s="247" customFormat="1">
      <c r="A328" s="165"/>
      <c r="B328" s="164"/>
      <c r="C328" s="164"/>
      <c r="D328" s="172"/>
      <c r="E328" s="310"/>
      <c r="F328" s="310"/>
      <c r="G328" s="310"/>
      <c r="H328" s="310"/>
      <c r="I328" s="310"/>
      <c r="J328" s="310"/>
      <c r="K328" s="310"/>
      <c r="L328" s="310"/>
      <c r="M328" s="311"/>
      <c r="N328" s="311"/>
      <c r="O328" s="311"/>
      <c r="P328" s="311"/>
      <c r="Q328" s="311"/>
      <c r="R328" s="311"/>
      <c r="S328" s="311"/>
      <c r="T328" s="310"/>
      <c r="U328" s="310"/>
      <c r="V328" s="310"/>
      <c r="W328" s="311"/>
      <c r="X328" s="311"/>
      <c r="Y328" s="155"/>
    </row>
    <row r="329" spans="1:25" s="247" customFormat="1">
      <c r="A329" s="165"/>
      <c r="B329" s="164"/>
      <c r="C329" s="164"/>
      <c r="D329" s="172" t="s">
        <v>215</v>
      </c>
      <c r="E329" s="310"/>
      <c r="F329" s="310"/>
      <c r="G329" s="310"/>
      <c r="H329" s="310"/>
      <c r="I329" s="310"/>
      <c r="J329" s="310"/>
      <c r="K329" s="310"/>
      <c r="L329" s="310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155"/>
    </row>
    <row r="330" spans="1:25" s="247" customFormat="1">
      <c r="A330" s="165"/>
      <c r="B330" s="164"/>
      <c r="C330" s="164"/>
      <c r="D330" s="172" t="s">
        <v>213</v>
      </c>
      <c r="E330" s="310"/>
      <c r="F330" s="310"/>
      <c r="G330" s="310"/>
      <c r="H330" s="310"/>
      <c r="I330" s="310"/>
      <c r="J330" s="310"/>
      <c r="K330" s="310">
        <v>24104100</v>
      </c>
      <c r="L330" s="310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155"/>
    </row>
    <row r="331" spans="1:25" s="247" customFormat="1">
      <c r="A331" s="165"/>
      <c r="B331" s="164"/>
      <c r="C331" s="164"/>
      <c r="D331" s="172" t="s">
        <v>214</v>
      </c>
      <c r="E331" s="310"/>
      <c r="F331" s="310"/>
      <c r="G331" s="310"/>
      <c r="H331" s="310"/>
      <c r="I331" s="310"/>
      <c r="J331" s="310"/>
      <c r="K331" s="310">
        <v>5953950</v>
      </c>
      <c r="L331" s="310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155"/>
    </row>
    <row r="332" spans="1:25" s="247" customFormat="1">
      <c r="A332" s="165"/>
      <c r="B332" s="164"/>
      <c r="C332" s="164"/>
      <c r="D332" s="172"/>
      <c r="E332" s="310"/>
      <c r="F332" s="310"/>
      <c r="G332" s="310"/>
      <c r="H332" s="310"/>
      <c r="I332" s="310"/>
      <c r="J332" s="310"/>
      <c r="K332" s="310"/>
      <c r="L332" s="310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155"/>
    </row>
    <row r="333" spans="1:25" s="247" customFormat="1">
      <c r="A333" s="165"/>
      <c r="B333" s="164"/>
      <c r="C333" s="164"/>
      <c r="D333" s="170" t="s">
        <v>216</v>
      </c>
      <c r="E333" s="310"/>
      <c r="F333" s="310"/>
      <c r="G333" s="310"/>
      <c r="H333" s="310"/>
      <c r="I333" s="310"/>
      <c r="J333" s="310"/>
      <c r="K333" s="310"/>
      <c r="L333" s="310"/>
      <c r="M333" s="311"/>
      <c r="N333" s="311"/>
      <c r="O333" s="311"/>
      <c r="P333" s="311"/>
      <c r="Q333" s="311"/>
      <c r="R333" s="312">
        <v>14260400</v>
      </c>
      <c r="S333" s="311"/>
      <c r="T333" s="311"/>
      <c r="U333" s="311"/>
      <c r="V333" s="311"/>
      <c r="W333" s="311"/>
      <c r="X333" s="311"/>
      <c r="Y333" s="155"/>
    </row>
    <row r="334" spans="1:25" s="247" customFormat="1">
      <c r="A334" s="165"/>
      <c r="B334" s="164"/>
      <c r="C334" s="164"/>
      <c r="D334" s="172" t="s">
        <v>217</v>
      </c>
      <c r="E334" s="310"/>
      <c r="F334" s="310"/>
      <c r="G334" s="310"/>
      <c r="H334" s="310"/>
      <c r="I334" s="310"/>
      <c r="J334" s="310"/>
      <c r="K334" s="310"/>
      <c r="L334" s="310"/>
      <c r="M334" s="311"/>
      <c r="N334" s="311"/>
      <c r="O334" s="311"/>
      <c r="P334" s="311"/>
      <c r="Q334" s="311"/>
      <c r="R334" s="312">
        <v>2860000</v>
      </c>
      <c r="S334" s="311"/>
      <c r="T334" s="311"/>
      <c r="U334" s="311"/>
      <c r="V334" s="311"/>
      <c r="W334" s="311"/>
      <c r="X334" s="311"/>
      <c r="Y334" s="155"/>
    </row>
    <row r="335" spans="1:25" s="247" customFormat="1">
      <c r="A335" s="165"/>
      <c r="B335" s="164"/>
      <c r="C335" s="164"/>
      <c r="D335" s="172" t="s">
        <v>218</v>
      </c>
      <c r="E335" s="310"/>
      <c r="F335" s="310"/>
      <c r="G335" s="310"/>
      <c r="H335" s="310"/>
      <c r="I335" s="310"/>
      <c r="J335" s="310"/>
      <c r="K335" s="310"/>
      <c r="L335" s="310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155"/>
    </row>
    <row r="336" spans="1:25" s="247" customFormat="1">
      <c r="A336" s="165"/>
      <c r="B336" s="164"/>
      <c r="C336" s="164"/>
      <c r="D336" s="172"/>
      <c r="E336" s="310"/>
      <c r="F336" s="310"/>
      <c r="G336" s="310"/>
      <c r="H336" s="310"/>
      <c r="I336" s="310"/>
      <c r="J336" s="310"/>
      <c r="K336" s="310"/>
      <c r="L336" s="310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155"/>
    </row>
    <row r="337" spans="1:25" s="247" customFormat="1">
      <c r="A337" s="165"/>
      <c r="B337" s="164"/>
      <c r="C337" s="164"/>
      <c r="D337" s="172" t="s">
        <v>212</v>
      </c>
      <c r="E337" s="310"/>
      <c r="F337" s="310"/>
      <c r="G337" s="310"/>
      <c r="H337" s="310"/>
      <c r="I337" s="310"/>
      <c r="J337" s="310"/>
      <c r="K337" s="310"/>
      <c r="L337" s="310"/>
      <c r="M337" s="311"/>
      <c r="N337" s="311"/>
      <c r="O337" s="311"/>
      <c r="P337" s="311"/>
      <c r="Q337" s="311"/>
      <c r="R337" s="311"/>
      <c r="S337" s="314">
        <v>16000000</v>
      </c>
      <c r="T337" s="311"/>
      <c r="U337" s="311"/>
      <c r="V337" s="311"/>
      <c r="W337" s="311"/>
      <c r="X337" s="311"/>
      <c r="Y337" s="155"/>
    </row>
    <row r="338" spans="1:25" s="247" customFormat="1">
      <c r="A338" s="165"/>
      <c r="B338" s="164"/>
      <c r="C338" s="164"/>
      <c r="D338" s="172" t="s">
        <v>129</v>
      </c>
      <c r="E338" s="310"/>
      <c r="F338" s="310"/>
      <c r="G338" s="310"/>
      <c r="H338" s="310"/>
      <c r="I338" s="310"/>
      <c r="J338" s="310"/>
      <c r="K338" s="310"/>
      <c r="L338" s="310"/>
      <c r="M338" s="311"/>
      <c r="N338" s="311"/>
      <c r="O338" s="311"/>
      <c r="P338" s="311"/>
      <c r="Q338" s="311"/>
      <c r="R338" s="311"/>
      <c r="S338" s="314">
        <v>3500000</v>
      </c>
      <c r="T338" s="311"/>
      <c r="U338" s="311"/>
      <c r="V338" s="311"/>
      <c r="W338" s="311"/>
      <c r="X338" s="311"/>
      <c r="Y338" s="155"/>
    </row>
    <row r="339" spans="1:25" s="247" customFormat="1">
      <c r="A339" s="165"/>
      <c r="B339" s="164"/>
      <c r="C339" s="164"/>
      <c r="D339" s="172" t="s">
        <v>129</v>
      </c>
      <c r="E339" s="310"/>
      <c r="F339" s="310"/>
      <c r="G339" s="310"/>
      <c r="H339" s="310"/>
      <c r="I339" s="310"/>
      <c r="J339" s="310"/>
      <c r="K339" s="310"/>
      <c r="L339" s="310"/>
      <c r="M339" s="311"/>
      <c r="N339" s="311"/>
      <c r="O339" s="311"/>
      <c r="P339" s="311"/>
      <c r="Q339" s="311"/>
      <c r="R339" s="311"/>
      <c r="S339" s="314">
        <v>4000000</v>
      </c>
      <c r="T339" s="311"/>
      <c r="U339" s="311"/>
      <c r="V339" s="311"/>
      <c r="W339" s="311"/>
      <c r="X339" s="311"/>
      <c r="Y339" s="155"/>
    </row>
    <row r="340" spans="1:25" s="247" customFormat="1">
      <c r="A340" s="165"/>
      <c r="B340" s="164"/>
      <c r="C340" s="164"/>
      <c r="D340" s="172" t="s">
        <v>129</v>
      </c>
      <c r="E340" s="310"/>
      <c r="F340" s="310"/>
      <c r="G340" s="310"/>
      <c r="H340" s="310"/>
      <c r="I340" s="310"/>
      <c r="J340" s="310"/>
      <c r="K340" s="310"/>
      <c r="L340" s="310"/>
      <c r="M340" s="311"/>
      <c r="N340" s="311"/>
      <c r="O340" s="311"/>
      <c r="P340" s="311"/>
      <c r="Q340" s="311"/>
      <c r="R340" s="311"/>
      <c r="S340" s="314">
        <v>4500000</v>
      </c>
      <c r="T340" s="311"/>
      <c r="U340" s="311"/>
      <c r="V340" s="311"/>
      <c r="W340" s="311"/>
      <c r="X340" s="311"/>
      <c r="Y340" s="155"/>
    </row>
    <row r="341" spans="1:25" s="247" customFormat="1">
      <c r="A341" s="165"/>
      <c r="B341" s="164"/>
      <c r="C341" s="164"/>
      <c r="D341" s="172" t="s">
        <v>129</v>
      </c>
      <c r="E341" s="310"/>
      <c r="F341" s="310"/>
      <c r="G341" s="310"/>
      <c r="H341" s="310"/>
      <c r="I341" s="310"/>
      <c r="J341" s="310"/>
      <c r="K341" s="310"/>
      <c r="L341" s="310"/>
      <c r="M341" s="311"/>
      <c r="N341" s="311"/>
      <c r="O341" s="311"/>
      <c r="P341" s="311"/>
      <c r="Q341" s="311"/>
      <c r="R341" s="311"/>
      <c r="S341" s="314">
        <v>4500000</v>
      </c>
      <c r="T341" s="311"/>
      <c r="U341" s="311"/>
      <c r="V341" s="311"/>
      <c r="W341" s="311"/>
      <c r="X341" s="311"/>
      <c r="Y341" s="155"/>
    </row>
    <row r="342" spans="1:25" s="247" customFormat="1">
      <c r="A342" s="165"/>
      <c r="B342" s="164"/>
      <c r="C342" s="164"/>
      <c r="D342" s="172" t="s">
        <v>129</v>
      </c>
      <c r="E342" s="310"/>
      <c r="F342" s="310"/>
      <c r="G342" s="310"/>
      <c r="H342" s="310"/>
      <c r="I342" s="310"/>
      <c r="J342" s="310"/>
      <c r="K342" s="310"/>
      <c r="L342" s="310"/>
      <c r="M342" s="311"/>
      <c r="N342" s="311"/>
      <c r="O342" s="311"/>
      <c r="P342" s="311"/>
      <c r="Q342" s="311"/>
      <c r="R342" s="311"/>
      <c r="S342" s="314">
        <v>4500000</v>
      </c>
      <c r="T342" s="311"/>
      <c r="U342" s="311"/>
      <c r="V342" s="311"/>
      <c r="W342" s="311"/>
      <c r="X342" s="311"/>
      <c r="Y342" s="155"/>
    </row>
    <row r="343" spans="1:25" s="247" customFormat="1">
      <c r="A343" s="165"/>
      <c r="B343" s="164"/>
      <c r="C343" s="164"/>
      <c r="D343" s="172" t="s">
        <v>129</v>
      </c>
      <c r="E343" s="310"/>
      <c r="F343" s="310"/>
      <c r="G343" s="310"/>
      <c r="H343" s="310"/>
      <c r="I343" s="310"/>
      <c r="J343" s="310"/>
      <c r="K343" s="310"/>
      <c r="L343" s="310"/>
      <c r="M343" s="311"/>
      <c r="N343" s="311"/>
      <c r="O343" s="311"/>
      <c r="P343" s="311"/>
      <c r="Q343" s="311"/>
      <c r="R343" s="311"/>
      <c r="S343" s="314">
        <v>4000000</v>
      </c>
      <c r="T343" s="311"/>
      <c r="U343" s="311"/>
      <c r="V343" s="311"/>
      <c r="W343" s="311"/>
      <c r="X343" s="311"/>
      <c r="Y343" s="155"/>
    </row>
    <row r="344" spans="1:25" s="247" customFormat="1">
      <c r="A344" s="165"/>
      <c r="B344" s="164"/>
      <c r="C344" s="164"/>
      <c r="D344" s="172" t="s">
        <v>129</v>
      </c>
      <c r="E344" s="310"/>
      <c r="F344" s="310"/>
      <c r="G344" s="310"/>
      <c r="H344" s="310"/>
      <c r="I344" s="310"/>
      <c r="J344" s="310"/>
      <c r="K344" s="310"/>
      <c r="L344" s="310"/>
      <c r="M344" s="311"/>
      <c r="N344" s="311"/>
      <c r="O344" s="311"/>
      <c r="P344" s="311"/>
      <c r="Q344" s="311"/>
      <c r="R344" s="311"/>
      <c r="S344" s="314">
        <v>3500000</v>
      </c>
      <c r="T344" s="311"/>
      <c r="U344" s="311"/>
      <c r="V344" s="311"/>
      <c r="W344" s="311"/>
      <c r="X344" s="311"/>
      <c r="Y344" s="155"/>
    </row>
    <row r="345" spans="1:25" s="247" customFormat="1">
      <c r="A345" s="165"/>
      <c r="B345" s="164"/>
      <c r="C345" s="164"/>
      <c r="D345" s="172" t="s">
        <v>129</v>
      </c>
      <c r="E345" s="310"/>
      <c r="F345" s="310"/>
      <c r="G345" s="310"/>
      <c r="H345" s="310"/>
      <c r="I345" s="310"/>
      <c r="J345" s="310"/>
      <c r="K345" s="310"/>
      <c r="L345" s="310"/>
      <c r="M345" s="311"/>
      <c r="N345" s="311"/>
      <c r="O345" s="311"/>
      <c r="P345" s="311"/>
      <c r="Q345" s="311"/>
      <c r="R345" s="311"/>
      <c r="S345" s="314">
        <v>3500000</v>
      </c>
      <c r="T345" s="311"/>
      <c r="U345" s="311"/>
      <c r="V345" s="311"/>
      <c r="W345" s="311"/>
      <c r="X345" s="311"/>
      <c r="Y345" s="155"/>
    </row>
    <row r="346" spans="1:25" s="247" customFormat="1">
      <c r="A346" s="165"/>
      <c r="B346" s="164"/>
      <c r="C346" s="164"/>
      <c r="D346" s="172" t="s">
        <v>129</v>
      </c>
      <c r="E346" s="310"/>
      <c r="F346" s="310"/>
      <c r="G346" s="310"/>
      <c r="H346" s="310"/>
      <c r="I346" s="310"/>
      <c r="J346" s="310"/>
      <c r="K346" s="310"/>
      <c r="L346" s="310"/>
      <c r="M346" s="311"/>
      <c r="N346" s="311"/>
      <c r="O346" s="311"/>
      <c r="P346" s="311"/>
      <c r="Q346" s="311"/>
      <c r="R346" s="311"/>
      <c r="S346" s="314">
        <v>4000000</v>
      </c>
      <c r="T346" s="311"/>
      <c r="U346" s="311"/>
      <c r="V346" s="311"/>
      <c r="W346" s="311"/>
      <c r="X346" s="311"/>
      <c r="Y346" s="155"/>
    </row>
    <row r="347" spans="1:25" s="247" customFormat="1">
      <c r="A347" s="165"/>
      <c r="B347" s="164"/>
      <c r="C347" s="164"/>
      <c r="D347" s="172" t="s">
        <v>129</v>
      </c>
      <c r="E347" s="310"/>
      <c r="F347" s="310"/>
      <c r="G347" s="310"/>
      <c r="H347" s="310"/>
      <c r="I347" s="310"/>
      <c r="J347" s="310"/>
      <c r="K347" s="310"/>
      <c r="L347" s="310"/>
      <c r="M347" s="311"/>
      <c r="N347" s="311"/>
      <c r="O347" s="311"/>
      <c r="P347" s="311"/>
      <c r="Q347" s="311"/>
      <c r="R347" s="311"/>
      <c r="S347" s="314">
        <v>4000000</v>
      </c>
      <c r="T347" s="311"/>
      <c r="U347" s="311"/>
      <c r="V347" s="311"/>
      <c r="W347" s="311"/>
      <c r="X347" s="311"/>
      <c r="Y347" s="155"/>
    </row>
    <row r="348" spans="1:25" s="247" customFormat="1">
      <c r="A348" s="165"/>
      <c r="B348" s="164"/>
      <c r="C348" s="164"/>
      <c r="D348" s="172" t="s">
        <v>129</v>
      </c>
      <c r="E348" s="310"/>
      <c r="F348" s="310"/>
      <c r="G348" s="310"/>
      <c r="H348" s="310"/>
      <c r="I348" s="310"/>
      <c r="J348" s="310"/>
      <c r="K348" s="310"/>
      <c r="L348" s="310"/>
      <c r="M348" s="311"/>
      <c r="N348" s="311"/>
      <c r="O348" s="311"/>
      <c r="P348" s="311"/>
      <c r="Q348" s="311"/>
      <c r="R348" s="311"/>
      <c r="S348" s="314">
        <v>3000000</v>
      </c>
      <c r="T348" s="311"/>
      <c r="U348" s="311"/>
      <c r="V348" s="311"/>
      <c r="W348" s="311"/>
      <c r="X348" s="311"/>
      <c r="Y348" s="155"/>
    </row>
    <row r="349" spans="1:25" s="247" customFormat="1">
      <c r="A349" s="165"/>
      <c r="B349" s="164"/>
      <c r="C349" s="164"/>
      <c r="D349" s="172" t="s">
        <v>129</v>
      </c>
      <c r="E349" s="310"/>
      <c r="F349" s="310"/>
      <c r="G349" s="310"/>
      <c r="H349" s="310"/>
      <c r="I349" s="310"/>
      <c r="J349" s="310"/>
      <c r="K349" s="310"/>
      <c r="L349" s="310"/>
      <c r="M349" s="311"/>
      <c r="N349" s="311"/>
      <c r="O349" s="311"/>
      <c r="P349" s="311"/>
      <c r="Q349" s="311"/>
      <c r="R349" s="311"/>
      <c r="S349" s="314">
        <v>3500000</v>
      </c>
      <c r="T349" s="311"/>
      <c r="U349" s="311"/>
      <c r="V349" s="311"/>
      <c r="W349" s="311"/>
      <c r="X349" s="311"/>
      <c r="Y349" s="155"/>
    </row>
    <row r="350" spans="1:25" s="247" customFormat="1">
      <c r="A350" s="165"/>
      <c r="B350" s="164"/>
      <c r="C350" s="164"/>
      <c r="D350" s="172" t="s">
        <v>129</v>
      </c>
      <c r="E350" s="310"/>
      <c r="F350" s="310"/>
      <c r="G350" s="310"/>
      <c r="H350" s="310"/>
      <c r="I350" s="310"/>
      <c r="J350" s="310"/>
      <c r="K350" s="310"/>
      <c r="L350" s="310"/>
      <c r="M350" s="311"/>
      <c r="N350" s="311"/>
      <c r="O350" s="311"/>
      <c r="P350" s="311"/>
      <c r="Q350" s="311"/>
      <c r="R350" s="311"/>
      <c r="S350" s="314">
        <v>4000000</v>
      </c>
      <c r="T350" s="311"/>
      <c r="U350" s="311"/>
      <c r="V350" s="311"/>
      <c r="W350" s="311"/>
      <c r="X350" s="311"/>
      <c r="Y350" s="155"/>
    </row>
    <row r="351" spans="1:25" s="247" customFormat="1">
      <c r="A351" s="165"/>
      <c r="B351" s="164"/>
      <c r="C351" s="164"/>
      <c r="D351" s="172" t="s">
        <v>129</v>
      </c>
      <c r="E351" s="310"/>
      <c r="F351" s="310"/>
      <c r="G351" s="310"/>
      <c r="H351" s="310"/>
      <c r="I351" s="310"/>
      <c r="J351" s="310"/>
      <c r="K351" s="310"/>
      <c r="L351" s="310"/>
      <c r="M351" s="311"/>
      <c r="N351" s="311"/>
      <c r="O351" s="311"/>
      <c r="P351" s="311"/>
      <c r="Q351" s="311"/>
      <c r="R351" s="311"/>
      <c r="S351" s="314">
        <v>4000000</v>
      </c>
      <c r="T351" s="311"/>
      <c r="U351" s="311"/>
      <c r="V351" s="311"/>
      <c r="W351" s="311"/>
      <c r="X351" s="311"/>
      <c r="Y351" s="155"/>
    </row>
    <row r="352" spans="1:25" s="247" customFormat="1">
      <c r="A352" s="165"/>
      <c r="B352" s="164"/>
      <c r="C352" s="164"/>
      <c r="D352" s="172" t="s">
        <v>129</v>
      </c>
      <c r="E352" s="310"/>
      <c r="F352" s="310"/>
      <c r="G352" s="310"/>
      <c r="H352" s="310"/>
      <c r="I352" s="310"/>
      <c r="J352" s="310"/>
      <c r="K352" s="310"/>
      <c r="L352" s="310"/>
      <c r="M352" s="311"/>
      <c r="N352" s="311"/>
      <c r="O352" s="311"/>
      <c r="P352" s="311"/>
      <c r="Q352" s="311"/>
      <c r="R352" s="311"/>
      <c r="S352" s="314">
        <v>12782000</v>
      </c>
      <c r="T352" s="311"/>
      <c r="U352" s="311"/>
      <c r="V352" s="311"/>
      <c r="W352" s="311"/>
      <c r="X352" s="311"/>
      <c r="Y352" s="155"/>
    </row>
    <row r="353" spans="1:25" s="247" customFormat="1">
      <c r="A353" s="165"/>
      <c r="B353" s="164"/>
      <c r="C353" s="164"/>
      <c r="D353" s="172" t="s">
        <v>129</v>
      </c>
      <c r="E353" s="310"/>
      <c r="F353" s="310"/>
      <c r="G353" s="310"/>
      <c r="H353" s="310"/>
      <c r="I353" s="310"/>
      <c r="J353" s="310"/>
      <c r="K353" s="310"/>
      <c r="L353" s="310"/>
      <c r="M353" s="311"/>
      <c r="N353" s="311"/>
      <c r="O353" s="311"/>
      <c r="P353" s="311"/>
      <c r="Q353" s="311"/>
      <c r="R353" s="311"/>
      <c r="S353" s="314">
        <v>4000000</v>
      </c>
      <c r="T353" s="311"/>
      <c r="U353" s="311"/>
      <c r="V353" s="311"/>
      <c r="W353" s="311"/>
      <c r="X353" s="311"/>
      <c r="Y353" s="155"/>
    </row>
    <row r="354" spans="1:25" s="247" customFormat="1">
      <c r="A354" s="165"/>
      <c r="B354" s="164"/>
      <c r="C354" s="164"/>
      <c r="D354" s="172" t="s">
        <v>129</v>
      </c>
      <c r="E354" s="310"/>
      <c r="F354" s="310"/>
      <c r="G354" s="310"/>
      <c r="H354" s="310"/>
      <c r="I354" s="310"/>
      <c r="J354" s="310"/>
      <c r="K354" s="310"/>
      <c r="L354" s="310"/>
      <c r="M354" s="311"/>
      <c r="N354" s="311"/>
      <c r="O354" s="311"/>
      <c r="P354" s="311"/>
      <c r="Q354" s="311"/>
      <c r="R354" s="311"/>
      <c r="S354" s="314">
        <v>2000000</v>
      </c>
      <c r="T354" s="311"/>
      <c r="U354" s="311"/>
      <c r="V354" s="311"/>
      <c r="W354" s="311"/>
      <c r="X354" s="311"/>
      <c r="Y354" s="155"/>
    </row>
    <row r="355" spans="1:25" s="247" customFormat="1">
      <c r="A355" s="165"/>
      <c r="B355" s="164"/>
      <c r="C355" s="164"/>
      <c r="D355" s="172" t="s">
        <v>129</v>
      </c>
      <c r="E355" s="310"/>
      <c r="F355" s="310"/>
      <c r="G355" s="310"/>
      <c r="H355" s="310"/>
      <c r="I355" s="310"/>
      <c r="J355" s="310"/>
      <c r="K355" s="310"/>
      <c r="L355" s="310"/>
      <c r="M355" s="311"/>
      <c r="N355" s="311"/>
      <c r="O355" s="311"/>
      <c r="P355" s="311"/>
      <c r="Q355" s="311"/>
      <c r="R355" s="311"/>
      <c r="S355" s="314">
        <v>4000000</v>
      </c>
      <c r="T355" s="311"/>
      <c r="U355" s="311"/>
      <c r="V355" s="311"/>
      <c r="W355" s="311"/>
      <c r="X355" s="311"/>
      <c r="Y355" s="155"/>
    </row>
    <row r="356" spans="1:25" s="247" customFormat="1">
      <c r="A356" s="165"/>
      <c r="B356" s="164"/>
      <c r="C356" s="164"/>
      <c r="D356" s="172" t="s">
        <v>129</v>
      </c>
      <c r="E356" s="310"/>
      <c r="F356" s="310"/>
      <c r="G356" s="310"/>
      <c r="H356" s="310"/>
      <c r="I356" s="310"/>
      <c r="J356" s="310"/>
      <c r="K356" s="310"/>
      <c r="L356" s="310"/>
      <c r="M356" s="311"/>
      <c r="N356" s="311"/>
      <c r="O356" s="311"/>
      <c r="P356" s="311"/>
      <c r="Q356" s="311"/>
      <c r="R356" s="311"/>
      <c r="S356" s="314">
        <v>4000000</v>
      </c>
      <c r="T356" s="311"/>
      <c r="U356" s="311"/>
      <c r="V356" s="311"/>
      <c r="W356" s="311"/>
      <c r="X356" s="311"/>
      <c r="Y356" s="155"/>
    </row>
    <row r="357" spans="1:25">
      <c r="A357" s="173"/>
      <c r="B357" s="163">
        <v>3</v>
      </c>
      <c r="C357" s="163" t="s">
        <v>97</v>
      </c>
      <c r="D357" s="167" t="s">
        <v>13</v>
      </c>
      <c r="E357" s="300">
        <v>35973823687</v>
      </c>
      <c r="F357" s="300">
        <v>2190286000</v>
      </c>
      <c r="G357" s="300">
        <f>SUM(G358:G366)-78838800</f>
        <v>1497937200</v>
      </c>
      <c r="H357" s="300">
        <f t="shared" ref="H357:T357" si="10">SUM(H358:H366)</f>
        <v>110073450</v>
      </c>
      <c r="I357" s="300">
        <f t="shared" si="10"/>
        <v>0</v>
      </c>
      <c r="J357" s="300">
        <f t="shared" si="10"/>
        <v>0</v>
      </c>
      <c r="K357" s="300">
        <f t="shared" si="10"/>
        <v>0</v>
      </c>
      <c r="L357" s="300">
        <f t="shared" si="10"/>
        <v>78838800</v>
      </c>
      <c r="M357" s="300">
        <f t="shared" si="10"/>
        <v>1422423600</v>
      </c>
      <c r="N357" s="300">
        <f t="shared" si="10"/>
        <v>0</v>
      </c>
      <c r="O357" s="300">
        <f t="shared" si="10"/>
        <v>0</v>
      </c>
      <c r="P357" s="300">
        <f t="shared" si="10"/>
        <v>0</v>
      </c>
      <c r="Q357" s="300">
        <f t="shared" si="10"/>
        <v>0</v>
      </c>
      <c r="R357" s="300">
        <f t="shared" si="10"/>
        <v>0</v>
      </c>
      <c r="S357" s="300">
        <f t="shared" si="10"/>
        <v>432834000</v>
      </c>
      <c r="T357" s="300">
        <f t="shared" si="10"/>
        <v>0</v>
      </c>
      <c r="U357" s="300"/>
      <c r="V357" s="300"/>
      <c r="W357" s="301">
        <f>E357+G357+H357+I357+J357+K357+L357+M357+N357-O357-P357-Q357-R357-S357-T357-U357-V357</f>
        <v>38650262737</v>
      </c>
      <c r="X357" s="301"/>
      <c r="Y357" s="154"/>
    </row>
    <row r="358" spans="1:25">
      <c r="A358" s="174"/>
      <c r="B358" s="162"/>
      <c r="C358" s="162"/>
      <c r="D358" s="172" t="s">
        <v>223</v>
      </c>
      <c r="E358" s="302"/>
      <c r="F358" s="302"/>
      <c r="G358" s="315">
        <v>759400000</v>
      </c>
      <c r="H358" s="316">
        <v>28428900</v>
      </c>
      <c r="I358" s="302"/>
      <c r="J358" s="302"/>
      <c r="K358" s="302"/>
      <c r="L358" s="302"/>
      <c r="M358" s="304"/>
      <c r="N358" s="304"/>
      <c r="O358" s="304"/>
      <c r="P358" s="304"/>
      <c r="Q358" s="304"/>
      <c r="R358" s="304"/>
      <c r="S358" s="304"/>
      <c r="T358" s="304"/>
      <c r="U358" s="304"/>
      <c r="V358" s="304"/>
      <c r="W358" s="304"/>
      <c r="X358" s="304"/>
      <c r="Y358" s="154"/>
    </row>
    <row r="359" spans="1:25">
      <c r="A359" s="174"/>
      <c r="B359" s="162"/>
      <c r="C359" s="162"/>
      <c r="D359" s="172" t="s">
        <v>224</v>
      </c>
      <c r="E359" s="302"/>
      <c r="F359" s="302"/>
      <c r="G359" s="315">
        <v>318300000</v>
      </c>
      <c r="H359" s="316">
        <v>28428900</v>
      </c>
      <c r="I359" s="302"/>
      <c r="J359" s="302"/>
      <c r="K359" s="302"/>
      <c r="L359" s="302"/>
      <c r="M359" s="304"/>
      <c r="N359" s="304"/>
      <c r="O359" s="304"/>
      <c r="P359" s="304"/>
      <c r="Q359" s="304"/>
      <c r="R359" s="304"/>
      <c r="S359" s="304"/>
      <c r="T359" s="304"/>
      <c r="U359" s="304"/>
      <c r="V359" s="304"/>
      <c r="W359" s="304"/>
      <c r="X359" s="304"/>
      <c r="Y359" s="154"/>
    </row>
    <row r="360" spans="1:25">
      <c r="A360" s="174"/>
      <c r="B360" s="162"/>
      <c r="C360" s="162"/>
      <c r="D360" s="172" t="s">
        <v>225</v>
      </c>
      <c r="E360" s="302"/>
      <c r="F360" s="302"/>
      <c r="G360" s="315">
        <v>192238000</v>
      </c>
      <c r="H360" s="316">
        <v>28428900</v>
      </c>
      <c r="I360" s="302"/>
      <c r="J360" s="302"/>
      <c r="K360" s="302"/>
      <c r="L360" s="302"/>
      <c r="M360" s="304"/>
      <c r="N360" s="304"/>
      <c r="O360" s="304"/>
      <c r="P360" s="304"/>
      <c r="Q360" s="304"/>
      <c r="R360" s="304"/>
      <c r="S360" s="304"/>
      <c r="T360" s="304"/>
      <c r="U360" s="304"/>
      <c r="V360" s="304"/>
      <c r="W360" s="304"/>
      <c r="X360" s="304"/>
      <c r="Y360" s="154"/>
    </row>
    <row r="361" spans="1:25">
      <c r="A361" s="174"/>
      <c r="B361" s="162"/>
      <c r="C361" s="162"/>
      <c r="D361" s="172" t="s">
        <v>226</v>
      </c>
      <c r="E361" s="302"/>
      <c r="F361" s="302"/>
      <c r="G361" s="316">
        <v>84150000</v>
      </c>
      <c r="H361" s="316">
        <v>4265750</v>
      </c>
      <c r="I361" s="302"/>
      <c r="J361" s="302"/>
      <c r="K361" s="302"/>
      <c r="L361" s="302"/>
      <c r="M361" s="304"/>
      <c r="N361" s="304"/>
      <c r="O361" s="304"/>
      <c r="P361" s="304"/>
      <c r="Q361" s="304"/>
      <c r="R361" s="304"/>
      <c r="S361" s="304"/>
      <c r="T361" s="304"/>
      <c r="U361" s="304"/>
      <c r="V361" s="304"/>
      <c r="W361" s="304"/>
      <c r="X361" s="304"/>
      <c r="Y361" s="154"/>
    </row>
    <row r="362" spans="1:25">
      <c r="A362" s="174"/>
      <c r="B362" s="162"/>
      <c r="C362" s="162"/>
      <c r="D362" s="172" t="s">
        <v>227</v>
      </c>
      <c r="E362" s="302"/>
      <c r="F362" s="302"/>
      <c r="G362" s="316">
        <v>96250000</v>
      </c>
      <c r="H362" s="316">
        <v>4265750</v>
      </c>
      <c r="I362" s="302"/>
      <c r="J362" s="302"/>
      <c r="K362" s="302"/>
      <c r="L362" s="302"/>
      <c r="M362" s="304"/>
      <c r="N362" s="304"/>
      <c r="O362" s="304"/>
      <c r="P362" s="304"/>
      <c r="Q362" s="304"/>
      <c r="R362" s="304"/>
      <c r="S362" s="304"/>
      <c r="T362" s="304"/>
      <c r="U362" s="304"/>
      <c r="V362" s="304"/>
      <c r="W362" s="304"/>
      <c r="X362" s="304"/>
      <c r="Y362" s="154"/>
    </row>
    <row r="363" spans="1:25">
      <c r="A363" s="174"/>
      <c r="B363" s="162"/>
      <c r="C363" s="162"/>
      <c r="D363" s="172" t="s">
        <v>228</v>
      </c>
      <c r="E363" s="302"/>
      <c r="F363" s="302"/>
      <c r="G363" s="315">
        <v>126438000</v>
      </c>
      <c r="H363" s="315">
        <v>16255250</v>
      </c>
      <c r="I363" s="302"/>
      <c r="J363" s="302"/>
      <c r="K363" s="302"/>
      <c r="L363" s="302"/>
      <c r="M363" s="304"/>
      <c r="N363" s="304"/>
      <c r="O363" s="304"/>
      <c r="P363" s="304"/>
      <c r="Q363" s="304"/>
      <c r="R363" s="304"/>
      <c r="S363" s="304"/>
      <c r="T363" s="304"/>
      <c r="U363" s="304"/>
      <c r="V363" s="304"/>
      <c r="W363" s="304"/>
      <c r="X363" s="304"/>
      <c r="Y363" s="154"/>
    </row>
    <row r="364" spans="1:25">
      <c r="A364" s="174"/>
      <c r="B364" s="162"/>
      <c r="C364" s="162"/>
      <c r="D364" s="172" t="s">
        <v>114</v>
      </c>
      <c r="E364" s="302"/>
      <c r="F364" s="302"/>
      <c r="G364" s="315"/>
      <c r="H364" s="315"/>
      <c r="I364" s="302"/>
      <c r="J364" s="302"/>
      <c r="K364" s="302"/>
      <c r="L364" s="316">
        <v>78838800</v>
      </c>
      <c r="M364" s="304"/>
      <c r="N364" s="304"/>
      <c r="O364" s="304"/>
      <c r="P364" s="304"/>
      <c r="Q364" s="304"/>
      <c r="R364" s="304"/>
      <c r="S364" s="304"/>
      <c r="T364" s="304"/>
      <c r="U364" s="304"/>
      <c r="V364" s="304"/>
      <c r="W364" s="304"/>
      <c r="X364" s="304"/>
      <c r="Y364" s="154"/>
    </row>
    <row r="365" spans="1:25">
      <c r="A365" s="174"/>
      <c r="B365" s="162"/>
      <c r="C365" s="162"/>
      <c r="D365" s="172" t="s">
        <v>229</v>
      </c>
      <c r="E365" s="302"/>
      <c r="F365" s="302"/>
      <c r="G365" s="302"/>
      <c r="H365" s="302"/>
      <c r="I365" s="302"/>
      <c r="J365" s="302"/>
      <c r="K365" s="302"/>
      <c r="L365" s="302"/>
      <c r="M365" s="316">
        <v>1422423600</v>
      </c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154"/>
    </row>
    <row r="366" spans="1:25">
      <c r="A366" s="174"/>
      <c r="B366" s="162"/>
      <c r="C366" s="162"/>
      <c r="D366" s="172" t="s">
        <v>230</v>
      </c>
      <c r="E366" s="302"/>
      <c r="F366" s="302"/>
      <c r="G366" s="302"/>
      <c r="H366" s="302"/>
      <c r="I366" s="302"/>
      <c r="J366" s="302"/>
      <c r="K366" s="302"/>
      <c r="L366" s="302"/>
      <c r="M366" s="304"/>
      <c r="N366" s="304"/>
      <c r="O366" s="304"/>
      <c r="P366" s="304"/>
      <c r="Q366" s="304"/>
      <c r="R366" s="304"/>
      <c r="S366" s="315">
        <v>432834000</v>
      </c>
      <c r="T366" s="304"/>
      <c r="U366" s="304"/>
      <c r="V366" s="304"/>
      <c r="W366" s="304"/>
      <c r="X366" s="304"/>
      <c r="Y366" s="154"/>
    </row>
    <row r="367" spans="1:25">
      <c r="A367" s="173"/>
      <c r="B367" s="163">
        <v>4</v>
      </c>
      <c r="C367" s="163" t="s">
        <v>98</v>
      </c>
      <c r="D367" s="167" t="s">
        <v>8</v>
      </c>
      <c r="E367" s="300">
        <v>13531200</v>
      </c>
      <c r="F367" s="300">
        <v>1915100</v>
      </c>
      <c r="G367" s="300">
        <f t="shared" ref="G367:T367" si="11">SUM(G368:G369)</f>
        <v>1915100</v>
      </c>
      <c r="H367" s="300">
        <f t="shared" si="11"/>
        <v>0</v>
      </c>
      <c r="I367" s="300">
        <f t="shared" si="11"/>
        <v>0</v>
      </c>
      <c r="J367" s="300">
        <f t="shared" si="11"/>
        <v>0</v>
      </c>
      <c r="K367" s="300">
        <f t="shared" si="11"/>
        <v>0</v>
      </c>
      <c r="L367" s="300">
        <f t="shared" si="11"/>
        <v>0</v>
      </c>
      <c r="M367" s="300">
        <f t="shared" si="11"/>
        <v>0</v>
      </c>
      <c r="N367" s="300">
        <f t="shared" si="11"/>
        <v>0</v>
      </c>
      <c r="O367" s="300">
        <f t="shared" si="11"/>
        <v>0</v>
      </c>
      <c r="P367" s="300">
        <f t="shared" si="11"/>
        <v>0</v>
      </c>
      <c r="Q367" s="300">
        <f t="shared" si="11"/>
        <v>0</v>
      </c>
      <c r="R367" s="300">
        <f t="shared" si="11"/>
        <v>0</v>
      </c>
      <c r="S367" s="300">
        <f t="shared" si="11"/>
        <v>0</v>
      </c>
      <c r="T367" s="300">
        <f t="shared" si="11"/>
        <v>0</v>
      </c>
      <c r="U367" s="300"/>
      <c r="V367" s="300"/>
      <c r="W367" s="301">
        <f>E367+G367+H367+I367+J367+K367+L367+M367+N367-O367-P367-Q367-R367-S367-T367-U367-V367</f>
        <v>15446300</v>
      </c>
      <c r="X367" s="301"/>
      <c r="Y367" s="154"/>
    </row>
    <row r="368" spans="1:25">
      <c r="A368" s="174"/>
      <c r="B368" s="162"/>
      <c r="C368" s="162"/>
      <c r="D368" s="172" t="s">
        <v>231</v>
      </c>
      <c r="E368" s="302"/>
      <c r="F368" s="302"/>
      <c r="G368" s="316">
        <v>900000</v>
      </c>
      <c r="H368" s="302"/>
      <c r="I368" s="302"/>
      <c r="J368" s="302"/>
      <c r="K368" s="302"/>
      <c r="L368" s="302"/>
      <c r="M368" s="304"/>
      <c r="N368" s="304"/>
      <c r="O368" s="304"/>
      <c r="P368" s="304"/>
      <c r="Q368" s="304"/>
      <c r="R368" s="304"/>
      <c r="S368" s="304"/>
      <c r="T368" s="304"/>
      <c r="U368" s="304"/>
      <c r="V368" s="304"/>
      <c r="W368" s="304"/>
      <c r="X368" s="304"/>
      <c r="Y368" s="154"/>
    </row>
    <row r="369" spans="1:25">
      <c r="A369" s="174"/>
      <c r="B369" s="162"/>
      <c r="C369" s="162"/>
      <c r="D369" s="172" t="s">
        <v>232</v>
      </c>
      <c r="E369" s="302"/>
      <c r="F369" s="302"/>
      <c r="G369" s="316">
        <v>1015100</v>
      </c>
      <c r="H369" s="302"/>
      <c r="I369" s="302"/>
      <c r="J369" s="302"/>
      <c r="K369" s="302"/>
      <c r="L369" s="302"/>
      <c r="M369" s="304"/>
      <c r="N369" s="304"/>
      <c r="O369" s="304"/>
      <c r="P369" s="304"/>
      <c r="Q369" s="304"/>
      <c r="R369" s="304"/>
      <c r="S369" s="304"/>
      <c r="T369" s="304"/>
      <c r="U369" s="304"/>
      <c r="V369" s="304"/>
      <c r="W369" s="304"/>
      <c r="X369" s="304"/>
      <c r="Y369" s="154"/>
    </row>
    <row r="370" spans="1:25">
      <c r="A370" s="173"/>
      <c r="B370" s="163">
        <v>5</v>
      </c>
      <c r="C370" s="163" t="s">
        <v>99</v>
      </c>
      <c r="D370" s="167" t="s">
        <v>14</v>
      </c>
      <c r="E370" s="300">
        <v>33021500</v>
      </c>
      <c r="F370" s="300"/>
      <c r="G370" s="300">
        <f t="shared" ref="G370:T370" si="12">SUM(G371)</f>
        <v>900000</v>
      </c>
      <c r="H370" s="300">
        <f t="shared" si="12"/>
        <v>0</v>
      </c>
      <c r="I370" s="300">
        <f t="shared" si="12"/>
        <v>0</v>
      </c>
      <c r="J370" s="300">
        <f t="shared" si="12"/>
        <v>0</v>
      </c>
      <c r="K370" s="300">
        <f t="shared" si="12"/>
        <v>0</v>
      </c>
      <c r="L370" s="300">
        <f t="shared" si="12"/>
        <v>0</v>
      </c>
      <c r="M370" s="300">
        <f t="shared" si="12"/>
        <v>0</v>
      </c>
      <c r="N370" s="300">
        <f t="shared" si="12"/>
        <v>0</v>
      </c>
      <c r="O370" s="300">
        <f t="shared" si="12"/>
        <v>0</v>
      </c>
      <c r="P370" s="300">
        <f t="shared" si="12"/>
        <v>0</v>
      </c>
      <c r="Q370" s="300">
        <f t="shared" si="12"/>
        <v>0</v>
      </c>
      <c r="R370" s="300">
        <f t="shared" si="12"/>
        <v>0</v>
      </c>
      <c r="S370" s="300">
        <f t="shared" si="12"/>
        <v>0</v>
      </c>
      <c r="T370" s="300">
        <f t="shared" si="12"/>
        <v>0</v>
      </c>
      <c r="U370" s="300"/>
      <c r="V370" s="300"/>
      <c r="W370" s="301">
        <f>E370+G370+H370+I370+J370+K370+L370+M370+N370-O370-P370-Q370-R370-S370-T370-U370-V370</f>
        <v>33921500</v>
      </c>
      <c r="X370" s="301"/>
      <c r="Y370" s="154"/>
    </row>
    <row r="371" spans="1:25">
      <c r="A371" s="174"/>
      <c r="B371" s="162"/>
      <c r="C371" s="162"/>
      <c r="D371" s="172" t="s">
        <v>233</v>
      </c>
      <c r="E371" s="302"/>
      <c r="F371" s="302"/>
      <c r="G371" s="316">
        <v>900000</v>
      </c>
      <c r="H371" s="302"/>
      <c r="I371" s="302"/>
      <c r="J371" s="302"/>
      <c r="K371" s="302"/>
      <c r="L371" s="302"/>
      <c r="M371" s="304"/>
      <c r="N371" s="304"/>
      <c r="O371" s="304"/>
      <c r="P371" s="304"/>
      <c r="Q371" s="304"/>
      <c r="R371" s="304"/>
      <c r="S371" s="304"/>
      <c r="T371" s="304"/>
      <c r="U371" s="304"/>
      <c r="V371" s="304"/>
      <c r="W371" s="304"/>
      <c r="X371" s="304"/>
      <c r="Y371" s="154"/>
    </row>
    <row r="372" spans="1:25">
      <c r="A372" s="173"/>
      <c r="B372" s="163">
        <v>6</v>
      </c>
      <c r="C372" s="163" t="s">
        <v>100</v>
      </c>
      <c r="D372" s="167" t="s">
        <v>10</v>
      </c>
      <c r="E372" s="300">
        <v>1422423600</v>
      </c>
      <c r="F372" s="300"/>
      <c r="G372" s="300">
        <f t="shared" ref="G372:T372" si="13">SUM(G373:G374)</f>
        <v>692348800</v>
      </c>
      <c r="H372" s="300">
        <f t="shared" si="13"/>
        <v>28428900</v>
      </c>
      <c r="I372" s="300">
        <f t="shared" si="13"/>
        <v>0</v>
      </c>
      <c r="J372" s="300">
        <f t="shared" si="13"/>
        <v>0</v>
      </c>
      <c r="K372" s="300">
        <f t="shared" si="13"/>
        <v>0</v>
      </c>
      <c r="L372" s="300">
        <f t="shared" si="13"/>
        <v>0</v>
      </c>
      <c r="M372" s="300">
        <f t="shared" si="13"/>
        <v>0</v>
      </c>
      <c r="N372" s="300">
        <f t="shared" si="13"/>
        <v>0</v>
      </c>
      <c r="O372" s="300">
        <f t="shared" si="13"/>
        <v>0</v>
      </c>
      <c r="P372" s="300">
        <f t="shared" si="13"/>
        <v>0</v>
      </c>
      <c r="Q372" s="300">
        <f t="shared" si="13"/>
        <v>0</v>
      </c>
      <c r="R372" s="300">
        <f t="shared" si="13"/>
        <v>1422423600</v>
      </c>
      <c r="S372" s="300">
        <f t="shared" si="13"/>
        <v>0</v>
      </c>
      <c r="T372" s="300">
        <f t="shared" si="13"/>
        <v>0</v>
      </c>
      <c r="U372" s="300"/>
      <c r="V372" s="300"/>
      <c r="W372" s="301">
        <f>E372+G372+H372+I372+J372+K372+L372+M372+N372-O372-P372-Q372-R372-S372-T372-U372-V372</f>
        <v>720777700</v>
      </c>
      <c r="X372" s="301"/>
      <c r="Y372" s="154"/>
    </row>
    <row r="373" spans="1:25">
      <c r="A373" s="174"/>
      <c r="B373" s="162"/>
      <c r="C373" s="162"/>
      <c r="D373" s="172" t="s">
        <v>234</v>
      </c>
      <c r="E373" s="302"/>
      <c r="F373" s="302"/>
      <c r="G373" s="302">
        <v>692348800</v>
      </c>
      <c r="H373" s="316">
        <v>28428900</v>
      </c>
      <c r="I373" s="302"/>
      <c r="J373" s="302"/>
      <c r="K373" s="302"/>
      <c r="L373" s="302"/>
      <c r="M373" s="304"/>
      <c r="N373" s="304"/>
      <c r="O373" s="304"/>
      <c r="P373" s="304"/>
      <c r="Q373" s="304"/>
      <c r="R373" s="304"/>
      <c r="S373" s="304"/>
      <c r="T373" s="304"/>
      <c r="U373" s="304"/>
      <c r="V373" s="304"/>
      <c r="W373" s="304"/>
      <c r="X373" s="304"/>
      <c r="Y373" s="154"/>
    </row>
    <row r="374" spans="1:25">
      <c r="A374" s="174"/>
      <c r="B374" s="162"/>
      <c r="C374" s="162"/>
      <c r="D374" s="172" t="s">
        <v>300</v>
      </c>
      <c r="E374" s="302"/>
      <c r="F374" s="302"/>
      <c r="G374" s="302"/>
      <c r="H374" s="302"/>
      <c r="I374" s="302"/>
      <c r="J374" s="302"/>
      <c r="K374" s="302"/>
      <c r="L374" s="302"/>
      <c r="M374" s="302"/>
      <c r="N374" s="304"/>
      <c r="O374" s="304"/>
      <c r="P374" s="304"/>
      <c r="Q374" s="316">
        <v>0</v>
      </c>
      <c r="R374" s="316">
        <v>1422423600</v>
      </c>
      <c r="S374" s="304"/>
      <c r="T374" s="304"/>
      <c r="U374" s="304"/>
      <c r="V374" s="304"/>
      <c r="W374" s="304"/>
      <c r="X374" s="304"/>
      <c r="Y374" s="154"/>
    </row>
    <row r="375" spans="1:25" s="247" customFormat="1">
      <c r="A375" s="175"/>
      <c r="B375" s="168">
        <v>7</v>
      </c>
      <c r="C375" s="168"/>
      <c r="D375" s="169" t="s">
        <v>11</v>
      </c>
      <c r="E375" s="300">
        <v>854225643</v>
      </c>
      <c r="F375" s="300"/>
      <c r="G375" s="300">
        <f t="shared" ref="G375:R375" si="14">SUM(G377:G475)</f>
        <v>0</v>
      </c>
      <c r="H375" s="300">
        <f t="shared" si="14"/>
        <v>0</v>
      </c>
      <c r="I375" s="300">
        <f t="shared" si="14"/>
        <v>0</v>
      </c>
      <c r="J375" s="300">
        <f t="shared" si="14"/>
        <v>0</v>
      </c>
      <c r="K375" s="300">
        <f t="shared" si="14"/>
        <v>0</v>
      </c>
      <c r="L375" s="300">
        <f t="shared" si="14"/>
        <v>0</v>
      </c>
      <c r="M375" s="300">
        <f t="shared" si="14"/>
        <v>0</v>
      </c>
      <c r="N375" s="300">
        <f t="shared" si="14"/>
        <v>0</v>
      </c>
      <c r="O375" s="300">
        <f t="shared" si="14"/>
        <v>0</v>
      </c>
      <c r="P375" s="300">
        <f t="shared" si="14"/>
        <v>0</v>
      </c>
      <c r="Q375" s="300">
        <f t="shared" si="14"/>
        <v>0</v>
      </c>
      <c r="R375" s="300">
        <f t="shared" si="14"/>
        <v>0</v>
      </c>
      <c r="S375" s="300">
        <f>SUM(S377:S476)</f>
        <v>231568364</v>
      </c>
      <c r="T375" s="300">
        <f>SUM(T377:T475)</f>
        <v>0</v>
      </c>
      <c r="U375" s="300"/>
      <c r="V375" s="300"/>
      <c r="W375" s="301">
        <f>E375+G375+H375+I375+J375+K375+L375+M375+N375-O375-P375-Q375-R375-S375-T375-U375-V375</f>
        <v>622657279</v>
      </c>
      <c r="X375" s="308"/>
      <c r="Y375" s="155"/>
    </row>
    <row r="376" spans="1:25" s="247" customFormat="1">
      <c r="A376" s="165"/>
      <c r="B376" s="164"/>
      <c r="C376" s="164"/>
      <c r="D376" s="254" t="s">
        <v>242</v>
      </c>
      <c r="E376" s="302"/>
      <c r="F376" s="302"/>
      <c r="G376" s="302"/>
      <c r="H376" s="302"/>
      <c r="I376" s="302"/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4"/>
      <c r="X376" s="311"/>
      <c r="Y376" s="155"/>
    </row>
    <row r="377" spans="1:25" s="247" customFormat="1">
      <c r="A377" s="165"/>
      <c r="B377" s="164"/>
      <c r="C377" s="164"/>
      <c r="D377" s="172" t="s">
        <v>235</v>
      </c>
      <c r="E377" s="302"/>
      <c r="F377" s="302"/>
      <c r="G377" s="316"/>
      <c r="H377" s="302"/>
      <c r="I377" s="302"/>
      <c r="J377" s="302"/>
      <c r="K377" s="302"/>
      <c r="L377" s="302"/>
      <c r="M377" s="311"/>
      <c r="N377" s="311"/>
      <c r="O377" s="311"/>
      <c r="P377" s="311"/>
      <c r="Q377" s="311"/>
      <c r="R377" s="311"/>
      <c r="S377" s="316">
        <v>500000</v>
      </c>
      <c r="T377" s="311"/>
      <c r="U377" s="311"/>
      <c r="V377" s="311"/>
      <c r="W377" s="304"/>
      <c r="X377" s="311"/>
      <c r="Y377" s="155"/>
    </row>
    <row r="378" spans="1:25" s="247" customFormat="1">
      <c r="A378" s="165"/>
      <c r="B378" s="164"/>
      <c r="C378" s="164"/>
      <c r="D378" s="172" t="s">
        <v>236</v>
      </c>
      <c r="E378" s="302"/>
      <c r="F378" s="302"/>
      <c r="G378" s="316"/>
      <c r="H378" s="302"/>
      <c r="I378" s="302"/>
      <c r="J378" s="302"/>
      <c r="K378" s="302"/>
      <c r="L378" s="302"/>
      <c r="M378" s="311"/>
      <c r="N378" s="311"/>
      <c r="O378" s="311"/>
      <c r="P378" s="311"/>
      <c r="Q378" s="311"/>
      <c r="R378" s="311"/>
      <c r="S378" s="316">
        <v>3125000</v>
      </c>
      <c r="T378" s="311"/>
      <c r="U378" s="311"/>
      <c r="V378" s="311"/>
      <c r="W378" s="304"/>
      <c r="X378" s="311"/>
      <c r="Y378" s="155"/>
    </row>
    <row r="379" spans="1:25" s="247" customFormat="1">
      <c r="A379" s="165"/>
      <c r="B379" s="164"/>
      <c r="C379" s="164"/>
      <c r="D379" s="172" t="s">
        <v>237</v>
      </c>
      <c r="E379" s="302"/>
      <c r="F379" s="302"/>
      <c r="G379" s="316"/>
      <c r="H379" s="302"/>
      <c r="I379" s="302"/>
      <c r="J379" s="302"/>
      <c r="K379" s="302"/>
      <c r="L379" s="302"/>
      <c r="M379" s="311"/>
      <c r="N379" s="311"/>
      <c r="O379" s="311"/>
      <c r="P379" s="311"/>
      <c r="Q379" s="311"/>
      <c r="R379" s="311"/>
      <c r="S379" s="316">
        <v>600000</v>
      </c>
      <c r="T379" s="311"/>
      <c r="U379" s="311"/>
      <c r="V379" s="311"/>
      <c r="W379" s="304"/>
      <c r="X379" s="311"/>
      <c r="Y379" s="155"/>
    </row>
    <row r="380" spans="1:25" s="247" customFormat="1">
      <c r="A380" s="165"/>
      <c r="B380" s="164"/>
      <c r="C380" s="164"/>
      <c r="D380" s="172" t="s">
        <v>238</v>
      </c>
      <c r="E380" s="302"/>
      <c r="F380" s="302"/>
      <c r="G380" s="316"/>
      <c r="H380" s="302"/>
      <c r="I380" s="302"/>
      <c r="J380" s="302"/>
      <c r="K380" s="302"/>
      <c r="L380" s="302"/>
      <c r="M380" s="311"/>
      <c r="N380" s="311"/>
      <c r="O380" s="311"/>
      <c r="P380" s="311"/>
      <c r="Q380" s="311"/>
      <c r="R380" s="311"/>
      <c r="S380" s="316">
        <v>150000</v>
      </c>
      <c r="T380" s="311"/>
      <c r="U380" s="311"/>
      <c r="V380" s="311"/>
      <c r="W380" s="304"/>
      <c r="X380" s="311"/>
      <c r="Y380" s="155"/>
    </row>
    <row r="381" spans="1:25" s="247" customFormat="1">
      <c r="A381" s="165"/>
      <c r="B381" s="164"/>
      <c r="C381" s="164"/>
      <c r="D381" s="172" t="s">
        <v>238</v>
      </c>
      <c r="E381" s="302"/>
      <c r="F381" s="302"/>
      <c r="G381" s="316"/>
      <c r="H381" s="302"/>
      <c r="I381" s="302"/>
      <c r="J381" s="302"/>
      <c r="K381" s="302"/>
      <c r="L381" s="302"/>
      <c r="M381" s="311"/>
      <c r="N381" s="311"/>
      <c r="O381" s="311"/>
      <c r="P381" s="311"/>
      <c r="Q381" s="311"/>
      <c r="R381" s="311"/>
      <c r="S381" s="316">
        <v>2000000</v>
      </c>
      <c r="T381" s="311"/>
      <c r="U381" s="311"/>
      <c r="V381" s="311"/>
      <c r="W381" s="304"/>
      <c r="X381" s="311"/>
      <c r="Y381" s="155"/>
    </row>
    <row r="382" spans="1:25" s="247" customFormat="1">
      <c r="A382" s="165"/>
      <c r="B382" s="164"/>
      <c r="C382" s="164"/>
      <c r="D382" s="172" t="s">
        <v>239</v>
      </c>
      <c r="E382" s="302"/>
      <c r="F382" s="302"/>
      <c r="G382" s="316"/>
      <c r="H382" s="302"/>
      <c r="I382" s="302"/>
      <c r="J382" s="302"/>
      <c r="K382" s="302"/>
      <c r="L382" s="302"/>
      <c r="M382" s="311"/>
      <c r="N382" s="311"/>
      <c r="O382" s="311"/>
      <c r="P382" s="311"/>
      <c r="Q382" s="311"/>
      <c r="R382" s="311"/>
      <c r="S382" s="316">
        <v>2700000</v>
      </c>
      <c r="T382" s="311"/>
      <c r="U382" s="311"/>
      <c r="V382" s="311"/>
      <c r="W382" s="304"/>
      <c r="X382" s="311"/>
      <c r="Y382" s="155"/>
    </row>
    <row r="383" spans="1:25" s="247" customFormat="1">
      <c r="A383" s="165"/>
      <c r="B383" s="164"/>
      <c r="C383" s="164"/>
      <c r="D383" s="172" t="s">
        <v>240</v>
      </c>
      <c r="E383" s="302"/>
      <c r="F383" s="302"/>
      <c r="G383" s="316"/>
      <c r="H383" s="302"/>
      <c r="I383" s="302"/>
      <c r="J383" s="302"/>
      <c r="K383" s="302"/>
      <c r="L383" s="302"/>
      <c r="M383" s="311"/>
      <c r="N383" s="311"/>
      <c r="O383" s="311"/>
      <c r="P383" s="311"/>
      <c r="Q383" s="311"/>
      <c r="R383" s="311"/>
      <c r="S383" s="316">
        <v>400000</v>
      </c>
      <c r="T383" s="311"/>
      <c r="U383" s="311"/>
      <c r="V383" s="311"/>
      <c r="W383" s="304"/>
      <c r="X383" s="311"/>
      <c r="Y383" s="155"/>
    </row>
    <row r="384" spans="1:25" s="247" customFormat="1">
      <c r="A384" s="165"/>
      <c r="B384" s="164"/>
      <c r="C384" s="164"/>
      <c r="D384" s="172" t="s">
        <v>241</v>
      </c>
      <c r="E384" s="302"/>
      <c r="F384" s="302"/>
      <c r="G384" s="316"/>
      <c r="H384" s="302"/>
      <c r="I384" s="302"/>
      <c r="J384" s="302"/>
      <c r="K384" s="302"/>
      <c r="L384" s="302"/>
      <c r="M384" s="311"/>
      <c r="N384" s="311"/>
      <c r="O384" s="311"/>
      <c r="P384" s="311"/>
      <c r="Q384" s="311"/>
      <c r="R384" s="311"/>
      <c r="S384" s="316">
        <v>200000</v>
      </c>
      <c r="T384" s="311"/>
      <c r="U384" s="311"/>
      <c r="V384" s="311"/>
      <c r="W384" s="304"/>
      <c r="X384" s="311"/>
      <c r="Y384" s="155"/>
    </row>
    <row r="385" spans="1:25" s="247" customFormat="1">
      <c r="A385" s="165"/>
      <c r="B385" s="164"/>
      <c r="C385" s="164"/>
      <c r="D385" s="170" t="s">
        <v>243</v>
      </c>
      <c r="E385" s="302"/>
      <c r="F385" s="302"/>
      <c r="G385" s="302"/>
      <c r="H385" s="302"/>
      <c r="I385" s="302"/>
      <c r="J385" s="302"/>
      <c r="K385" s="302"/>
      <c r="L385" s="302"/>
      <c r="M385" s="311"/>
      <c r="N385" s="311"/>
      <c r="O385" s="311"/>
      <c r="P385" s="311"/>
      <c r="Q385" s="311"/>
      <c r="R385" s="311"/>
      <c r="S385" s="310"/>
      <c r="T385" s="311"/>
      <c r="U385" s="311"/>
      <c r="V385" s="311"/>
      <c r="W385" s="304"/>
      <c r="X385" s="311"/>
      <c r="Y385" s="155"/>
    </row>
    <row r="386" spans="1:25" s="247" customFormat="1">
      <c r="A386" s="165"/>
      <c r="B386" s="164"/>
      <c r="C386" s="164"/>
      <c r="D386" s="172" t="s">
        <v>244</v>
      </c>
      <c r="E386" s="302"/>
      <c r="F386" s="302"/>
      <c r="G386" s="302"/>
      <c r="H386" s="302"/>
      <c r="I386" s="302"/>
      <c r="J386" s="302"/>
      <c r="K386" s="302"/>
      <c r="L386" s="302"/>
      <c r="M386" s="311"/>
      <c r="N386" s="311"/>
      <c r="O386" s="311"/>
      <c r="P386" s="311"/>
      <c r="Q386" s="311"/>
      <c r="R386" s="311"/>
      <c r="S386" s="316">
        <v>1500000</v>
      </c>
      <c r="T386" s="311"/>
      <c r="U386" s="311"/>
      <c r="V386" s="311"/>
      <c r="W386" s="304"/>
      <c r="X386" s="311"/>
      <c r="Y386" s="155"/>
    </row>
    <row r="387" spans="1:25" s="247" customFormat="1">
      <c r="A387" s="165"/>
      <c r="B387" s="164"/>
      <c r="C387" s="164"/>
      <c r="D387" s="172" t="s">
        <v>244</v>
      </c>
      <c r="E387" s="302"/>
      <c r="F387" s="302"/>
      <c r="G387" s="302"/>
      <c r="H387" s="302"/>
      <c r="I387" s="302"/>
      <c r="J387" s="302"/>
      <c r="K387" s="302"/>
      <c r="L387" s="302"/>
      <c r="M387" s="311"/>
      <c r="N387" s="311"/>
      <c r="O387" s="311"/>
      <c r="P387" s="311"/>
      <c r="Q387" s="311"/>
      <c r="R387" s="311"/>
      <c r="S387" s="316">
        <v>5000000</v>
      </c>
      <c r="T387" s="311"/>
      <c r="U387" s="311"/>
      <c r="V387" s="311"/>
      <c r="W387" s="304"/>
      <c r="X387" s="311"/>
      <c r="Y387" s="155"/>
    </row>
    <row r="388" spans="1:25" s="247" customFormat="1">
      <c r="A388" s="165"/>
      <c r="B388" s="164"/>
      <c r="C388" s="164"/>
      <c r="D388" s="172" t="s">
        <v>245</v>
      </c>
      <c r="E388" s="302"/>
      <c r="F388" s="302"/>
      <c r="G388" s="302"/>
      <c r="H388" s="302"/>
      <c r="I388" s="302"/>
      <c r="J388" s="302"/>
      <c r="K388" s="302"/>
      <c r="L388" s="302"/>
      <c r="M388" s="311"/>
      <c r="N388" s="311"/>
      <c r="O388" s="311"/>
      <c r="P388" s="311"/>
      <c r="Q388" s="311"/>
      <c r="R388" s="311"/>
      <c r="S388" s="316">
        <v>140000</v>
      </c>
      <c r="T388" s="311"/>
      <c r="U388" s="311"/>
      <c r="V388" s="311"/>
      <c r="W388" s="304"/>
      <c r="X388" s="311"/>
      <c r="Y388" s="155"/>
    </row>
    <row r="389" spans="1:25" s="247" customFormat="1">
      <c r="A389" s="165"/>
      <c r="B389" s="164"/>
      <c r="C389" s="164"/>
      <c r="D389" s="172" t="s">
        <v>245</v>
      </c>
      <c r="E389" s="302"/>
      <c r="F389" s="302"/>
      <c r="G389" s="302"/>
      <c r="H389" s="302"/>
      <c r="I389" s="302"/>
      <c r="J389" s="302"/>
      <c r="K389" s="302"/>
      <c r="L389" s="302"/>
      <c r="M389" s="311"/>
      <c r="N389" s="311"/>
      <c r="O389" s="311"/>
      <c r="P389" s="311"/>
      <c r="Q389" s="311"/>
      <c r="R389" s="311"/>
      <c r="S389" s="316">
        <v>600000</v>
      </c>
      <c r="T389" s="311"/>
      <c r="U389" s="311"/>
      <c r="V389" s="311"/>
      <c r="W389" s="304"/>
      <c r="X389" s="311"/>
      <c r="Y389" s="155"/>
    </row>
    <row r="390" spans="1:25" s="247" customFormat="1">
      <c r="A390" s="165"/>
      <c r="B390" s="164"/>
      <c r="C390" s="164"/>
      <c r="D390" s="172" t="s">
        <v>245</v>
      </c>
      <c r="E390" s="302"/>
      <c r="F390" s="302"/>
      <c r="G390" s="302"/>
      <c r="H390" s="302"/>
      <c r="I390" s="302"/>
      <c r="J390" s="302"/>
      <c r="K390" s="302"/>
      <c r="L390" s="302"/>
      <c r="M390" s="311"/>
      <c r="N390" s="311"/>
      <c r="O390" s="311"/>
      <c r="P390" s="311"/>
      <c r="Q390" s="311"/>
      <c r="R390" s="311"/>
      <c r="S390" s="316">
        <v>1000000</v>
      </c>
      <c r="T390" s="311"/>
      <c r="U390" s="311"/>
      <c r="V390" s="311"/>
      <c r="W390" s="304"/>
      <c r="X390" s="311"/>
      <c r="Y390" s="155"/>
    </row>
    <row r="391" spans="1:25" s="247" customFormat="1">
      <c r="A391" s="165"/>
      <c r="B391" s="164"/>
      <c r="C391" s="164"/>
      <c r="D391" s="172" t="s">
        <v>246</v>
      </c>
      <c r="E391" s="302"/>
      <c r="F391" s="302"/>
      <c r="G391" s="302"/>
      <c r="H391" s="302"/>
      <c r="I391" s="302"/>
      <c r="J391" s="302"/>
      <c r="K391" s="302"/>
      <c r="L391" s="302"/>
      <c r="M391" s="311"/>
      <c r="N391" s="311"/>
      <c r="O391" s="311"/>
      <c r="P391" s="311"/>
      <c r="Q391" s="311"/>
      <c r="R391" s="311"/>
      <c r="S391" s="316">
        <v>1650000</v>
      </c>
      <c r="T391" s="311"/>
      <c r="U391" s="311"/>
      <c r="V391" s="311"/>
      <c r="W391" s="304"/>
      <c r="X391" s="311"/>
      <c r="Y391" s="155"/>
    </row>
    <row r="392" spans="1:25" s="247" customFormat="1">
      <c r="A392" s="165"/>
      <c r="B392" s="164"/>
      <c r="C392" s="164"/>
      <c r="D392" s="172" t="s">
        <v>247</v>
      </c>
      <c r="E392" s="302"/>
      <c r="F392" s="302"/>
      <c r="G392" s="302"/>
      <c r="H392" s="302"/>
      <c r="I392" s="302"/>
      <c r="J392" s="302"/>
      <c r="K392" s="302"/>
      <c r="L392" s="302"/>
      <c r="M392" s="311"/>
      <c r="N392" s="311"/>
      <c r="O392" s="311"/>
      <c r="P392" s="311"/>
      <c r="Q392" s="311"/>
      <c r="R392" s="311"/>
      <c r="S392" s="316">
        <v>1200000</v>
      </c>
      <c r="T392" s="311"/>
      <c r="U392" s="311"/>
      <c r="V392" s="311"/>
      <c r="W392" s="304"/>
      <c r="X392" s="311"/>
      <c r="Y392" s="155"/>
    </row>
    <row r="393" spans="1:25" s="247" customFormat="1">
      <c r="A393" s="165"/>
      <c r="B393" s="164"/>
      <c r="C393" s="164"/>
      <c r="D393" s="172" t="s">
        <v>247</v>
      </c>
      <c r="E393" s="302"/>
      <c r="F393" s="302"/>
      <c r="G393" s="302"/>
      <c r="H393" s="302"/>
      <c r="I393" s="302"/>
      <c r="J393" s="302"/>
      <c r="K393" s="302"/>
      <c r="L393" s="302"/>
      <c r="M393" s="311"/>
      <c r="N393" s="311"/>
      <c r="O393" s="311"/>
      <c r="P393" s="311"/>
      <c r="Q393" s="311"/>
      <c r="R393" s="311"/>
      <c r="S393" s="316">
        <v>540000</v>
      </c>
      <c r="T393" s="311"/>
      <c r="U393" s="311"/>
      <c r="V393" s="311"/>
      <c r="W393" s="304"/>
      <c r="X393" s="311"/>
      <c r="Y393" s="155"/>
    </row>
    <row r="394" spans="1:25" s="247" customFormat="1">
      <c r="A394" s="165"/>
      <c r="B394" s="164"/>
      <c r="C394" s="164"/>
      <c r="D394" s="172" t="s">
        <v>247</v>
      </c>
      <c r="E394" s="302"/>
      <c r="F394" s="302"/>
      <c r="G394" s="302"/>
      <c r="H394" s="302"/>
      <c r="I394" s="302"/>
      <c r="J394" s="302"/>
      <c r="K394" s="302"/>
      <c r="L394" s="302"/>
      <c r="M394" s="311"/>
      <c r="N394" s="311"/>
      <c r="O394" s="311"/>
      <c r="P394" s="311"/>
      <c r="Q394" s="311"/>
      <c r="R394" s="311"/>
      <c r="S394" s="316">
        <v>272000</v>
      </c>
      <c r="T394" s="311"/>
      <c r="U394" s="311"/>
      <c r="V394" s="311"/>
      <c r="W394" s="304"/>
      <c r="X394" s="311"/>
      <c r="Y394" s="155"/>
    </row>
    <row r="395" spans="1:25" s="247" customFormat="1">
      <c r="A395" s="165"/>
      <c r="B395" s="164"/>
      <c r="C395" s="164"/>
      <c r="D395" s="172" t="s">
        <v>248</v>
      </c>
      <c r="E395" s="302"/>
      <c r="F395" s="302"/>
      <c r="G395" s="302"/>
      <c r="H395" s="302"/>
      <c r="I395" s="302"/>
      <c r="J395" s="302"/>
      <c r="K395" s="302"/>
      <c r="L395" s="302"/>
      <c r="M395" s="311"/>
      <c r="N395" s="311"/>
      <c r="O395" s="311"/>
      <c r="P395" s="311"/>
      <c r="Q395" s="311"/>
      <c r="R395" s="311"/>
      <c r="S395" s="316">
        <v>2300000</v>
      </c>
      <c r="T395" s="311"/>
      <c r="U395" s="311"/>
      <c r="V395" s="311"/>
      <c r="W395" s="304"/>
      <c r="X395" s="311"/>
      <c r="Y395" s="155"/>
    </row>
    <row r="396" spans="1:25" s="247" customFormat="1">
      <c r="A396" s="165"/>
      <c r="B396" s="164"/>
      <c r="C396" s="164"/>
      <c r="D396" s="172" t="s">
        <v>249</v>
      </c>
      <c r="E396" s="302"/>
      <c r="F396" s="302"/>
      <c r="G396" s="302"/>
      <c r="H396" s="302"/>
      <c r="I396" s="302"/>
      <c r="J396" s="302"/>
      <c r="K396" s="302"/>
      <c r="L396" s="302"/>
      <c r="M396" s="311"/>
      <c r="N396" s="311"/>
      <c r="O396" s="311"/>
      <c r="P396" s="311"/>
      <c r="Q396" s="311"/>
      <c r="R396" s="311"/>
      <c r="S396" s="316">
        <v>100000</v>
      </c>
      <c r="T396" s="311"/>
      <c r="U396" s="311"/>
      <c r="V396" s="311"/>
      <c r="W396" s="304"/>
      <c r="X396" s="311"/>
      <c r="Y396" s="155"/>
    </row>
    <row r="397" spans="1:25" s="247" customFormat="1">
      <c r="A397" s="165"/>
      <c r="B397" s="164"/>
      <c r="C397" s="164"/>
      <c r="D397" s="170" t="s">
        <v>250</v>
      </c>
      <c r="E397" s="302"/>
      <c r="F397" s="302"/>
      <c r="G397" s="302"/>
      <c r="H397" s="302"/>
      <c r="I397" s="302"/>
      <c r="J397" s="302"/>
      <c r="K397" s="302"/>
      <c r="L397" s="302"/>
      <c r="M397" s="311"/>
      <c r="N397" s="311"/>
      <c r="O397" s="311"/>
      <c r="P397" s="311"/>
      <c r="Q397" s="311"/>
      <c r="R397" s="311"/>
      <c r="S397" s="316"/>
      <c r="T397" s="311"/>
      <c r="U397" s="311"/>
      <c r="V397" s="311"/>
      <c r="W397" s="304"/>
      <c r="X397" s="311"/>
      <c r="Y397" s="155"/>
    </row>
    <row r="398" spans="1:25" s="247" customFormat="1">
      <c r="A398" s="165"/>
      <c r="B398" s="164"/>
      <c r="C398" s="164"/>
      <c r="D398" s="172" t="s">
        <v>238</v>
      </c>
      <c r="E398" s="302"/>
      <c r="F398" s="302"/>
      <c r="G398" s="302"/>
      <c r="H398" s="302"/>
      <c r="I398" s="302"/>
      <c r="J398" s="302"/>
      <c r="K398" s="302"/>
      <c r="L398" s="302"/>
      <c r="M398" s="311"/>
      <c r="N398" s="311"/>
      <c r="O398" s="311"/>
      <c r="P398" s="311"/>
      <c r="Q398" s="311"/>
      <c r="R398" s="311"/>
      <c r="S398" s="316">
        <v>600000</v>
      </c>
      <c r="T398" s="311"/>
      <c r="U398" s="311"/>
      <c r="V398" s="311"/>
      <c r="W398" s="304"/>
      <c r="X398" s="311"/>
      <c r="Y398" s="155"/>
    </row>
    <row r="399" spans="1:25" s="247" customFormat="1">
      <c r="A399" s="165"/>
      <c r="B399" s="164"/>
      <c r="C399" s="164"/>
      <c r="D399" s="172" t="s">
        <v>251</v>
      </c>
      <c r="E399" s="302"/>
      <c r="F399" s="302"/>
      <c r="G399" s="302"/>
      <c r="H399" s="302"/>
      <c r="I399" s="302"/>
      <c r="J399" s="302"/>
      <c r="K399" s="302"/>
      <c r="L399" s="302"/>
      <c r="M399" s="311"/>
      <c r="N399" s="311"/>
      <c r="O399" s="311"/>
      <c r="P399" s="311"/>
      <c r="Q399" s="311"/>
      <c r="R399" s="311"/>
      <c r="S399" s="316">
        <v>210000</v>
      </c>
      <c r="T399" s="311"/>
      <c r="U399" s="311"/>
      <c r="V399" s="311"/>
      <c r="W399" s="304"/>
      <c r="X399" s="311"/>
      <c r="Y399" s="155"/>
    </row>
    <row r="400" spans="1:25" s="247" customFormat="1">
      <c r="A400" s="165"/>
      <c r="B400" s="164"/>
      <c r="C400" s="164"/>
      <c r="D400" s="172" t="s">
        <v>252</v>
      </c>
      <c r="E400" s="302"/>
      <c r="F400" s="302"/>
      <c r="G400" s="302"/>
      <c r="H400" s="302"/>
      <c r="I400" s="302"/>
      <c r="J400" s="302"/>
      <c r="K400" s="302"/>
      <c r="L400" s="302"/>
      <c r="M400" s="311"/>
      <c r="N400" s="311"/>
      <c r="O400" s="311"/>
      <c r="P400" s="311"/>
      <c r="Q400" s="311"/>
      <c r="R400" s="311"/>
      <c r="S400" s="316">
        <v>20000</v>
      </c>
      <c r="T400" s="311"/>
      <c r="U400" s="311"/>
      <c r="V400" s="311"/>
      <c r="W400" s="304"/>
      <c r="X400" s="311"/>
      <c r="Y400" s="155"/>
    </row>
    <row r="401" spans="1:25" s="247" customFormat="1">
      <c r="A401" s="165"/>
      <c r="B401" s="164"/>
      <c r="C401" s="164"/>
      <c r="D401" s="172" t="s">
        <v>253</v>
      </c>
      <c r="E401" s="302"/>
      <c r="F401" s="302"/>
      <c r="G401" s="302"/>
      <c r="H401" s="302"/>
      <c r="I401" s="302"/>
      <c r="J401" s="302"/>
      <c r="K401" s="302"/>
      <c r="L401" s="302"/>
      <c r="M401" s="311"/>
      <c r="N401" s="311"/>
      <c r="O401" s="311"/>
      <c r="P401" s="311"/>
      <c r="Q401" s="311"/>
      <c r="R401" s="311"/>
      <c r="S401" s="316">
        <v>120000</v>
      </c>
      <c r="T401" s="311"/>
      <c r="U401" s="311"/>
      <c r="V401" s="311"/>
      <c r="W401" s="304"/>
      <c r="X401" s="311"/>
      <c r="Y401" s="155"/>
    </row>
    <row r="402" spans="1:25" s="247" customFormat="1">
      <c r="A402" s="165"/>
      <c r="B402" s="164"/>
      <c r="C402" s="164"/>
      <c r="D402" s="172" t="s">
        <v>254</v>
      </c>
      <c r="E402" s="302"/>
      <c r="F402" s="302"/>
      <c r="G402" s="302"/>
      <c r="H402" s="302"/>
      <c r="I402" s="302"/>
      <c r="J402" s="302"/>
      <c r="K402" s="302"/>
      <c r="L402" s="302"/>
      <c r="M402" s="311"/>
      <c r="N402" s="311"/>
      <c r="O402" s="311"/>
      <c r="P402" s="311"/>
      <c r="Q402" s="311"/>
      <c r="R402" s="311"/>
      <c r="S402" s="316">
        <v>750000</v>
      </c>
      <c r="T402" s="311"/>
      <c r="U402" s="311"/>
      <c r="V402" s="311"/>
      <c r="W402" s="304"/>
      <c r="X402" s="311"/>
      <c r="Y402" s="155"/>
    </row>
    <row r="403" spans="1:25" s="247" customFormat="1">
      <c r="A403" s="165"/>
      <c r="B403" s="164"/>
      <c r="C403" s="164"/>
      <c r="D403" s="172" t="s">
        <v>255</v>
      </c>
      <c r="E403" s="302"/>
      <c r="F403" s="302"/>
      <c r="G403" s="302"/>
      <c r="H403" s="302"/>
      <c r="I403" s="302"/>
      <c r="J403" s="302"/>
      <c r="K403" s="302"/>
      <c r="L403" s="302"/>
      <c r="M403" s="311"/>
      <c r="N403" s="311"/>
      <c r="O403" s="311"/>
      <c r="P403" s="311"/>
      <c r="Q403" s="311"/>
      <c r="R403" s="311"/>
      <c r="S403" s="316">
        <v>300000</v>
      </c>
      <c r="T403" s="311"/>
      <c r="U403" s="311"/>
      <c r="V403" s="311"/>
      <c r="W403" s="304"/>
      <c r="X403" s="311"/>
      <c r="Y403" s="155"/>
    </row>
    <row r="404" spans="1:25" s="247" customFormat="1">
      <c r="A404" s="165"/>
      <c r="B404" s="164"/>
      <c r="C404" s="164"/>
      <c r="D404" s="172" t="s">
        <v>256</v>
      </c>
      <c r="E404" s="302"/>
      <c r="F404" s="302"/>
      <c r="G404" s="302"/>
      <c r="H404" s="302"/>
      <c r="I404" s="302"/>
      <c r="J404" s="302"/>
      <c r="K404" s="302"/>
      <c r="L404" s="302"/>
      <c r="M404" s="311"/>
      <c r="N404" s="311"/>
      <c r="O404" s="311"/>
      <c r="P404" s="311"/>
      <c r="Q404" s="311"/>
      <c r="R404" s="311"/>
      <c r="S404" s="316">
        <v>1500000</v>
      </c>
      <c r="T404" s="311"/>
      <c r="U404" s="311"/>
      <c r="V404" s="311"/>
      <c r="W404" s="304"/>
      <c r="X404" s="311"/>
      <c r="Y404" s="155"/>
    </row>
    <row r="405" spans="1:25" s="247" customFormat="1">
      <c r="A405" s="165"/>
      <c r="B405" s="164"/>
      <c r="C405" s="164"/>
      <c r="D405" s="172" t="s">
        <v>256</v>
      </c>
      <c r="E405" s="302"/>
      <c r="F405" s="302"/>
      <c r="G405" s="302"/>
      <c r="H405" s="302"/>
      <c r="I405" s="302"/>
      <c r="J405" s="302"/>
      <c r="K405" s="302"/>
      <c r="L405" s="302"/>
      <c r="M405" s="311"/>
      <c r="N405" s="311"/>
      <c r="O405" s="311"/>
      <c r="P405" s="311"/>
      <c r="Q405" s="311"/>
      <c r="R405" s="311"/>
      <c r="S405" s="302">
        <v>200000</v>
      </c>
      <c r="T405" s="311"/>
      <c r="U405" s="311"/>
      <c r="V405" s="311"/>
      <c r="W405" s="304"/>
      <c r="X405" s="311"/>
      <c r="Y405" s="155"/>
    </row>
    <row r="406" spans="1:25" s="247" customFormat="1">
      <c r="A406" s="165"/>
      <c r="B406" s="164"/>
      <c r="C406" s="164"/>
      <c r="D406" s="172" t="s">
        <v>257</v>
      </c>
      <c r="E406" s="302"/>
      <c r="F406" s="302"/>
      <c r="G406" s="302"/>
      <c r="H406" s="302"/>
      <c r="I406" s="302"/>
      <c r="J406" s="302"/>
      <c r="K406" s="302"/>
      <c r="L406" s="302"/>
      <c r="M406" s="311"/>
      <c r="N406" s="311"/>
      <c r="O406" s="311"/>
      <c r="P406" s="311"/>
      <c r="Q406" s="311"/>
      <c r="R406" s="311"/>
      <c r="S406" s="316">
        <v>300000</v>
      </c>
      <c r="T406" s="311"/>
      <c r="U406" s="311"/>
      <c r="V406" s="311"/>
      <c r="W406" s="304"/>
      <c r="X406" s="311"/>
      <c r="Y406" s="155"/>
    </row>
    <row r="407" spans="1:25" s="247" customFormat="1">
      <c r="A407" s="165"/>
      <c r="B407" s="164"/>
      <c r="C407" s="164"/>
      <c r="D407" s="172" t="s">
        <v>258</v>
      </c>
      <c r="E407" s="302"/>
      <c r="F407" s="302"/>
      <c r="G407" s="302"/>
      <c r="H407" s="302"/>
      <c r="I407" s="302"/>
      <c r="J407" s="302"/>
      <c r="K407" s="302"/>
      <c r="L407" s="302"/>
      <c r="M407" s="311"/>
      <c r="N407" s="311"/>
      <c r="O407" s="311"/>
      <c r="P407" s="311"/>
      <c r="Q407" s="311"/>
      <c r="R407" s="311"/>
      <c r="S407" s="316">
        <v>100000</v>
      </c>
      <c r="T407" s="311"/>
      <c r="U407" s="311"/>
      <c r="V407" s="311"/>
      <c r="W407" s="304"/>
      <c r="X407" s="311"/>
      <c r="Y407" s="155"/>
    </row>
    <row r="408" spans="1:25" s="247" customFormat="1">
      <c r="A408" s="165"/>
      <c r="B408" s="164"/>
      <c r="C408" s="164"/>
      <c r="D408" s="172" t="s">
        <v>259</v>
      </c>
      <c r="E408" s="302"/>
      <c r="F408" s="302"/>
      <c r="G408" s="302"/>
      <c r="H408" s="302"/>
      <c r="I408" s="302"/>
      <c r="J408" s="302"/>
      <c r="K408" s="302"/>
      <c r="L408" s="302"/>
      <c r="M408" s="311"/>
      <c r="N408" s="311"/>
      <c r="O408" s="311"/>
      <c r="P408" s="311"/>
      <c r="Q408" s="311"/>
      <c r="R408" s="311"/>
      <c r="S408" s="316">
        <v>100000</v>
      </c>
      <c r="T408" s="311"/>
      <c r="U408" s="311"/>
      <c r="V408" s="311"/>
      <c r="W408" s="304"/>
      <c r="X408" s="311"/>
      <c r="Y408" s="155"/>
    </row>
    <row r="409" spans="1:25" s="247" customFormat="1">
      <c r="A409" s="165"/>
      <c r="B409" s="164"/>
      <c r="C409" s="164"/>
      <c r="D409" s="172" t="s">
        <v>260</v>
      </c>
      <c r="E409" s="302"/>
      <c r="F409" s="302"/>
      <c r="G409" s="302"/>
      <c r="H409" s="302"/>
      <c r="I409" s="302"/>
      <c r="J409" s="302"/>
      <c r="K409" s="302"/>
      <c r="L409" s="302"/>
      <c r="M409" s="311"/>
      <c r="N409" s="311"/>
      <c r="O409" s="311"/>
      <c r="P409" s="311"/>
      <c r="Q409" s="311"/>
      <c r="R409" s="311"/>
      <c r="S409" s="317">
        <v>200000</v>
      </c>
      <c r="T409" s="311"/>
      <c r="U409" s="311"/>
      <c r="V409" s="311"/>
      <c r="W409" s="304"/>
      <c r="X409" s="311"/>
      <c r="Y409" s="155"/>
    </row>
    <row r="410" spans="1:25" s="247" customFormat="1">
      <c r="A410" s="165"/>
      <c r="B410" s="164"/>
      <c r="C410" s="164"/>
      <c r="D410" s="170" t="s">
        <v>261</v>
      </c>
      <c r="E410" s="302"/>
      <c r="F410" s="302"/>
      <c r="G410" s="302"/>
      <c r="H410" s="302"/>
      <c r="I410" s="302"/>
      <c r="J410" s="302"/>
      <c r="K410" s="302"/>
      <c r="L410" s="302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04"/>
      <c r="X410" s="311"/>
      <c r="Y410" s="155"/>
    </row>
    <row r="411" spans="1:25" s="247" customFormat="1">
      <c r="A411" s="165"/>
      <c r="B411" s="164"/>
      <c r="C411" s="164"/>
      <c r="D411" s="172" t="s">
        <v>262</v>
      </c>
      <c r="E411" s="302"/>
      <c r="F411" s="302"/>
      <c r="G411" s="302"/>
      <c r="H411" s="302"/>
      <c r="I411" s="302"/>
      <c r="J411" s="302"/>
      <c r="K411" s="302"/>
      <c r="L411" s="302"/>
      <c r="M411" s="311"/>
      <c r="N411" s="311"/>
      <c r="O411" s="311"/>
      <c r="P411" s="311"/>
      <c r="Q411" s="311"/>
      <c r="R411" s="311"/>
      <c r="S411" s="318">
        <v>1680000</v>
      </c>
      <c r="T411" s="311"/>
      <c r="U411" s="311"/>
      <c r="V411" s="311"/>
      <c r="W411" s="304"/>
      <c r="X411" s="311"/>
      <c r="Y411" s="155"/>
    </row>
    <row r="412" spans="1:25" s="247" customFormat="1">
      <c r="A412" s="165"/>
      <c r="B412" s="164"/>
      <c r="C412" s="164"/>
      <c r="D412" s="172" t="s">
        <v>263</v>
      </c>
      <c r="E412" s="302"/>
      <c r="F412" s="302"/>
      <c r="G412" s="302"/>
      <c r="H412" s="302"/>
      <c r="I412" s="302"/>
      <c r="J412" s="302"/>
      <c r="K412" s="302"/>
      <c r="L412" s="302"/>
      <c r="M412" s="311"/>
      <c r="N412" s="311"/>
      <c r="O412" s="311"/>
      <c r="P412" s="311"/>
      <c r="Q412" s="311"/>
      <c r="R412" s="311"/>
      <c r="S412" s="316">
        <v>600000</v>
      </c>
      <c r="T412" s="311"/>
      <c r="U412" s="311"/>
      <c r="V412" s="311"/>
      <c r="W412" s="304"/>
      <c r="X412" s="311"/>
      <c r="Y412" s="155"/>
    </row>
    <row r="413" spans="1:25" s="247" customFormat="1">
      <c r="A413" s="165"/>
      <c r="B413" s="164"/>
      <c r="C413" s="164"/>
      <c r="D413" s="172" t="s">
        <v>264</v>
      </c>
      <c r="E413" s="302"/>
      <c r="F413" s="302"/>
      <c r="G413" s="302"/>
      <c r="H413" s="302"/>
      <c r="I413" s="302"/>
      <c r="J413" s="302"/>
      <c r="K413" s="302"/>
      <c r="L413" s="302"/>
      <c r="M413" s="311"/>
      <c r="N413" s="311"/>
      <c r="O413" s="311"/>
      <c r="P413" s="311"/>
      <c r="Q413" s="311"/>
      <c r="R413" s="311"/>
      <c r="S413" s="316">
        <v>357500</v>
      </c>
      <c r="T413" s="311"/>
      <c r="U413" s="311"/>
      <c r="V413" s="311"/>
      <c r="W413" s="304"/>
      <c r="X413" s="311"/>
      <c r="Y413" s="155"/>
    </row>
    <row r="414" spans="1:25" s="247" customFormat="1">
      <c r="A414" s="165"/>
      <c r="B414" s="164"/>
      <c r="C414" s="164"/>
      <c r="D414" s="170" t="s">
        <v>265</v>
      </c>
      <c r="E414" s="302"/>
      <c r="F414" s="302"/>
      <c r="G414" s="302"/>
      <c r="H414" s="302"/>
      <c r="I414" s="302"/>
      <c r="J414" s="302"/>
      <c r="K414" s="302"/>
      <c r="L414" s="302"/>
      <c r="M414" s="311"/>
      <c r="N414" s="311"/>
      <c r="O414" s="311"/>
      <c r="P414" s="311"/>
      <c r="Q414" s="311"/>
      <c r="R414" s="311"/>
      <c r="S414" s="316"/>
      <c r="T414" s="311"/>
      <c r="U414" s="311"/>
      <c r="V414" s="311"/>
      <c r="W414" s="304"/>
      <c r="X414" s="311"/>
      <c r="Y414" s="155"/>
    </row>
    <row r="415" spans="1:25" s="247" customFormat="1">
      <c r="A415" s="165"/>
      <c r="B415" s="164"/>
      <c r="C415" s="164"/>
      <c r="D415" s="172" t="s">
        <v>266</v>
      </c>
      <c r="E415" s="302"/>
      <c r="F415" s="302"/>
      <c r="G415" s="302"/>
      <c r="H415" s="302"/>
      <c r="I415" s="302"/>
      <c r="J415" s="302"/>
      <c r="K415" s="302"/>
      <c r="L415" s="302"/>
      <c r="M415" s="311"/>
      <c r="N415" s="311"/>
      <c r="O415" s="311"/>
      <c r="P415" s="311"/>
      <c r="Q415" s="311"/>
      <c r="R415" s="311"/>
      <c r="S415" s="316">
        <v>150000</v>
      </c>
      <c r="T415" s="311"/>
      <c r="U415" s="311"/>
      <c r="V415" s="311"/>
      <c r="W415" s="304"/>
      <c r="X415" s="311"/>
      <c r="Y415" s="155"/>
    </row>
    <row r="416" spans="1:25" s="247" customFormat="1">
      <c r="A416" s="165"/>
      <c r="B416" s="164"/>
      <c r="C416" s="164"/>
      <c r="D416" s="172" t="s">
        <v>267</v>
      </c>
      <c r="E416" s="302"/>
      <c r="F416" s="302"/>
      <c r="G416" s="302"/>
      <c r="H416" s="302"/>
      <c r="I416" s="302"/>
      <c r="J416" s="302"/>
      <c r="K416" s="302"/>
      <c r="L416" s="302"/>
      <c r="M416" s="311"/>
      <c r="N416" s="311"/>
      <c r="O416" s="311"/>
      <c r="P416" s="311"/>
      <c r="Q416" s="311"/>
      <c r="R416" s="311"/>
      <c r="S416" s="316">
        <v>500000</v>
      </c>
      <c r="T416" s="311"/>
      <c r="U416" s="311"/>
      <c r="V416" s="311"/>
      <c r="W416" s="304"/>
      <c r="X416" s="311"/>
      <c r="Y416" s="155"/>
    </row>
    <row r="417" spans="1:25" s="247" customFormat="1">
      <c r="A417" s="165"/>
      <c r="B417" s="164"/>
      <c r="C417" s="164"/>
      <c r="D417" s="172" t="s">
        <v>268</v>
      </c>
      <c r="E417" s="302"/>
      <c r="F417" s="302"/>
      <c r="G417" s="302"/>
      <c r="H417" s="302"/>
      <c r="I417" s="302"/>
      <c r="J417" s="302"/>
      <c r="K417" s="302"/>
      <c r="L417" s="302"/>
      <c r="M417" s="311"/>
      <c r="N417" s="311"/>
      <c r="O417" s="311"/>
      <c r="P417" s="311"/>
      <c r="Q417" s="311"/>
      <c r="R417" s="311"/>
      <c r="S417" s="316">
        <v>350000</v>
      </c>
      <c r="T417" s="311"/>
      <c r="U417" s="311"/>
      <c r="V417" s="311"/>
      <c r="W417" s="304"/>
      <c r="X417" s="311"/>
      <c r="Y417" s="155"/>
    </row>
    <row r="418" spans="1:25" s="247" customFormat="1">
      <c r="A418" s="165"/>
      <c r="B418" s="164"/>
      <c r="C418" s="164"/>
      <c r="D418" s="172" t="s">
        <v>269</v>
      </c>
      <c r="E418" s="302"/>
      <c r="F418" s="302"/>
      <c r="G418" s="302"/>
      <c r="H418" s="302"/>
      <c r="I418" s="302"/>
      <c r="J418" s="302"/>
      <c r="K418" s="302"/>
      <c r="L418" s="302"/>
      <c r="M418" s="311"/>
      <c r="N418" s="311"/>
      <c r="O418" s="311"/>
      <c r="P418" s="311"/>
      <c r="Q418" s="311"/>
      <c r="R418" s="311"/>
      <c r="S418" s="316">
        <v>10000</v>
      </c>
      <c r="T418" s="311"/>
      <c r="U418" s="311"/>
      <c r="V418" s="311"/>
      <c r="W418" s="304"/>
      <c r="X418" s="311"/>
      <c r="Y418" s="155"/>
    </row>
    <row r="419" spans="1:25" s="247" customFormat="1">
      <c r="A419" s="165"/>
      <c r="B419" s="164"/>
      <c r="C419" s="164"/>
      <c r="D419" s="172" t="s">
        <v>270</v>
      </c>
      <c r="E419" s="302"/>
      <c r="F419" s="302"/>
      <c r="G419" s="302"/>
      <c r="H419" s="302"/>
      <c r="I419" s="302"/>
      <c r="J419" s="302"/>
      <c r="K419" s="302"/>
      <c r="L419" s="302"/>
      <c r="M419" s="311"/>
      <c r="N419" s="311"/>
      <c r="O419" s="311"/>
      <c r="P419" s="311"/>
      <c r="Q419" s="311"/>
      <c r="R419" s="311"/>
      <c r="S419" s="316">
        <v>15000</v>
      </c>
      <c r="T419" s="311"/>
      <c r="U419" s="311"/>
      <c r="V419" s="311"/>
      <c r="W419" s="304"/>
      <c r="X419" s="311"/>
      <c r="Y419" s="155"/>
    </row>
    <row r="420" spans="1:25" s="247" customFormat="1">
      <c r="A420" s="165"/>
      <c r="B420" s="164"/>
      <c r="C420" s="164"/>
      <c r="D420" s="172" t="s">
        <v>271</v>
      </c>
      <c r="E420" s="302"/>
      <c r="F420" s="302"/>
      <c r="G420" s="302"/>
      <c r="H420" s="302"/>
      <c r="I420" s="302"/>
      <c r="J420" s="302"/>
      <c r="K420" s="302"/>
      <c r="L420" s="302"/>
      <c r="M420" s="311"/>
      <c r="N420" s="311"/>
      <c r="O420" s="311"/>
      <c r="P420" s="311"/>
      <c r="Q420" s="311"/>
      <c r="R420" s="311"/>
      <c r="S420" s="316">
        <v>600000</v>
      </c>
      <c r="T420" s="311"/>
      <c r="U420" s="311"/>
      <c r="V420" s="311"/>
      <c r="W420" s="304"/>
      <c r="X420" s="311"/>
      <c r="Y420" s="155"/>
    </row>
    <row r="421" spans="1:25" s="247" customFormat="1">
      <c r="A421" s="165"/>
      <c r="B421" s="164"/>
      <c r="C421" s="164"/>
      <c r="D421" s="172" t="s">
        <v>272</v>
      </c>
      <c r="E421" s="302"/>
      <c r="F421" s="302"/>
      <c r="G421" s="302"/>
      <c r="H421" s="302"/>
      <c r="I421" s="302"/>
      <c r="J421" s="302"/>
      <c r="K421" s="302"/>
      <c r="L421" s="302"/>
      <c r="M421" s="311"/>
      <c r="N421" s="311"/>
      <c r="O421" s="311"/>
      <c r="P421" s="311"/>
      <c r="Q421" s="311"/>
      <c r="R421" s="311"/>
      <c r="S421" s="316">
        <v>300000</v>
      </c>
      <c r="T421" s="311"/>
      <c r="U421" s="311"/>
      <c r="V421" s="311"/>
      <c r="W421" s="304"/>
      <c r="X421" s="311"/>
      <c r="Y421" s="155"/>
    </row>
    <row r="422" spans="1:25" s="247" customFormat="1">
      <c r="A422" s="165"/>
      <c r="B422" s="164"/>
      <c r="C422" s="164"/>
      <c r="D422" s="172" t="s">
        <v>273</v>
      </c>
      <c r="E422" s="302"/>
      <c r="F422" s="302"/>
      <c r="G422" s="302"/>
      <c r="H422" s="302"/>
      <c r="I422" s="302"/>
      <c r="J422" s="302"/>
      <c r="K422" s="302"/>
      <c r="L422" s="302"/>
      <c r="M422" s="311"/>
      <c r="N422" s="311"/>
      <c r="O422" s="311"/>
      <c r="P422" s="311"/>
      <c r="Q422" s="311"/>
      <c r="R422" s="311"/>
      <c r="S422" s="317">
        <v>1000000</v>
      </c>
      <c r="T422" s="311"/>
      <c r="U422" s="311"/>
      <c r="V422" s="311"/>
      <c r="W422" s="304"/>
      <c r="X422" s="311"/>
      <c r="Y422" s="155"/>
    </row>
    <row r="423" spans="1:25" s="247" customFormat="1">
      <c r="A423" s="165"/>
      <c r="B423" s="164"/>
      <c r="C423" s="164"/>
      <c r="D423" s="172" t="s">
        <v>274</v>
      </c>
      <c r="E423" s="302"/>
      <c r="F423" s="302"/>
      <c r="G423" s="302"/>
      <c r="H423" s="302"/>
      <c r="I423" s="302"/>
      <c r="J423" s="302"/>
      <c r="K423" s="302"/>
      <c r="L423" s="302"/>
      <c r="M423" s="311"/>
      <c r="N423" s="311"/>
      <c r="O423" s="311"/>
      <c r="P423" s="311"/>
      <c r="Q423" s="311"/>
      <c r="R423" s="311"/>
      <c r="S423" s="316">
        <v>50000</v>
      </c>
      <c r="T423" s="311"/>
      <c r="U423" s="311"/>
      <c r="V423" s="311"/>
      <c r="W423" s="304"/>
      <c r="X423" s="311"/>
      <c r="Y423" s="155"/>
    </row>
    <row r="424" spans="1:25" s="247" customFormat="1">
      <c r="A424" s="165"/>
      <c r="B424" s="164"/>
      <c r="C424" s="164"/>
      <c r="D424" s="172" t="s">
        <v>275</v>
      </c>
      <c r="E424" s="302"/>
      <c r="F424" s="302"/>
      <c r="G424" s="302"/>
      <c r="H424" s="302"/>
      <c r="I424" s="302"/>
      <c r="J424" s="302"/>
      <c r="K424" s="302"/>
      <c r="L424" s="302"/>
      <c r="M424" s="311"/>
      <c r="N424" s="311"/>
      <c r="O424" s="311"/>
      <c r="P424" s="311"/>
      <c r="Q424" s="311"/>
      <c r="R424" s="311"/>
      <c r="S424" s="316">
        <v>400000</v>
      </c>
      <c r="T424" s="311"/>
      <c r="U424" s="311"/>
      <c r="V424" s="311"/>
      <c r="W424" s="304"/>
      <c r="X424" s="311"/>
      <c r="Y424" s="155"/>
    </row>
    <row r="425" spans="1:25" s="247" customFormat="1">
      <c r="A425" s="165"/>
      <c r="B425" s="164"/>
      <c r="C425" s="164"/>
      <c r="D425" s="172" t="s">
        <v>276</v>
      </c>
      <c r="E425" s="302"/>
      <c r="F425" s="302"/>
      <c r="G425" s="302"/>
      <c r="H425" s="302"/>
      <c r="I425" s="302"/>
      <c r="J425" s="302"/>
      <c r="K425" s="302"/>
      <c r="L425" s="302"/>
      <c r="M425" s="311"/>
      <c r="N425" s="311"/>
      <c r="O425" s="311"/>
      <c r="P425" s="311"/>
      <c r="Q425" s="311"/>
      <c r="R425" s="311"/>
      <c r="S425" s="318">
        <v>1500000</v>
      </c>
      <c r="T425" s="311"/>
      <c r="U425" s="311"/>
      <c r="V425" s="311"/>
      <c r="W425" s="304"/>
      <c r="X425" s="311"/>
      <c r="Y425" s="155"/>
    </row>
    <row r="426" spans="1:25" s="247" customFormat="1">
      <c r="A426" s="165"/>
      <c r="B426" s="164"/>
      <c r="C426" s="164"/>
      <c r="D426" s="172" t="s">
        <v>277</v>
      </c>
      <c r="E426" s="302"/>
      <c r="F426" s="302"/>
      <c r="G426" s="302"/>
      <c r="H426" s="302"/>
      <c r="I426" s="302"/>
      <c r="J426" s="302"/>
      <c r="K426" s="302"/>
      <c r="L426" s="302"/>
      <c r="M426" s="311"/>
      <c r="N426" s="311"/>
      <c r="O426" s="311"/>
      <c r="P426" s="311"/>
      <c r="Q426" s="311"/>
      <c r="R426" s="311"/>
      <c r="S426" s="316">
        <v>90000</v>
      </c>
      <c r="T426" s="311"/>
      <c r="U426" s="311"/>
      <c r="V426" s="311"/>
      <c r="W426" s="304"/>
      <c r="X426" s="311"/>
      <c r="Y426" s="155"/>
    </row>
    <row r="427" spans="1:25" s="247" customFormat="1">
      <c r="A427" s="165"/>
      <c r="B427" s="164"/>
      <c r="C427" s="164"/>
      <c r="D427" s="170" t="s">
        <v>278</v>
      </c>
      <c r="E427" s="302"/>
      <c r="F427" s="302"/>
      <c r="G427" s="302"/>
      <c r="H427" s="302"/>
      <c r="I427" s="302"/>
      <c r="J427" s="302"/>
      <c r="K427" s="302"/>
      <c r="L427" s="302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04"/>
      <c r="X427" s="311"/>
      <c r="Y427" s="155"/>
    </row>
    <row r="428" spans="1:25" s="247" customFormat="1">
      <c r="A428" s="165"/>
      <c r="B428" s="164"/>
      <c r="C428" s="164"/>
      <c r="D428" s="172" t="s">
        <v>279</v>
      </c>
      <c r="E428" s="302"/>
      <c r="F428" s="302"/>
      <c r="G428" s="302"/>
      <c r="H428" s="302"/>
      <c r="I428" s="302"/>
      <c r="J428" s="302"/>
      <c r="K428" s="302"/>
      <c r="L428" s="302"/>
      <c r="M428" s="311"/>
      <c r="N428" s="311"/>
      <c r="O428" s="311"/>
      <c r="P428" s="311"/>
      <c r="Q428" s="311"/>
      <c r="R428" s="311"/>
      <c r="S428" s="316">
        <v>200000</v>
      </c>
      <c r="T428" s="311"/>
      <c r="U428" s="311"/>
      <c r="V428" s="311"/>
      <c r="W428" s="304"/>
      <c r="X428" s="311"/>
      <c r="Y428" s="155"/>
    </row>
    <row r="429" spans="1:25" s="247" customFormat="1">
      <c r="A429" s="165"/>
      <c r="B429" s="164"/>
      <c r="C429" s="164"/>
      <c r="D429" s="172" t="s">
        <v>271</v>
      </c>
      <c r="E429" s="302"/>
      <c r="F429" s="302"/>
      <c r="G429" s="302"/>
      <c r="H429" s="302"/>
      <c r="I429" s="302"/>
      <c r="J429" s="302"/>
      <c r="K429" s="302"/>
      <c r="L429" s="302"/>
      <c r="M429" s="311"/>
      <c r="N429" s="311"/>
      <c r="O429" s="311"/>
      <c r="P429" s="311"/>
      <c r="Q429" s="311"/>
      <c r="R429" s="311"/>
      <c r="S429" s="316">
        <v>500000</v>
      </c>
      <c r="T429" s="311"/>
      <c r="U429" s="311"/>
      <c r="V429" s="311"/>
      <c r="W429" s="304"/>
      <c r="X429" s="311"/>
      <c r="Y429" s="155"/>
    </row>
    <row r="430" spans="1:25" s="247" customFormat="1">
      <c r="A430" s="165"/>
      <c r="B430" s="164"/>
      <c r="C430" s="164"/>
      <c r="D430" s="172" t="s">
        <v>280</v>
      </c>
      <c r="E430" s="302"/>
      <c r="F430" s="302"/>
      <c r="G430" s="302"/>
      <c r="H430" s="302"/>
      <c r="I430" s="302"/>
      <c r="J430" s="302"/>
      <c r="K430" s="302"/>
      <c r="L430" s="302"/>
      <c r="M430" s="311"/>
      <c r="N430" s="311"/>
      <c r="O430" s="311"/>
      <c r="P430" s="311"/>
      <c r="Q430" s="311"/>
      <c r="R430" s="311"/>
      <c r="S430" s="316">
        <v>100000</v>
      </c>
      <c r="T430" s="311"/>
      <c r="U430" s="311"/>
      <c r="V430" s="311"/>
      <c r="W430" s="304"/>
      <c r="X430" s="311"/>
      <c r="Y430" s="155"/>
    </row>
    <row r="431" spans="1:25" s="247" customFormat="1">
      <c r="A431" s="165"/>
      <c r="B431" s="164"/>
      <c r="C431" s="164"/>
      <c r="D431" s="170" t="s">
        <v>281</v>
      </c>
      <c r="E431" s="302"/>
      <c r="F431" s="302"/>
      <c r="G431" s="302"/>
      <c r="H431" s="302"/>
      <c r="I431" s="302"/>
      <c r="J431" s="302"/>
      <c r="K431" s="302"/>
      <c r="L431" s="302"/>
      <c r="M431" s="311"/>
      <c r="N431" s="311"/>
      <c r="O431" s="311"/>
      <c r="P431" s="311"/>
      <c r="Q431" s="311"/>
      <c r="R431" s="311"/>
      <c r="S431" s="316"/>
      <c r="T431" s="311"/>
      <c r="U431" s="311"/>
      <c r="V431" s="311"/>
      <c r="W431" s="304"/>
      <c r="X431" s="311"/>
      <c r="Y431" s="155"/>
    </row>
    <row r="432" spans="1:25" s="247" customFormat="1">
      <c r="A432" s="165"/>
      <c r="B432" s="164"/>
      <c r="C432" s="164"/>
      <c r="D432" s="172" t="s">
        <v>282</v>
      </c>
      <c r="E432" s="302"/>
      <c r="F432" s="302"/>
      <c r="G432" s="302"/>
      <c r="H432" s="302"/>
      <c r="I432" s="302"/>
      <c r="J432" s="302"/>
      <c r="K432" s="302"/>
      <c r="L432" s="302"/>
      <c r="M432" s="311"/>
      <c r="N432" s="311"/>
      <c r="O432" s="311"/>
      <c r="P432" s="311"/>
      <c r="Q432" s="311"/>
      <c r="R432" s="311"/>
      <c r="S432" s="316">
        <v>200000</v>
      </c>
      <c r="T432" s="311"/>
      <c r="U432" s="311"/>
      <c r="V432" s="311"/>
      <c r="W432" s="304"/>
      <c r="X432" s="311"/>
      <c r="Y432" s="155"/>
    </row>
    <row r="433" spans="1:25" s="247" customFormat="1">
      <c r="A433" s="165"/>
      <c r="B433" s="164"/>
      <c r="C433" s="164"/>
      <c r="D433" s="172" t="s">
        <v>282</v>
      </c>
      <c r="E433" s="302"/>
      <c r="F433" s="302"/>
      <c r="G433" s="302"/>
      <c r="H433" s="302"/>
      <c r="I433" s="302"/>
      <c r="J433" s="302"/>
      <c r="K433" s="302"/>
      <c r="L433" s="302"/>
      <c r="M433" s="311"/>
      <c r="N433" s="311"/>
      <c r="O433" s="311"/>
      <c r="P433" s="311"/>
      <c r="Q433" s="311"/>
      <c r="R433" s="311"/>
      <c r="S433" s="316">
        <v>30000</v>
      </c>
      <c r="T433" s="311"/>
      <c r="U433" s="311"/>
      <c r="V433" s="311"/>
      <c r="W433" s="304"/>
      <c r="X433" s="311"/>
      <c r="Y433" s="155"/>
    </row>
    <row r="434" spans="1:25" s="247" customFormat="1">
      <c r="A434" s="165"/>
      <c r="B434" s="164"/>
      <c r="C434" s="164"/>
      <c r="D434" s="172" t="s">
        <v>283</v>
      </c>
      <c r="E434" s="302"/>
      <c r="F434" s="302"/>
      <c r="G434" s="302"/>
      <c r="H434" s="302"/>
      <c r="I434" s="302"/>
      <c r="J434" s="302"/>
      <c r="K434" s="302"/>
      <c r="L434" s="302"/>
      <c r="M434" s="311"/>
      <c r="N434" s="311"/>
      <c r="O434" s="311"/>
      <c r="P434" s="311"/>
      <c r="Q434" s="311"/>
      <c r="R434" s="311"/>
      <c r="S434" s="316">
        <v>120000</v>
      </c>
      <c r="T434" s="311"/>
      <c r="U434" s="311"/>
      <c r="V434" s="311"/>
      <c r="W434" s="304"/>
      <c r="X434" s="311"/>
      <c r="Y434" s="155"/>
    </row>
    <row r="435" spans="1:25" s="247" customFormat="1">
      <c r="A435" s="165"/>
      <c r="B435" s="164"/>
      <c r="C435" s="164"/>
      <c r="D435" s="172" t="s">
        <v>284</v>
      </c>
      <c r="E435" s="302"/>
      <c r="F435" s="302"/>
      <c r="G435" s="302"/>
      <c r="H435" s="302"/>
      <c r="I435" s="302"/>
      <c r="J435" s="302"/>
      <c r="K435" s="302"/>
      <c r="L435" s="302"/>
      <c r="M435" s="311"/>
      <c r="N435" s="311"/>
      <c r="O435" s="311"/>
      <c r="P435" s="311"/>
      <c r="Q435" s="311"/>
      <c r="R435" s="311"/>
      <c r="S435" s="316">
        <v>300000</v>
      </c>
      <c r="T435" s="311"/>
      <c r="U435" s="311"/>
      <c r="V435" s="311"/>
      <c r="W435" s="304"/>
      <c r="X435" s="311"/>
      <c r="Y435" s="155"/>
    </row>
    <row r="436" spans="1:25" s="247" customFormat="1">
      <c r="A436" s="165"/>
      <c r="B436" s="164"/>
      <c r="C436" s="164"/>
      <c r="D436" s="172" t="s">
        <v>285</v>
      </c>
      <c r="E436" s="302"/>
      <c r="F436" s="302"/>
      <c r="G436" s="302"/>
      <c r="H436" s="302"/>
      <c r="I436" s="302"/>
      <c r="J436" s="302"/>
      <c r="K436" s="302"/>
      <c r="L436" s="302"/>
      <c r="M436" s="311"/>
      <c r="N436" s="311"/>
      <c r="O436" s="311"/>
      <c r="P436" s="311"/>
      <c r="Q436" s="311"/>
      <c r="R436" s="311"/>
      <c r="S436" s="316">
        <v>750000</v>
      </c>
      <c r="T436" s="311"/>
      <c r="U436" s="311"/>
      <c r="V436" s="311"/>
      <c r="W436" s="304"/>
      <c r="X436" s="311"/>
      <c r="Y436" s="155"/>
    </row>
    <row r="437" spans="1:25" s="247" customFormat="1">
      <c r="A437" s="165"/>
      <c r="B437" s="164"/>
      <c r="C437" s="164"/>
      <c r="D437" s="170" t="s">
        <v>286</v>
      </c>
      <c r="E437" s="302"/>
      <c r="F437" s="302"/>
      <c r="G437" s="302"/>
      <c r="H437" s="302"/>
      <c r="I437" s="302"/>
      <c r="J437" s="302"/>
      <c r="K437" s="302"/>
      <c r="L437" s="302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04"/>
      <c r="X437" s="311"/>
      <c r="Y437" s="155"/>
    </row>
    <row r="438" spans="1:25" s="247" customFormat="1">
      <c r="A438" s="165"/>
      <c r="B438" s="164"/>
      <c r="C438" s="164"/>
      <c r="D438" s="172" t="s">
        <v>287</v>
      </c>
      <c r="E438" s="302"/>
      <c r="F438" s="302"/>
      <c r="G438" s="302"/>
      <c r="H438" s="302"/>
      <c r="I438" s="302"/>
      <c r="J438" s="302"/>
      <c r="K438" s="302"/>
      <c r="L438" s="302"/>
      <c r="M438" s="311"/>
      <c r="N438" s="311"/>
      <c r="O438" s="311"/>
      <c r="P438" s="311"/>
      <c r="Q438" s="311"/>
      <c r="R438" s="311"/>
      <c r="S438" s="318">
        <v>28800000</v>
      </c>
      <c r="T438" s="311"/>
      <c r="U438" s="311"/>
      <c r="V438" s="311"/>
      <c r="W438" s="304"/>
      <c r="X438" s="311"/>
      <c r="Y438" s="155"/>
    </row>
    <row r="439" spans="1:25" s="247" customFormat="1">
      <c r="A439" s="165"/>
      <c r="B439" s="164"/>
      <c r="C439" s="164"/>
      <c r="D439" s="172" t="s">
        <v>288</v>
      </c>
      <c r="E439" s="302"/>
      <c r="F439" s="302"/>
      <c r="G439" s="302"/>
      <c r="H439" s="302"/>
      <c r="I439" s="302"/>
      <c r="J439" s="302"/>
      <c r="K439" s="302"/>
      <c r="L439" s="302"/>
      <c r="M439" s="311"/>
      <c r="N439" s="311"/>
      <c r="O439" s="311"/>
      <c r="P439" s="311"/>
      <c r="Q439" s="311"/>
      <c r="R439" s="311"/>
      <c r="S439" s="316">
        <v>150000</v>
      </c>
      <c r="T439" s="311"/>
      <c r="U439" s="311"/>
      <c r="V439" s="311"/>
      <c r="W439" s="304"/>
      <c r="X439" s="311"/>
      <c r="Y439" s="155"/>
    </row>
    <row r="440" spans="1:25" s="247" customFormat="1">
      <c r="A440" s="165"/>
      <c r="B440" s="164"/>
      <c r="C440" s="164"/>
      <c r="D440" s="172" t="s">
        <v>288</v>
      </c>
      <c r="E440" s="302"/>
      <c r="F440" s="302"/>
      <c r="G440" s="302"/>
      <c r="H440" s="302"/>
      <c r="I440" s="302"/>
      <c r="J440" s="302"/>
      <c r="K440" s="302"/>
      <c r="L440" s="302"/>
      <c r="M440" s="311"/>
      <c r="N440" s="311"/>
      <c r="O440" s="311"/>
      <c r="P440" s="311"/>
      <c r="Q440" s="311"/>
      <c r="R440" s="311"/>
      <c r="S440" s="316">
        <v>400000</v>
      </c>
      <c r="T440" s="311"/>
      <c r="U440" s="311"/>
      <c r="V440" s="311"/>
      <c r="W440" s="304"/>
      <c r="X440" s="311"/>
      <c r="Y440" s="155"/>
    </row>
    <row r="441" spans="1:25" s="247" customFormat="1">
      <c r="A441" s="165"/>
      <c r="B441" s="164"/>
      <c r="C441" s="164"/>
      <c r="D441" s="172" t="s">
        <v>289</v>
      </c>
      <c r="E441" s="302"/>
      <c r="F441" s="302"/>
      <c r="G441" s="302"/>
      <c r="H441" s="302"/>
      <c r="I441" s="302"/>
      <c r="J441" s="302"/>
      <c r="K441" s="302"/>
      <c r="L441" s="302"/>
      <c r="M441" s="311"/>
      <c r="N441" s="311"/>
      <c r="O441" s="311"/>
      <c r="P441" s="311"/>
      <c r="Q441" s="311"/>
      <c r="R441" s="311"/>
      <c r="S441" s="316">
        <v>600000</v>
      </c>
      <c r="T441" s="311"/>
      <c r="U441" s="311"/>
      <c r="V441" s="311"/>
      <c r="W441" s="304"/>
      <c r="X441" s="311"/>
      <c r="Y441" s="155"/>
    </row>
    <row r="442" spans="1:25" s="247" customFormat="1">
      <c r="A442" s="165"/>
      <c r="B442" s="164"/>
      <c r="C442" s="164"/>
      <c r="D442" s="172" t="s">
        <v>260</v>
      </c>
      <c r="E442" s="302"/>
      <c r="F442" s="302"/>
      <c r="G442" s="302"/>
      <c r="H442" s="302"/>
      <c r="I442" s="302"/>
      <c r="J442" s="302"/>
      <c r="K442" s="302"/>
      <c r="L442" s="302"/>
      <c r="M442" s="311"/>
      <c r="N442" s="311"/>
      <c r="O442" s="311"/>
      <c r="P442" s="311"/>
      <c r="Q442" s="311"/>
      <c r="R442" s="311"/>
      <c r="S442" s="316">
        <v>50000</v>
      </c>
      <c r="T442" s="311"/>
      <c r="U442" s="311"/>
      <c r="V442" s="311"/>
      <c r="W442" s="304"/>
      <c r="X442" s="311"/>
      <c r="Y442" s="155"/>
    </row>
    <row r="443" spans="1:25" s="247" customFormat="1">
      <c r="A443" s="165"/>
      <c r="B443" s="164"/>
      <c r="C443" s="164"/>
      <c r="D443" s="172" t="s">
        <v>260</v>
      </c>
      <c r="E443" s="302"/>
      <c r="F443" s="302"/>
      <c r="G443" s="302"/>
      <c r="H443" s="302"/>
      <c r="I443" s="302"/>
      <c r="J443" s="302"/>
      <c r="K443" s="302"/>
      <c r="L443" s="302"/>
      <c r="M443" s="311"/>
      <c r="N443" s="311"/>
      <c r="O443" s="311"/>
      <c r="P443" s="311"/>
      <c r="Q443" s="311"/>
      <c r="R443" s="311"/>
      <c r="S443" s="317">
        <v>200000</v>
      </c>
      <c r="T443" s="311"/>
      <c r="U443" s="311"/>
      <c r="V443" s="311"/>
      <c r="W443" s="304"/>
      <c r="X443" s="311"/>
      <c r="Y443" s="155"/>
    </row>
    <row r="444" spans="1:25" s="247" customFormat="1">
      <c r="A444" s="165"/>
      <c r="B444" s="164"/>
      <c r="C444" s="164"/>
      <c r="D444" s="170" t="s">
        <v>290</v>
      </c>
      <c r="E444" s="302"/>
      <c r="F444" s="302"/>
      <c r="G444" s="302"/>
      <c r="H444" s="302"/>
      <c r="I444" s="302"/>
      <c r="J444" s="302"/>
      <c r="K444" s="302"/>
      <c r="L444" s="302"/>
      <c r="M444" s="311"/>
      <c r="N444" s="311"/>
      <c r="O444" s="311"/>
      <c r="P444" s="311"/>
      <c r="Q444" s="311"/>
      <c r="R444" s="311"/>
      <c r="S444" s="317"/>
      <c r="T444" s="311"/>
      <c r="U444" s="311"/>
      <c r="V444" s="311"/>
      <c r="W444" s="304"/>
      <c r="X444" s="311"/>
      <c r="Y444" s="155"/>
    </row>
    <row r="445" spans="1:25" s="247" customFormat="1">
      <c r="A445" s="165"/>
      <c r="B445" s="164"/>
      <c r="C445" s="164"/>
      <c r="D445" s="172" t="s">
        <v>291</v>
      </c>
      <c r="E445" s="302"/>
      <c r="F445" s="302"/>
      <c r="G445" s="302"/>
      <c r="H445" s="302"/>
      <c r="I445" s="302"/>
      <c r="J445" s="302"/>
      <c r="K445" s="302"/>
      <c r="L445" s="302"/>
      <c r="M445" s="311"/>
      <c r="N445" s="311"/>
      <c r="O445" s="311"/>
      <c r="P445" s="311"/>
      <c r="Q445" s="311"/>
      <c r="R445" s="311"/>
      <c r="S445" s="316">
        <v>1050000</v>
      </c>
      <c r="T445" s="311"/>
      <c r="U445" s="311"/>
      <c r="V445" s="311"/>
      <c r="W445" s="304"/>
      <c r="X445" s="311"/>
      <c r="Y445" s="155"/>
    </row>
    <row r="446" spans="1:25" s="247" customFormat="1">
      <c r="A446" s="165"/>
      <c r="B446" s="164"/>
      <c r="C446" s="164"/>
      <c r="D446" s="172" t="s">
        <v>292</v>
      </c>
      <c r="E446" s="302"/>
      <c r="F446" s="302"/>
      <c r="G446" s="302"/>
      <c r="H446" s="302"/>
      <c r="I446" s="302"/>
      <c r="J446" s="302"/>
      <c r="K446" s="302"/>
      <c r="L446" s="302"/>
      <c r="M446" s="311"/>
      <c r="N446" s="311"/>
      <c r="O446" s="311"/>
      <c r="P446" s="311"/>
      <c r="Q446" s="311"/>
      <c r="R446" s="311"/>
      <c r="S446" s="316">
        <v>34000</v>
      </c>
      <c r="T446" s="311"/>
      <c r="U446" s="311"/>
      <c r="V446" s="311"/>
      <c r="W446" s="304"/>
      <c r="X446" s="311"/>
      <c r="Y446" s="155"/>
    </row>
    <row r="447" spans="1:25" s="247" customFormat="1">
      <c r="A447" s="165"/>
      <c r="B447" s="164"/>
      <c r="C447" s="164"/>
      <c r="D447" s="172" t="s">
        <v>292</v>
      </c>
      <c r="E447" s="302"/>
      <c r="F447" s="302"/>
      <c r="G447" s="302"/>
      <c r="H447" s="302"/>
      <c r="I447" s="302"/>
      <c r="J447" s="302"/>
      <c r="K447" s="302"/>
      <c r="L447" s="302"/>
      <c r="M447" s="311"/>
      <c r="N447" s="311"/>
      <c r="O447" s="311"/>
      <c r="P447" s="311"/>
      <c r="Q447" s="311"/>
      <c r="R447" s="311"/>
      <c r="S447" s="316">
        <v>36364</v>
      </c>
      <c r="T447" s="311"/>
      <c r="U447" s="311"/>
      <c r="V447" s="311"/>
      <c r="W447" s="304"/>
      <c r="X447" s="311"/>
      <c r="Y447" s="155"/>
    </row>
    <row r="448" spans="1:25" s="247" customFormat="1">
      <c r="A448" s="165"/>
      <c r="B448" s="164"/>
      <c r="C448" s="164"/>
      <c r="D448" s="172" t="s">
        <v>292</v>
      </c>
      <c r="E448" s="302"/>
      <c r="F448" s="302"/>
      <c r="G448" s="302"/>
      <c r="H448" s="302"/>
      <c r="I448" s="302"/>
      <c r="J448" s="302"/>
      <c r="K448" s="302"/>
      <c r="L448" s="302"/>
      <c r="M448" s="311"/>
      <c r="N448" s="311"/>
      <c r="O448" s="311"/>
      <c r="P448" s="311"/>
      <c r="Q448" s="311"/>
      <c r="R448" s="311"/>
      <c r="S448" s="316">
        <v>20000</v>
      </c>
      <c r="T448" s="311"/>
      <c r="U448" s="311"/>
      <c r="V448" s="311"/>
      <c r="W448" s="304"/>
      <c r="X448" s="311"/>
      <c r="Y448" s="155"/>
    </row>
    <row r="449" spans="1:25" s="247" customFormat="1">
      <c r="A449" s="165"/>
      <c r="B449" s="164"/>
      <c r="C449" s="164"/>
      <c r="D449" s="172" t="s">
        <v>284</v>
      </c>
      <c r="E449" s="302"/>
      <c r="F449" s="302"/>
      <c r="G449" s="302"/>
      <c r="H449" s="302"/>
      <c r="I449" s="302"/>
      <c r="J449" s="302"/>
      <c r="K449" s="302"/>
      <c r="L449" s="302"/>
      <c r="M449" s="311"/>
      <c r="N449" s="311"/>
      <c r="O449" s="311"/>
      <c r="P449" s="311"/>
      <c r="Q449" s="311"/>
      <c r="R449" s="311"/>
      <c r="S449" s="316">
        <v>180000</v>
      </c>
      <c r="T449" s="311"/>
      <c r="U449" s="311"/>
      <c r="V449" s="311"/>
      <c r="W449" s="304"/>
      <c r="X449" s="311"/>
      <c r="Y449" s="155"/>
    </row>
    <row r="450" spans="1:25" s="247" customFormat="1">
      <c r="A450" s="165"/>
      <c r="B450" s="164"/>
      <c r="C450" s="164"/>
      <c r="D450" s="172" t="s">
        <v>293</v>
      </c>
      <c r="E450" s="302"/>
      <c r="F450" s="302"/>
      <c r="G450" s="302"/>
      <c r="H450" s="302"/>
      <c r="I450" s="302"/>
      <c r="J450" s="302"/>
      <c r="K450" s="302"/>
      <c r="L450" s="302"/>
      <c r="M450" s="311"/>
      <c r="N450" s="311"/>
      <c r="O450" s="311"/>
      <c r="P450" s="311"/>
      <c r="Q450" s="311"/>
      <c r="R450" s="311"/>
      <c r="S450" s="316">
        <v>200000</v>
      </c>
      <c r="T450" s="311"/>
      <c r="U450" s="311"/>
      <c r="V450" s="311"/>
      <c r="W450" s="304"/>
      <c r="X450" s="311"/>
      <c r="Y450" s="155"/>
    </row>
    <row r="451" spans="1:25" s="247" customFormat="1">
      <c r="A451" s="165"/>
      <c r="B451" s="164"/>
      <c r="C451" s="164"/>
      <c r="D451" s="172" t="s">
        <v>282</v>
      </c>
      <c r="E451" s="302"/>
      <c r="F451" s="302"/>
      <c r="G451" s="302"/>
      <c r="H451" s="302"/>
      <c r="I451" s="302"/>
      <c r="J451" s="302"/>
      <c r="K451" s="302"/>
      <c r="L451" s="302"/>
      <c r="M451" s="311"/>
      <c r="N451" s="311"/>
      <c r="O451" s="311"/>
      <c r="P451" s="311"/>
      <c r="Q451" s="311"/>
      <c r="R451" s="311"/>
      <c r="S451" s="316">
        <v>100000</v>
      </c>
      <c r="T451" s="311"/>
      <c r="U451" s="311"/>
      <c r="V451" s="311"/>
      <c r="W451" s="304"/>
      <c r="X451" s="311"/>
      <c r="Y451" s="155"/>
    </row>
    <row r="452" spans="1:25" s="247" customFormat="1">
      <c r="A452" s="165"/>
      <c r="B452" s="164"/>
      <c r="C452" s="164"/>
      <c r="D452" s="172" t="s">
        <v>277</v>
      </c>
      <c r="E452" s="302"/>
      <c r="F452" s="302"/>
      <c r="G452" s="302"/>
      <c r="H452" s="302"/>
      <c r="I452" s="302"/>
      <c r="J452" s="302"/>
      <c r="K452" s="302"/>
      <c r="L452" s="302"/>
      <c r="M452" s="311"/>
      <c r="N452" s="311"/>
      <c r="O452" s="311"/>
      <c r="P452" s="311"/>
      <c r="Q452" s="311"/>
      <c r="R452" s="311"/>
      <c r="S452" s="316">
        <v>120000</v>
      </c>
      <c r="T452" s="311"/>
      <c r="U452" s="311"/>
      <c r="V452" s="311"/>
      <c r="W452" s="304"/>
      <c r="X452" s="311"/>
      <c r="Y452" s="155"/>
    </row>
    <row r="453" spans="1:25" s="247" customFormat="1">
      <c r="A453" s="165"/>
      <c r="B453" s="164"/>
      <c r="C453" s="164"/>
      <c r="D453" s="172" t="s">
        <v>294</v>
      </c>
      <c r="E453" s="302"/>
      <c r="F453" s="302"/>
      <c r="G453" s="302"/>
      <c r="H453" s="302"/>
      <c r="I453" s="302"/>
      <c r="J453" s="302"/>
      <c r="K453" s="302"/>
      <c r="L453" s="302"/>
      <c r="M453" s="311"/>
      <c r="N453" s="311"/>
      <c r="O453" s="311"/>
      <c r="P453" s="311"/>
      <c r="Q453" s="311"/>
      <c r="R453" s="311"/>
      <c r="S453" s="316">
        <v>300000</v>
      </c>
      <c r="T453" s="311"/>
      <c r="U453" s="311"/>
      <c r="V453" s="311"/>
      <c r="W453" s="304"/>
      <c r="X453" s="311"/>
      <c r="Y453" s="155"/>
    </row>
    <row r="454" spans="1:25" s="247" customFormat="1">
      <c r="A454" s="165"/>
      <c r="B454" s="164"/>
      <c r="C454" s="164"/>
      <c r="D454" s="172" t="s">
        <v>294</v>
      </c>
      <c r="E454" s="302"/>
      <c r="F454" s="302"/>
      <c r="G454" s="302"/>
      <c r="H454" s="302"/>
      <c r="I454" s="302"/>
      <c r="J454" s="302"/>
      <c r="K454" s="302"/>
      <c r="L454" s="302"/>
      <c r="M454" s="311"/>
      <c r="N454" s="311"/>
      <c r="O454" s="311"/>
      <c r="P454" s="311"/>
      <c r="Q454" s="311"/>
      <c r="R454" s="311"/>
      <c r="S454" s="316">
        <v>800000</v>
      </c>
      <c r="T454" s="311"/>
      <c r="U454" s="311"/>
      <c r="V454" s="311"/>
      <c r="W454" s="304"/>
      <c r="X454" s="311"/>
      <c r="Y454" s="155"/>
    </row>
    <row r="455" spans="1:25" s="247" customFormat="1">
      <c r="A455" s="165"/>
      <c r="B455" s="164"/>
      <c r="C455" s="164"/>
      <c r="D455" s="172" t="s">
        <v>294</v>
      </c>
      <c r="E455" s="302"/>
      <c r="F455" s="302"/>
      <c r="G455" s="302"/>
      <c r="H455" s="302"/>
      <c r="I455" s="302"/>
      <c r="J455" s="302"/>
      <c r="K455" s="302"/>
      <c r="L455" s="302"/>
      <c r="M455" s="311"/>
      <c r="N455" s="311"/>
      <c r="O455" s="311"/>
      <c r="P455" s="311"/>
      <c r="Q455" s="311"/>
      <c r="R455" s="311"/>
      <c r="S455" s="316">
        <v>500000</v>
      </c>
      <c r="T455" s="311"/>
      <c r="U455" s="311"/>
      <c r="V455" s="311"/>
      <c r="W455" s="304"/>
      <c r="X455" s="311"/>
      <c r="Y455" s="155"/>
    </row>
    <row r="456" spans="1:25" s="247" customFormat="1">
      <c r="A456" s="165"/>
      <c r="B456" s="164"/>
      <c r="C456" s="164"/>
      <c r="D456" s="170" t="s">
        <v>295</v>
      </c>
      <c r="E456" s="302"/>
      <c r="F456" s="302"/>
      <c r="G456" s="302"/>
      <c r="H456" s="302"/>
      <c r="I456" s="302"/>
      <c r="J456" s="302"/>
      <c r="K456" s="302"/>
      <c r="L456" s="302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04"/>
      <c r="X456" s="311"/>
      <c r="Y456" s="155"/>
    </row>
    <row r="457" spans="1:25" s="247" customFormat="1">
      <c r="A457" s="165"/>
      <c r="B457" s="164"/>
      <c r="C457" s="164"/>
      <c r="D457" s="172" t="s">
        <v>296</v>
      </c>
      <c r="E457" s="302"/>
      <c r="F457" s="302"/>
      <c r="G457" s="302"/>
      <c r="H457" s="302"/>
      <c r="I457" s="302"/>
      <c r="J457" s="302"/>
      <c r="K457" s="302"/>
      <c r="L457" s="302"/>
      <c r="M457" s="311"/>
      <c r="N457" s="311"/>
      <c r="O457" s="311"/>
      <c r="P457" s="311"/>
      <c r="Q457" s="311"/>
      <c r="R457" s="311"/>
      <c r="S457" s="316">
        <v>55000</v>
      </c>
      <c r="T457" s="311"/>
      <c r="U457" s="311"/>
      <c r="V457" s="311"/>
      <c r="W457" s="304"/>
      <c r="X457" s="311"/>
      <c r="Y457" s="155"/>
    </row>
    <row r="458" spans="1:25" s="247" customFormat="1">
      <c r="A458" s="165"/>
      <c r="B458" s="164"/>
      <c r="C458" s="164"/>
      <c r="D458" s="172" t="s">
        <v>296</v>
      </c>
      <c r="E458" s="302"/>
      <c r="F458" s="302"/>
      <c r="G458" s="302"/>
      <c r="H458" s="302"/>
      <c r="I458" s="302"/>
      <c r="J458" s="302"/>
      <c r="K458" s="302"/>
      <c r="L458" s="302"/>
      <c r="M458" s="311"/>
      <c r="N458" s="311"/>
      <c r="O458" s="311"/>
      <c r="P458" s="311"/>
      <c r="Q458" s="311"/>
      <c r="R458" s="311"/>
      <c r="S458" s="316">
        <v>90000</v>
      </c>
      <c r="T458" s="311"/>
      <c r="U458" s="311"/>
      <c r="V458" s="311"/>
      <c r="W458" s="304"/>
      <c r="X458" s="311"/>
      <c r="Y458" s="155"/>
    </row>
    <row r="459" spans="1:25" s="247" customFormat="1">
      <c r="A459" s="165"/>
      <c r="B459" s="164"/>
      <c r="C459" s="164"/>
      <c r="D459" s="172" t="s">
        <v>296</v>
      </c>
      <c r="E459" s="302"/>
      <c r="F459" s="302"/>
      <c r="G459" s="302"/>
      <c r="H459" s="302"/>
      <c r="I459" s="302"/>
      <c r="J459" s="302"/>
      <c r="K459" s="302"/>
      <c r="L459" s="302"/>
      <c r="M459" s="311"/>
      <c r="N459" s="311"/>
      <c r="O459" s="311"/>
      <c r="P459" s="311"/>
      <c r="Q459" s="311"/>
      <c r="R459" s="311"/>
      <c r="S459" s="316">
        <v>120000</v>
      </c>
      <c r="T459" s="311"/>
      <c r="U459" s="311"/>
      <c r="V459" s="311"/>
      <c r="W459" s="304"/>
      <c r="X459" s="311"/>
      <c r="Y459" s="155"/>
    </row>
    <row r="460" spans="1:25" s="247" customFormat="1">
      <c r="A460" s="165"/>
      <c r="B460" s="164"/>
      <c r="C460" s="164"/>
      <c r="D460" s="172" t="s">
        <v>296</v>
      </c>
      <c r="E460" s="302"/>
      <c r="F460" s="302"/>
      <c r="G460" s="302"/>
      <c r="H460" s="302"/>
      <c r="I460" s="302"/>
      <c r="J460" s="302"/>
      <c r="K460" s="302"/>
      <c r="L460" s="302"/>
      <c r="M460" s="311"/>
      <c r="N460" s="311"/>
      <c r="O460" s="311"/>
      <c r="P460" s="311"/>
      <c r="Q460" s="311"/>
      <c r="R460" s="311"/>
      <c r="S460" s="316">
        <v>240000</v>
      </c>
      <c r="T460" s="311"/>
      <c r="U460" s="311"/>
      <c r="V460" s="311"/>
      <c r="W460" s="304"/>
      <c r="X460" s="311"/>
      <c r="Y460" s="155"/>
    </row>
    <row r="461" spans="1:25" s="247" customFormat="1">
      <c r="A461" s="165"/>
      <c r="B461" s="164"/>
      <c r="C461" s="164"/>
      <c r="D461" s="172" t="s">
        <v>289</v>
      </c>
      <c r="E461" s="302"/>
      <c r="F461" s="302"/>
      <c r="G461" s="302"/>
      <c r="H461" s="302"/>
      <c r="I461" s="302"/>
      <c r="J461" s="302"/>
      <c r="K461" s="302"/>
      <c r="L461" s="302"/>
      <c r="M461" s="311"/>
      <c r="N461" s="311"/>
      <c r="O461" s="311"/>
      <c r="P461" s="311"/>
      <c r="Q461" s="311"/>
      <c r="R461" s="311"/>
      <c r="S461" s="316">
        <v>625000</v>
      </c>
      <c r="T461" s="311"/>
      <c r="U461" s="311"/>
      <c r="V461" s="311"/>
      <c r="W461" s="304"/>
      <c r="X461" s="311"/>
      <c r="Y461" s="155"/>
    </row>
    <row r="462" spans="1:25" s="247" customFormat="1">
      <c r="A462" s="165"/>
      <c r="B462" s="164"/>
      <c r="C462" s="164"/>
      <c r="D462" s="172" t="s">
        <v>288</v>
      </c>
      <c r="E462" s="302"/>
      <c r="F462" s="302"/>
      <c r="G462" s="302"/>
      <c r="H462" s="302"/>
      <c r="I462" s="302"/>
      <c r="J462" s="302"/>
      <c r="K462" s="302"/>
      <c r="L462" s="302"/>
      <c r="M462" s="311"/>
      <c r="N462" s="311"/>
      <c r="O462" s="311"/>
      <c r="P462" s="311"/>
      <c r="Q462" s="311"/>
      <c r="R462" s="311"/>
      <c r="S462" s="316">
        <v>60000</v>
      </c>
      <c r="T462" s="311"/>
      <c r="U462" s="311"/>
      <c r="V462" s="311"/>
      <c r="W462" s="304"/>
      <c r="X462" s="311"/>
      <c r="Y462" s="155"/>
    </row>
    <row r="463" spans="1:25" s="247" customFormat="1">
      <c r="A463" s="165"/>
      <c r="B463" s="164"/>
      <c r="C463" s="164"/>
      <c r="D463" s="172" t="s">
        <v>260</v>
      </c>
      <c r="E463" s="302"/>
      <c r="F463" s="302"/>
      <c r="G463" s="302"/>
      <c r="H463" s="302"/>
      <c r="I463" s="302"/>
      <c r="J463" s="302"/>
      <c r="K463" s="302"/>
      <c r="L463" s="302"/>
      <c r="M463" s="311"/>
      <c r="N463" s="311"/>
      <c r="O463" s="311"/>
      <c r="P463" s="311"/>
      <c r="Q463" s="311"/>
      <c r="R463" s="311"/>
      <c r="S463" s="316">
        <v>150000</v>
      </c>
      <c r="T463" s="311"/>
      <c r="U463" s="311"/>
      <c r="V463" s="311"/>
      <c r="W463" s="304"/>
      <c r="X463" s="311"/>
      <c r="Y463" s="155"/>
    </row>
    <row r="464" spans="1:25" s="247" customFormat="1">
      <c r="A464" s="165"/>
      <c r="B464" s="164"/>
      <c r="C464" s="164"/>
      <c r="D464" s="170" t="s">
        <v>290</v>
      </c>
      <c r="E464" s="302"/>
      <c r="F464" s="302"/>
      <c r="G464" s="302"/>
      <c r="H464" s="302"/>
      <c r="I464" s="302"/>
      <c r="J464" s="302"/>
      <c r="K464" s="302"/>
      <c r="L464" s="302"/>
      <c r="M464" s="311"/>
      <c r="N464" s="311"/>
      <c r="O464" s="311"/>
      <c r="P464" s="311"/>
      <c r="Q464" s="311"/>
      <c r="R464" s="311"/>
      <c r="S464" s="316"/>
      <c r="T464" s="311"/>
      <c r="U464" s="311"/>
      <c r="V464" s="311"/>
      <c r="W464" s="304"/>
      <c r="X464" s="311"/>
      <c r="Y464" s="155"/>
    </row>
    <row r="465" spans="1:25" s="247" customFormat="1">
      <c r="A465" s="165"/>
      <c r="B465" s="164"/>
      <c r="C465" s="164"/>
      <c r="D465" s="172" t="s">
        <v>297</v>
      </c>
      <c r="E465" s="302"/>
      <c r="F465" s="302"/>
      <c r="G465" s="302"/>
      <c r="H465" s="302"/>
      <c r="I465" s="302"/>
      <c r="J465" s="302"/>
      <c r="K465" s="302"/>
      <c r="L465" s="302"/>
      <c r="M465" s="311"/>
      <c r="N465" s="311"/>
      <c r="O465" s="311"/>
      <c r="P465" s="311"/>
      <c r="Q465" s="311"/>
      <c r="R465" s="311"/>
      <c r="S465" s="316">
        <v>400000</v>
      </c>
      <c r="T465" s="311"/>
      <c r="U465" s="311"/>
      <c r="V465" s="311"/>
      <c r="W465" s="304"/>
      <c r="X465" s="311"/>
      <c r="Y465" s="155"/>
    </row>
    <row r="466" spans="1:25" s="247" customFormat="1">
      <c r="A466" s="165"/>
      <c r="B466" s="164"/>
      <c r="C466" s="164"/>
      <c r="D466" s="172" t="s">
        <v>297</v>
      </c>
      <c r="E466" s="302"/>
      <c r="F466" s="302"/>
      <c r="G466" s="302"/>
      <c r="H466" s="302"/>
      <c r="I466" s="302"/>
      <c r="J466" s="302"/>
      <c r="K466" s="302"/>
      <c r="L466" s="302"/>
      <c r="M466" s="311"/>
      <c r="N466" s="311"/>
      <c r="O466" s="311"/>
      <c r="P466" s="311"/>
      <c r="Q466" s="311"/>
      <c r="R466" s="311"/>
      <c r="S466" s="316">
        <v>60000</v>
      </c>
      <c r="T466" s="311"/>
      <c r="U466" s="311"/>
      <c r="V466" s="311"/>
      <c r="W466" s="304"/>
      <c r="X466" s="311"/>
      <c r="Y466" s="155"/>
    </row>
    <row r="467" spans="1:25" s="247" customFormat="1">
      <c r="A467" s="165"/>
      <c r="B467" s="164"/>
      <c r="C467" s="164"/>
      <c r="D467" s="172" t="s">
        <v>292</v>
      </c>
      <c r="E467" s="302"/>
      <c r="F467" s="302"/>
      <c r="G467" s="302"/>
      <c r="H467" s="302"/>
      <c r="I467" s="302"/>
      <c r="J467" s="302"/>
      <c r="K467" s="302"/>
      <c r="L467" s="302"/>
      <c r="M467" s="311"/>
      <c r="N467" s="311"/>
      <c r="O467" s="311"/>
      <c r="P467" s="311"/>
      <c r="Q467" s="311"/>
      <c r="R467" s="311"/>
      <c r="S467" s="316">
        <v>50000</v>
      </c>
      <c r="T467" s="311"/>
      <c r="U467" s="311"/>
      <c r="V467" s="311"/>
      <c r="W467" s="304"/>
      <c r="X467" s="311"/>
      <c r="Y467" s="155"/>
    </row>
    <row r="468" spans="1:25" s="247" customFormat="1">
      <c r="A468" s="165"/>
      <c r="B468" s="164"/>
      <c r="C468" s="164"/>
      <c r="D468" s="172" t="s">
        <v>284</v>
      </c>
      <c r="E468" s="302"/>
      <c r="F468" s="302"/>
      <c r="G468" s="302"/>
      <c r="H468" s="302"/>
      <c r="I468" s="302"/>
      <c r="J468" s="302"/>
      <c r="K468" s="302"/>
      <c r="L468" s="302"/>
      <c r="M468" s="311"/>
      <c r="N468" s="311"/>
      <c r="O468" s="311"/>
      <c r="P468" s="311"/>
      <c r="Q468" s="311"/>
      <c r="R468" s="311"/>
      <c r="S468" s="316">
        <v>250000</v>
      </c>
      <c r="T468" s="311"/>
      <c r="U468" s="311"/>
      <c r="V468" s="311"/>
      <c r="W468" s="304"/>
      <c r="X468" s="311"/>
      <c r="Y468" s="155"/>
    </row>
    <row r="469" spans="1:25" s="247" customFormat="1">
      <c r="A469" s="165"/>
      <c r="B469" s="164"/>
      <c r="C469" s="164"/>
      <c r="D469" s="172" t="s">
        <v>282</v>
      </c>
      <c r="E469" s="302"/>
      <c r="F469" s="302"/>
      <c r="G469" s="302"/>
      <c r="H469" s="302"/>
      <c r="I469" s="302"/>
      <c r="J469" s="302"/>
      <c r="K469" s="302"/>
      <c r="L469" s="302"/>
      <c r="M469" s="311"/>
      <c r="N469" s="311"/>
      <c r="O469" s="311"/>
      <c r="P469" s="311"/>
      <c r="Q469" s="311"/>
      <c r="R469" s="311"/>
      <c r="S469" s="316">
        <v>5000</v>
      </c>
      <c r="T469" s="311"/>
      <c r="U469" s="311"/>
      <c r="V469" s="311"/>
      <c r="W469" s="304"/>
      <c r="X469" s="311"/>
      <c r="Y469" s="155"/>
    </row>
    <row r="470" spans="1:25" s="247" customFormat="1">
      <c r="A470" s="165"/>
      <c r="B470" s="164"/>
      <c r="C470" s="164"/>
      <c r="D470" s="172" t="s">
        <v>282</v>
      </c>
      <c r="E470" s="302"/>
      <c r="F470" s="302"/>
      <c r="G470" s="302"/>
      <c r="H470" s="302"/>
      <c r="I470" s="302"/>
      <c r="J470" s="302"/>
      <c r="K470" s="302"/>
      <c r="L470" s="302"/>
      <c r="M470" s="311"/>
      <c r="N470" s="311"/>
      <c r="O470" s="311"/>
      <c r="P470" s="311"/>
      <c r="Q470" s="311"/>
      <c r="R470" s="311"/>
      <c r="S470" s="316">
        <v>5000</v>
      </c>
      <c r="T470" s="311"/>
      <c r="U470" s="311"/>
      <c r="V470" s="311"/>
      <c r="W470" s="304"/>
      <c r="X470" s="311"/>
      <c r="Y470" s="155"/>
    </row>
    <row r="471" spans="1:25" s="247" customFormat="1">
      <c r="A471" s="165"/>
      <c r="B471" s="164"/>
      <c r="C471" s="164"/>
      <c r="D471" s="172" t="s">
        <v>282</v>
      </c>
      <c r="E471" s="302"/>
      <c r="F471" s="302"/>
      <c r="G471" s="302"/>
      <c r="H471" s="302"/>
      <c r="I471" s="302"/>
      <c r="J471" s="302"/>
      <c r="K471" s="302"/>
      <c r="L471" s="302"/>
      <c r="M471" s="311"/>
      <c r="N471" s="311"/>
      <c r="O471" s="311"/>
      <c r="P471" s="311"/>
      <c r="Q471" s="311"/>
      <c r="R471" s="311"/>
      <c r="S471" s="316">
        <v>50000</v>
      </c>
      <c r="T471" s="311"/>
      <c r="U471" s="311"/>
      <c r="V471" s="311"/>
      <c r="W471" s="304"/>
      <c r="X471" s="311"/>
      <c r="Y471" s="155"/>
    </row>
    <row r="472" spans="1:25" s="247" customFormat="1">
      <c r="A472" s="165"/>
      <c r="B472" s="164"/>
      <c r="C472" s="164"/>
      <c r="D472" s="172" t="s">
        <v>283</v>
      </c>
      <c r="E472" s="302"/>
      <c r="F472" s="302"/>
      <c r="G472" s="302"/>
      <c r="H472" s="302"/>
      <c r="I472" s="302"/>
      <c r="J472" s="302"/>
      <c r="K472" s="302"/>
      <c r="L472" s="302"/>
      <c r="M472" s="311"/>
      <c r="N472" s="311"/>
      <c r="O472" s="311"/>
      <c r="P472" s="311"/>
      <c r="Q472" s="311"/>
      <c r="R472" s="311"/>
      <c r="S472" s="316">
        <v>22500</v>
      </c>
      <c r="T472" s="311"/>
      <c r="U472" s="311"/>
      <c r="V472" s="311"/>
      <c r="W472" s="304"/>
      <c r="X472" s="311"/>
      <c r="Y472" s="155"/>
    </row>
    <row r="473" spans="1:25" s="247" customFormat="1">
      <c r="A473" s="165"/>
      <c r="B473" s="164"/>
      <c r="C473" s="164"/>
      <c r="D473" s="170" t="s">
        <v>298</v>
      </c>
      <c r="E473" s="302"/>
      <c r="F473" s="302"/>
      <c r="G473" s="302"/>
      <c r="H473" s="302"/>
      <c r="I473" s="302"/>
      <c r="J473" s="302"/>
      <c r="K473" s="302"/>
      <c r="L473" s="302"/>
      <c r="M473" s="311"/>
      <c r="N473" s="311"/>
      <c r="O473" s="311"/>
      <c r="P473" s="311"/>
      <c r="Q473" s="311"/>
      <c r="R473" s="311"/>
      <c r="S473" s="310"/>
      <c r="T473" s="311"/>
      <c r="U473" s="311"/>
      <c r="V473" s="311"/>
      <c r="W473" s="304"/>
      <c r="X473" s="311"/>
      <c r="Y473" s="155"/>
    </row>
    <row r="474" spans="1:25" s="247" customFormat="1">
      <c r="A474" s="165"/>
      <c r="B474" s="164"/>
      <c r="C474" s="164"/>
      <c r="D474" s="172" t="s">
        <v>128</v>
      </c>
      <c r="E474" s="302"/>
      <c r="F474" s="302"/>
      <c r="G474" s="302"/>
      <c r="H474" s="302"/>
      <c r="I474" s="302"/>
      <c r="J474" s="302"/>
      <c r="K474" s="302"/>
      <c r="L474" s="302"/>
      <c r="M474" s="311"/>
      <c r="N474" s="311"/>
      <c r="O474" s="311"/>
      <c r="P474" s="311"/>
      <c r="Q474" s="311"/>
      <c r="R474" s="311"/>
      <c r="S474" s="318">
        <v>26500000</v>
      </c>
      <c r="T474" s="311"/>
      <c r="U474" s="311"/>
      <c r="V474" s="311"/>
      <c r="W474" s="304"/>
      <c r="X474" s="311"/>
      <c r="Y474" s="155"/>
    </row>
    <row r="475" spans="1:25" s="247" customFormat="1">
      <c r="A475" s="165"/>
      <c r="B475" s="164"/>
      <c r="C475" s="164"/>
      <c r="D475" s="172" t="s">
        <v>299</v>
      </c>
      <c r="E475" s="302"/>
      <c r="F475" s="302"/>
      <c r="G475" s="302"/>
      <c r="H475" s="302"/>
      <c r="I475" s="302"/>
      <c r="J475" s="302"/>
      <c r="K475" s="302"/>
      <c r="L475" s="302"/>
      <c r="M475" s="311"/>
      <c r="N475" s="311"/>
      <c r="O475" s="311"/>
      <c r="P475" s="311"/>
      <c r="Q475" s="311"/>
      <c r="R475" s="311"/>
      <c r="S475" s="318">
        <v>6866000</v>
      </c>
      <c r="T475" s="311"/>
      <c r="U475" s="311"/>
      <c r="V475" s="311"/>
      <c r="W475" s="304"/>
      <c r="X475" s="311"/>
      <c r="Y475" s="155"/>
    </row>
    <row r="476" spans="1:25" s="247" customFormat="1">
      <c r="A476" s="165"/>
      <c r="B476" s="164"/>
      <c r="C476" s="164"/>
      <c r="D476" s="172" t="s">
        <v>212</v>
      </c>
      <c r="E476" s="302"/>
      <c r="F476" s="302"/>
      <c r="G476" s="302"/>
      <c r="H476" s="302"/>
      <c r="I476" s="302"/>
      <c r="J476" s="302"/>
      <c r="K476" s="302"/>
      <c r="L476" s="302"/>
      <c r="M476" s="311"/>
      <c r="N476" s="311"/>
      <c r="O476" s="311"/>
      <c r="P476" s="311"/>
      <c r="Q476" s="311"/>
      <c r="R476" s="311"/>
      <c r="S476" s="317">
        <v>124300000</v>
      </c>
      <c r="T476" s="311"/>
      <c r="U476" s="311"/>
      <c r="V476" s="311"/>
      <c r="W476" s="304"/>
      <c r="X476" s="311"/>
      <c r="Y476" s="155"/>
    </row>
    <row r="477" spans="1:25" s="226" customFormat="1" ht="18.75" customHeight="1">
      <c r="A477" s="249">
        <v>3</v>
      </c>
      <c r="B477" s="250" t="s">
        <v>22</v>
      </c>
      <c r="C477" s="251"/>
      <c r="D477" s="251"/>
      <c r="E477" s="309">
        <f>SUM(E478:E764)</f>
        <v>38138942685</v>
      </c>
      <c r="F477" s="309">
        <f t="shared" ref="F477:T477" si="15">F478+F479+F750+F756+F758+F763+F764</f>
        <v>5069540570</v>
      </c>
      <c r="G477" s="309">
        <f t="shared" si="15"/>
        <v>5069540570</v>
      </c>
      <c r="H477" s="309">
        <f t="shared" si="15"/>
        <v>38851843</v>
      </c>
      <c r="I477" s="309">
        <f t="shared" si="15"/>
        <v>176864000</v>
      </c>
      <c r="J477" s="309">
        <f t="shared" si="15"/>
        <v>0</v>
      </c>
      <c r="K477" s="309">
        <f t="shared" si="15"/>
        <v>173982382</v>
      </c>
      <c r="L477" s="309">
        <f t="shared" si="15"/>
        <v>144146000</v>
      </c>
      <c r="M477" s="309">
        <f t="shared" si="15"/>
        <v>200033434</v>
      </c>
      <c r="N477" s="309">
        <f t="shared" si="15"/>
        <v>0</v>
      </c>
      <c r="O477" s="309">
        <f t="shared" si="15"/>
        <v>0</v>
      </c>
      <c r="P477" s="309">
        <f t="shared" si="15"/>
        <v>0</v>
      </c>
      <c r="Q477" s="309">
        <f t="shared" si="15"/>
        <v>0</v>
      </c>
      <c r="R477" s="309">
        <f t="shared" si="15"/>
        <v>200033434</v>
      </c>
      <c r="S477" s="309">
        <f t="shared" si="15"/>
        <v>305826994</v>
      </c>
      <c r="T477" s="309">
        <f t="shared" si="15"/>
        <v>7924535</v>
      </c>
      <c r="U477" s="309"/>
      <c r="V477" s="309"/>
      <c r="W477" s="309">
        <f>SUM(W478:W764)</f>
        <v>43428575951</v>
      </c>
      <c r="X477" s="309"/>
    </row>
    <row r="478" spans="1:25">
      <c r="A478" s="173"/>
      <c r="B478" s="163">
        <v>1</v>
      </c>
      <c r="C478" s="163" t="s">
        <v>95</v>
      </c>
      <c r="D478" s="167" t="s">
        <v>9</v>
      </c>
      <c r="E478" s="300">
        <v>3998150000</v>
      </c>
      <c r="F478" s="300"/>
      <c r="G478" s="300">
        <v>0</v>
      </c>
      <c r="H478" s="300">
        <v>0</v>
      </c>
      <c r="I478" s="300">
        <v>0</v>
      </c>
      <c r="J478" s="300">
        <v>0</v>
      </c>
      <c r="K478" s="300">
        <v>0</v>
      </c>
      <c r="L478" s="300">
        <v>0</v>
      </c>
      <c r="M478" s="300">
        <v>0</v>
      </c>
      <c r="N478" s="300">
        <v>0</v>
      </c>
      <c r="O478" s="300">
        <v>0</v>
      </c>
      <c r="P478" s="300">
        <v>0</v>
      </c>
      <c r="Q478" s="300">
        <v>0</v>
      </c>
      <c r="R478" s="300">
        <v>0</v>
      </c>
      <c r="S478" s="300">
        <v>0</v>
      </c>
      <c r="T478" s="300">
        <v>0</v>
      </c>
      <c r="U478" s="300"/>
      <c r="V478" s="300"/>
      <c r="W478" s="301">
        <f t="shared" ref="W478:W479" si="16">E478+G478+H478+I478+J478+K478+L478+M478+N478-O478-P478-Q478-R478-S478-T478-U478-V478</f>
        <v>3998150000</v>
      </c>
      <c r="X478" s="301"/>
      <c r="Y478" s="154"/>
    </row>
    <row r="479" spans="1:25">
      <c r="A479" s="173"/>
      <c r="B479" s="163">
        <v>2</v>
      </c>
      <c r="C479" s="163" t="s">
        <v>96</v>
      </c>
      <c r="D479" s="167" t="s">
        <v>12</v>
      </c>
      <c r="E479" s="300">
        <v>21852979434</v>
      </c>
      <c r="F479" s="300">
        <v>2334153570</v>
      </c>
      <c r="G479" s="300">
        <f t="shared" ref="G479:T479" si="17">SUM(G480:G749)</f>
        <v>2334153570</v>
      </c>
      <c r="H479" s="300">
        <f t="shared" si="17"/>
        <v>12772658</v>
      </c>
      <c r="I479" s="300">
        <f t="shared" si="17"/>
        <v>15285000</v>
      </c>
      <c r="J479" s="300">
        <f t="shared" si="17"/>
        <v>0</v>
      </c>
      <c r="K479" s="300">
        <f t="shared" si="17"/>
        <v>173982382</v>
      </c>
      <c r="L479" s="300">
        <f t="shared" si="17"/>
        <v>0</v>
      </c>
      <c r="M479" s="300">
        <f t="shared" si="17"/>
        <v>0</v>
      </c>
      <c r="N479" s="300">
        <f t="shared" si="17"/>
        <v>0</v>
      </c>
      <c r="O479" s="300">
        <f t="shared" si="17"/>
        <v>0</v>
      </c>
      <c r="P479" s="300">
        <f t="shared" si="17"/>
        <v>0</v>
      </c>
      <c r="Q479" s="300">
        <f t="shared" si="17"/>
        <v>0</v>
      </c>
      <c r="R479" s="300">
        <f t="shared" si="17"/>
        <v>200033434</v>
      </c>
      <c r="S479" s="300">
        <f t="shared" si="17"/>
        <v>0</v>
      </c>
      <c r="T479" s="300">
        <f t="shared" si="17"/>
        <v>7924535</v>
      </c>
      <c r="U479" s="300"/>
      <c r="V479" s="300"/>
      <c r="W479" s="301">
        <f t="shared" si="16"/>
        <v>24181215075</v>
      </c>
      <c r="X479" s="301"/>
      <c r="Y479" s="154"/>
    </row>
    <row r="480" spans="1:25">
      <c r="A480" s="174"/>
      <c r="B480" s="162"/>
      <c r="C480" s="162"/>
      <c r="D480" s="172" t="s">
        <v>301</v>
      </c>
      <c r="E480" s="302"/>
      <c r="F480" s="302"/>
      <c r="G480" s="319">
        <v>2750000</v>
      </c>
      <c r="H480" s="320">
        <v>4685</v>
      </c>
      <c r="I480" s="302"/>
      <c r="J480" s="302"/>
      <c r="K480" s="302"/>
      <c r="L480" s="302"/>
      <c r="M480" s="304"/>
      <c r="N480" s="304"/>
      <c r="O480" s="304"/>
      <c r="P480" s="304"/>
      <c r="Q480" s="304"/>
      <c r="R480" s="304"/>
      <c r="S480" s="304"/>
      <c r="T480" s="304"/>
      <c r="U480" s="304"/>
      <c r="V480" s="304"/>
      <c r="W480" s="304"/>
      <c r="X480" s="304"/>
      <c r="Y480" s="154"/>
    </row>
    <row r="481" spans="1:25">
      <c r="A481" s="174"/>
      <c r="B481" s="162"/>
      <c r="C481" s="162"/>
      <c r="D481" s="172" t="s">
        <v>302</v>
      </c>
      <c r="E481" s="302"/>
      <c r="F481" s="302"/>
      <c r="G481" s="319">
        <v>220000</v>
      </c>
      <c r="H481" s="320">
        <v>4685</v>
      </c>
      <c r="I481" s="302"/>
      <c r="J481" s="302"/>
      <c r="K481" s="302"/>
      <c r="L481" s="302"/>
      <c r="M481" s="304"/>
      <c r="N481" s="304"/>
      <c r="O481" s="304"/>
      <c r="P481" s="304"/>
      <c r="Q481" s="304"/>
      <c r="R481" s="304"/>
      <c r="S481" s="304"/>
      <c r="T481" s="304"/>
      <c r="U481" s="304"/>
      <c r="V481" s="304"/>
      <c r="W481" s="304"/>
      <c r="X481" s="304"/>
      <c r="Y481" s="154"/>
    </row>
    <row r="482" spans="1:25">
      <c r="A482" s="174"/>
      <c r="B482" s="162"/>
      <c r="C482" s="162"/>
      <c r="D482" s="172" t="s">
        <v>303</v>
      </c>
      <c r="E482" s="302"/>
      <c r="F482" s="302"/>
      <c r="G482" s="319">
        <v>800000</v>
      </c>
      <c r="H482" s="320">
        <v>1839</v>
      </c>
      <c r="I482" s="302"/>
      <c r="J482" s="302"/>
      <c r="K482" s="302"/>
      <c r="L482" s="302"/>
      <c r="M482" s="304"/>
      <c r="N482" s="304"/>
      <c r="O482" s="304"/>
      <c r="P482" s="304"/>
      <c r="Q482" s="304"/>
      <c r="R482" s="304"/>
      <c r="S482" s="304"/>
      <c r="T482" s="304"/>
      <c r="U482" s="304"/>
      <c r="V482" s="304"/>
      <c r="W482" s="304"/>
      <c r="X482" s="304"/>
      <c r="Y482" s="154"/>
    </row>
    <row r="483" spans="1:25">
      <c r="A483" s="174"/>
      <c r="B483" s="162"/>
      <c r="C483" s="162"/>
      <c r="D483" s="172" t="s">
        <v>304</v>
      </c>
      <c r="E483" s="302"/>
      <c r="F483" s="302"/>
      <c r="G483" s="319">
        <v>8937500</v>
      </c>
      <c r="H483" s="320">
        <v>1839</v>
      </c>
      <c r="I483" s="302"/>
      <c r="J483" s="302"/>
      <c r="K483" s="302"/>
      <c r="L483" s="302"/>
      <c r="M483" s="304"/>
      <c r="N483" s="304"/>
      <c r="O483" s="304"/>
      <c r="P483" s="304"/>
      <c r="Q483" s="304"/>
      <c r="R483" s="304"/>
      <c r="S483" s="304"/>
      <c r="T483" s="304"/>
      <c r="U483" s="304"/>
      <c r="V483" s="304"/>
      <c r="W483" s="304"/>
      <c r="X483" s="304"/>
      <c r="Y483" s="154"/>
    </row>
    <row r="484" spans="1:25">
      <c r="A484" s="174"/>
      <c r="B484" s="162"/>
      <c r="C484" s="162"/>
      <c r="D484" s="172" t="s">
        <v>305</v>
      </c>
      <c r="E484" s="302"/>
      <c r="F484" s="302"/>
      <c r="G484" s="319">
        <v>1265000</v>
      </c>
      <c r="H484" s="320">
        <v>4685</v>
      </c>
      <c r="I484" s="302"/>
      <c r="J484" s="302"/>
      <c r="K484" s="302"/>
      <c r="L484" s="302"/>
      <c r="M484" s="304"/>
      <c r="N484" s="304"/>
      <c r="O484" s="304"/>
      <c r="P484" s="304"/>
      <c r="Q484" s="304"/>
      <c r="R484" s="304"/>
      <c r="S484" s="304"/>
      <c r="T484" s="304"/>
      <c r="U484" s="304"/>
      <c r="V484" s="304"/>
      <c r="W484" s="304"/>
      <c r="X484" s="304"/>
      <c r="Y484" s="154"/>
    </row>
    <row r="485" spans="1:25">
      <c r="A485" s="174"/>
      <c r="B485" s="162"/>
      <c r="C485" s="162"/>
      <c r="D485" s="172" t="s">
        <v>306</v>
      </c>
      <c r="E485" s="302"/>
      <c r="F485" s="302"/>
      <c r="G485" s="319">
        <v>1045000</v>
      </c>
      <c r="H485" s="320">
        <v>4685</v>
      </c>
      <c r="I485" s="302"/>
      <c r="J485" s="302"/>
      <c r="K485" s="302"/>
      <c r="L485" s="302"/>
      <c r="M485" s="304"/>
      <c r="N485" s="304"/>
      <c r="O485" s="304"/>
      <c r="P485" s="304"/>
      <c r="Q485" s="304"/>
      <c r="R485" s="304"/>
      <c r="S485" s="304"/>
      <c r="T485" s="304"/>
      <c r="U485" s="304"/>
      <c r="V485" s="304"/>
      <c r="W485" s="304"/>
      <c r="X485" s="304"/>
      <c r="Y485" s="154"/>
    </row>
    <row r="486" spans="1:25">
      <c r="A486" s="174"/>
      <c r="B486" s="162"/>
      <c r="C486" s="162"/>
      <c r="D486" s="170" t="s">
        <v>307</v>
      </c>
      <c r="E486" s="302"/>
      <c r="F486" s="302"/>
      <c r="G486" s="302"/>
      <c r="H486" s="302"/>
      <c r="I486" s="302"/>
      <c r="J486" s="302"/>
      <c r="K486" s="302"/>
      <c r="L486" s="302"/>
      <c r="M486" s="304"/>
      <c r="N486" s="304"/>
      <c r="O486" s="304"/>
      <c r="P486" s="304"/>
      <c r="Q486" s="304"/>
      <c r="R486" s="304"/>
      <c r="S486" s="304"/>
      <c r="T486" s="304"/>
      <c r="U486" s="304"/>
      <c r="V486" s="304"/>
      <c r="W486" s="304"/>
      <c r="X486" s="304"/>
      <c r="Y486" s="154"/>
    </row>
    <row r="487" spans="1:25">
      <c r="A487" s="174"/>
      <c r="B487" s="162"/>
      <c r="C487" s="162"/>
      <c r="D487" s="172" t="s">
        <v>308</v>
      </c>
      <c r="E487" s="302"/>
      <c r="F487" s="302"/>
      <c r="G487" s="321">
        <v>1719850</v>
      </c>
      <c r="H487" s="320">
        <v>1839</v>
      </c>
      <c r="I487" s="302"/>
      <c r="J487" s="302"/>
      <c r="K487" s="302"/>
      <c r="L487" s="302"/>
      <c r="M487" s="304"/>
      <c r="N487" s="304"/>
      <c r="O487" s="304"/>
      <c r="P487" s="304"/>
      <c r="Q487" s="304"/>
      <c r="R487" s="304"/>
      <c r="S487" s="304"/>
      <c r="T487" s="304"/>
      <c r="U487" s="304"/>
      <c r="V487" s="304"/>
      <c r="W487" s="304"/>
      <c r="X487" s="304"/>
      <c r="Y487" s="154"/>
    </row>
    <row r="488" spans="1:25">
      <c r="A488" s="174"/>
      <c r="B488" s="162"/>
      <c r="C488" s="162"/>
      <c r="D488" s="172" t="s">
        <v>309</v>
      </c>
      <c r="E488" s="302"/>
      <c r="F488" s="302"/>
      <c r="G488" s="319">
        <v>1361250</v>
      </c>
      <c r="H488" s="320">
        <v>1839</v>
      </c>
      <c r="I488" s="302"/>
      <c r="J488" s="302"/>
      <c r="K488" s="302"/>
      <c r="L488" s="302"/>
      <c r="M488" s="304"/>
      <c r="N488" s="304"/>
      <c r="O488" s="304"/>
      <c r="P488" s="304"/>
      <c r="Q488" s="304"/>
      <c r="R488" s="304"/>
      <c r="S488" s="304"/>
      <c r="T488" s="304"/>
      <c r="U488" s="304"/>
      <c r="V488" s="304"/>
      <c r="W488" s="304"/>
      <c r="X488" s="304"/>
      <c r="Y488" s="154"/>
    </row>
    <row r="489" spans="1:25">
      <c r="A489" s="174"/>
      <c r="B489" s="162"/>
      <c r="C489" s="162"/>
      <c r="D489" s="172" t="s">
        <v>310</v>
      </c>
      <c r="E489" s="302"/>
      <c r="F489" s="302"/>
      <c r="G489" s="319">
        <v>600000</v>
      </c>
      <c r="H489" s="320">
        <v>1839</v>
      </c>
      <c r="I489" s="302"/>
      <c r="J489" s="302"/>
      <c r="K489" s="302"/>
      <c r="L489" s="302"/>
      <c r="M489" s="304"/>
      <c r="N489" s="304"/>
      <c r="O489" s="304"/>
      <c r="P489" s="304"/>
      <c r="Q489" s="304"/>
      <c r="R489" s="304"/>
      <c r="S489" s="304"/>
      <c r="T489" s="304"/>
      <c r="U489" s="304"/>
      <c r="V489" s="304"/>
      <c r="W489" s="304"/>
      <c r="X489" s="304"/>
      <c r="Y489" s="154"/>
    </row>
    <row r="490" spans="1:25">
      <c r="A490" s="174"/>
      <c r="B490" s="162"/>
      <c r="C490" s="162"/>
      <c r="D490" s="170" t="s">
        <v>311</v>
      </c>
      <c r="E490" s="302"/>
      <c r="F490" s="302"/>
      <c r="G490" s="302"/>
      <c r="H490" s="302"/>
      <c r="I490" s="302"/>
      <c r="J490" s="302"/>
      <c r="K490" s="302"/>
      <c r="L490" s="302"/>
      <c r="M490" s="304"/>
      <c r="N490" s="304"/>
      <c r="O490" s="304"/>
      <c r="P490" s="304"/>
      <c r="Q490" s="304"/>
      <c r="R490" s="304"/>
      <c r="S490" s="304"/>
      <c r="T490" s="304"/>
      <c r="U490" s="304"/>
      <c r="V490" s="304"/>
      <c r="W490" s="304"/>
      <c r="X490" s="304"/>
      <c r="Y490" s="154"/>
    </row>
    <row r="491" spans="1:25">
      <c r="A491" s="174"/>
      <c r="B491" s="162"/>
      <c r="C491" s="162"/>
      <c r="D491" s="172" t="s">
        <v>312</v>
      </c>
      <c r="E491" s="302"/>
      <c r="F491" s="302"/>
      <c r="G491" s="319">
        <v>6494400</v>
      </c>
      <c r="H491" s="320">
        <v>1839</v>
      </c>
      <c r="I491" s="302"/>
      <c r="J491" s="302"/>
      <c r="K491" s="302"/>
      <c r="L491" s="302"/>
      <c r="M491" s="304"/>
      <c r="N491" s="304"/>
      <c r="O491" s="304"/>
      <c r="P491" s="304"/>
      <c r="Q491" s="304"/>
      <c r="R491" s="304"/>
      <c r="S491" s="304"/>
      <c r="T491" s="304"/>
      <c r="U491" s="304"/>
      <c r="V491" s="304"/>
      <c r="W491" s="304"/>
      <c r="X491" s="304"/>
      <c r="Y491" s="154"/>
    </row>
    <row r="492" spans="1:25">
      <c r="A492" s="174"/>
      <c r="B492" s="162"/>
      <c r="C492" s="162"/>
      <c r="D492" s="172" t="s">
        <v>313</v>
      </c>
      <c r="E492" s="302"/>
      <c r="F492" s="302"/>
      <c r="G492" s="319">
        <v>4284500</v>
      </c>
      <c r="H492" s="320">
        <v>1839</v>
      </c>
      <c r="I492" s="302"/>
      <c r="J492" s="302"/>
      <c r="K492" s="302"/>
      <c r="L492" s="302"/>
      <c r="M492" s="304"/>
      <c r="N492" s="304"/>
      <c r="O492" s="304"/>
      <c r="P492" s="304"/>
      <c r="Q492" s="304"/>
      <c r="R492" s="304"/>
      <c r="S492" s="304"/>
      <c r="T492" s="304"/>
      <c r="U492" s="304"/>
      <c r="V492" s="304"/>
      <c r="W492" s="304"/>
      <c r="X492" s="304"/>
      <c r="Y492" s="154"/>
    </row>
    <row r="493" spans="1:25">
      <c r="A493" s="174"/>
      <c r="B493" s="162"/>
      <c r="C493" s="162"/>
      <c r="D493" s="172" t="s">
        <v>314</v>
      </c>
      <c r="E493" s="302"/>
      <c r="F493" s="302"/>
      <c r="G493" s="319">
        <v>6848600</v>
      </c>
      <c r="H493" s="320">
        <v>1839</v>
      </c>
      <c r="I493" s="302"/>
      <c r="J493" s="302"/>
      <c r="K493" s="302"/>
      <c r="L493" s="302"/>
      <c r="M493" s="304"/>
      <c r="N493" s="304"/>
      <c r="O493" s="304"/>
      <c r="P493" s="304"/>
      <c r="Q493" s="304"/>
      <c r="R493" s="304"/>
      <c r="S493" s="304"/>
      <c r="T493" s="304"/>
      <c r="U493" s="304"/>
      <c r="V493" s="304"/>
      <c r="W493" s="304"/>
      <c r="X493" s="304"/>
      <c r="Y493" s="154"/>
    </row>
    <row r="494" spans="1:25">
      <c r="A494" s="174"/>
      <c r="B494" s="162"/>
      <c r="C494" s="162"/>
      <c r="D494" s="172" t="s">
        <v>315</v>
      </c>
      <c r="E494" s="302"/>
      <c r="F494" s="302"/>
      <c r="G494" s="319">
        <v>6150100</v>
      </c>
      <c r="H494" s="320">
        <v>1839</v>
      </c>
      <c r="I494" s="302"/>
      <c r="J494" s="302"/>
      <c r="K494" s="302"/>
      <c r="L494" s="302"/>
      <c r="M494" s="304"/>
      <c r="N494" s="304"/>
      <c r="O494" s="304"/>
      <c r="P494" s="304"/>
      <c r="Q494" s="304"/>
      <c r="R494" s="304"/>
      <c r="S494" s="304"/>
      <c r="T494" s="304"/>
      <c r="U494" s="304"/>
      <c r="V494" s="304"/>
      <c r="W494" s="304"/>
      <c r="X494" s="304"/>
      <c r="Y494" s="154"/>
    </row>
    <row r="495" spans="1:25">
      <c r="A495" s="174"/>
      <c r="B495" s="162"/>
      <c r="C495" s="162"/>
      <c r="D495" s="172" t="s">
        <v>316</v>
      </c>
      <c r="E495" s="302"/>
      <c r="F495" s="302"/>
      <c r="G495" s="319">
        <v>6270000</v>
      </c>
      <c r="H495" s="320">
        <v>1839</v>
      </c>
      <c r="I495" s="302"/>
      <c r="J495" s="302"/>
      <c r="K495" s="302"/>
      <c r="L495" s="302"/>
      <c r="M495" s="304"/>
      <c r="N495" s="304"/>
      <c r="O495" s="304"/>
      <c r="P495" s="304"/>
      <c r="Q495" s="304"/>
      <c r="R495" s="304"/>
      <c r="S495" s="304"/>
      <c r="T495" s="304"/>
      <c r="U495" s="304"/>
      <c r="V495" s="304"/>
      <c r="W495" s="304"/>
      <c r="X495" s="304"/>
      <c r="Y495" s="154"/>
    </row>
    <row r="496" spans="1:25">
      <c r="A496" s="174"/>
      <c r="B496" s="162"/>
      <c r="C496" s="162"/>
      <c r="D496" s="172" t="s">
        <v>317</v>
      </c>
      <c r="E496" s="302"/>
      <c r="F496" s="302"/>
      <c r="G496" s="319">
        <v>17396500</v>
      </c>
      <c r="H496" s="320">
        <v>1839</v>
      </c>
      <c r="I496" s="302"/>
      <c r="J496" s="302"/>
      <c r="K496" s="302"/>
      <c r="L496" s="302"/>
      <c r="M496" s="304"/>
      <c r="N496" s="304"/>
      <c r="O496" s="304"/>
      <c r="P496" s="304"/>
      <c r="Q496" s="304"/>
      <c r="R496" s="304"/>
      <c r="S496" s="304"/>
      <c r="T496" s="304"/>
      <c r="U496" s="304"/>
      <c r="V496" s="304"/>
      <c r="W496" s="304"/>
      <c r="X496" s="304"/>
      <c r="Y496" s="154"/>
    </row>
    <row r="497" spans="1:25">
      <c r="A497" s="174"/>
      <c r="B497" s="162"/>
      <c r="C497" s="162"/>
      <c r="D497" s="172" t="s">
        <v>318</v>
      </c>
      <c r="E497" s="302"/>
      <c r="F497" s="302"/>
      <c r="G497" s="319">
        <v>319000</v>
      </c>
      <c r="H497" s="320">
        <v>1839</v>
      </c>
      <c r="I497" s="302"/>
      <c r="J497" s="302"/>
      <c r="K497" s="302"/>
      <c r="L497" s="302"/>
      <c r="M497" s="304"/>
      <c r="N497" s="304"/>
      <c r="O497" s="304"/>
      <c r="P497" s="304"/>
      <c r="Q497" s="304"/>
      <c r="R497" s="304"/>
      <c r="S497" s="304"/>
      <c r="T497" s="304"/>
      <c r="U497" s="304"/>
      <c r="V497" s="304"/>
      <c r="W497" s="304"/>
      <c r="X497" s="304"/>
      <c r="Y497" s="154"/>
    </row>
    <row r="498" spans="1:25">
      <c r="A498" s="174"/>
      <c r="B498" s="162"/>
      <c r="C498" s="162"/>
      <c r="D498" s="172" t="s">
        <v>319</v>
      </c>
      <c r="E498" s="302"/>
      <c r="F498" s="302"/>
      <c r="G498" s="319">
        <v>640000</v>
      </c>
      <c r="H498" s="320">
        <v>1839</v>
      </c>
      <c r="I498" s="302"/>
      <c r="J498" s="302"/>
      <c r="K498" s="302"/>
      <c r="L498" s="302"/>
      <c r="M498" s="304"/>
      <c r="N498" s="304"/>
      <c r="O498" s="304"/>
      <c r="P498" s="304"/>
      <c r="Q498" s="304"/>
      <c r="R498" s="304"/>
      <c r="S498" s="304"/>
      <c r="T498" s="304"/>
      <c r="U498" s="304"/>
      <c r="V498" s="304"/>
      <c r="W498" s="304"/>
      <c r="X498" s="304"/>
      <c r="Y498" s="154"/>
    </row>
    <row r="499" spans="1:25">
      <c r="A499" s="174"/>
      <c r="B499" s="162"/>
      <c r="C499" s="162"/>
      <c r="D499" s="172" t="s">
        <v>320</v>
      </c>
      <c r="E499" s="302"/>
      <c r="F499" s="302"/>
      <c r="G499" s="319">
        <v>2112000</v>
      </c>
      <c r="H499" s="320">
        <v>1839</v>
      </c>
      <c r="I499" s="302"/>
      <c r="J499" s="302"/>
      <c r="K499" s="302"/>
      <c r="L499" s="302"/>
      <c r="M499" s="304"/>
      <c r="N499" s="304"/>
      <c r="O499" s="304"/>
      <c r="P499" s="304"/>
      <c r="Q499" s="304"/>
      <c r="R499" s="304"/>
      <c r="S499" s="304"/>
      <c r="T499" s="304"/>
      <c r="U499" s="304"/>
      <c r="V499" s="304"/>
      <c r="W499" s="304"/>
      <c r="X499" s="304"/>
      <c r="Y499" s="154"/>
    </row>
    <row r="500" spans="1:25">
      <c r="A500" s="174"/>
      <c r="B500" s="162"/>
      <c r="C500" s="162"/>
      <c r="D500" s="172" t="s">
        <v>321</v>
      </c>
      <c r="E500" s="302"/>
      <c r="F500" s="302"/>
      <c r="G500" s="319">
        <v>627000</v>
      </c>
      <c r="H500" s="320">
        <v>1839</v>
      </c>
      <c r="I500" s="302"/>
      <c r="J500" s="302"/>
      <c r="K500" s="302"/>
      <c r="L500" s="302"/>
      <c r="M500" s="304"/>
      <c r="N500" s="304"/>
      <c r="O500" s="304"/>
      <c r="P500" s="304"/>
      <c r="Q500" s="304"/>
      <c r="R500" s="304"/>
      <c r="S500" s="304"/>
      <c r="T500" s="304"/>
      <c r="U500" s="304"/>
      <c r="V500" s="304"/>
      <c r="W500" s="304"/>
      <c r="X500" s="304"/>
      <c r="Y500" s="154"/>
    </row>
    <row r="501" spans="1:25">
      <c r="A501" s="174"/>
      <c r="B501" s="162"/>
      <c r="C501" s="162"/>
      <c r="D501" s="172" t="s">
        <v>322</v>
      </c>
      <c r="E501" s="302"/>
      <c r="F501" s="302"/>
      <c r="G501" s="319">
        <v>330000</v>
      </c>
      <c r="H501" s="320">
        <v>1839</v>
      </c>
      <c r="I501" s="302"/>
      <c r="J501" s="302"/>
      <c r="K501" s="302"/>
      <c r="L501" s="302"/>
      <c r="M501" s="304"/>
      <c r="N501" s="304"/>
      <c r="O501" s="304"/>
      <c r="P501" s="304"/>
      <c r="Q501" s="304"/>
      <c r="R501" s="304"/>
      <c r="S501" s="304"/>
      <c r="T501" s="304"/>
      <c r="U501" s="304"/>
      <c r="V501" s="304"/>
      <c r="W501" s="304"/>
      <c r="X501" s="304"/>
      <c r="Y501" s="154"/>
    </row>
    <row r="502" spans="1:25">
      <c r="A502" s="174"/>
      <c r="B502" s="162"/>
      <c r="C502" s="162"/>
      <c r="D502" s="172" t="s">
        <v>323</v>
      </c>
      <c r="E502" s="302"/>
      <c r="F502" s="302"/>
      <c r="G502" s="319">
        <v>495000</v>
      </c>
      <c r="H502" s="320">
        <v>1839</v>
      </c>
      <c r="I502" s="302"/>
      <c r="J502" s="302"/>
      <c r="K502" s="302"/>
      <c r="L502" s="302"/>
      <c r="M502" s="304"/>
      <c r="N502" s="304"/>
      <c r="O502" s="304"/>
      <c r="P502" s="304"/>
      <c r="Q502" s="304"/>
      <c r="R502" s="304"/>
      <c r="S502" s="304"/>
      <c r="T502" s="304"/>
      <c r="U502" s="304"/>
      <c r="V502" s="304"/>
      <c r="W502" s="304"/>
      <c r="X502" s="304"/>
      <c r="Y502" s="154"/>
    </row>
    <row r="503" spans="1:25">
      <c r="A503" s="174"/>
      <c r="B503" s="162"/>
      <c r="C503" s="162"/>
      <c r="D503" s="172" t="s">
        <v>324</v>
      </c>
      <c r="E503" s="302"/>
      <c r="F503" s="302"/>
      <c r="G503" s="319">
        <v>3750000</v>
      </c>
      <c r="H503" s="320">
        <v>1839</v>
      </c>
      <c r="I503" s="302"/>
      <c r="J503" s="302"/>
      <c r="K503" s="302"/>
      <c r="L503" s="302"/>
      <c r="M503" s="304"/>
      <c r="N503" s="304"/>
      <c r="O503" s="304"/>
      <c r="P503" s="304"/>
      <c r="Q503" s="304"/>
      <c r="R503" s="304"/>
      <c r="S503" s="304"/>
      <c r="T503" s="304"/>
      <c r="U503" s="304"/>
      <c r="V503" s="304"/>
      <c r="W503" s="304"/>
      <c r="X503" s="304"/>
      <c r="Y503" s="154"/>
    </row>
    <row r="504" spans="1:25">
      <c r="A504" s="174"/>
      <c r="B504" s="162"/>
      <c r="C504" s="162"/>
      <c r="D504" s="172" t="s">
        <v>325</v>
      </c>
      <c r="E504" s="302"/>
      <c r="F504" s="302"/>
      <c r="G504" s="319">
        <v>2500000</v>
      </c>
      <c r="H504" s="320">
        <v>1839</v>
      </c>
      <c r="I504" s="302"/>
      <c r="J504" s="302"/>
      <c r="K504" s="302"/>
      <c r="L504" s="302"/>
      <c r="M504" s="304"/>
      <c r="N504" s="304"/>
      <c r="O504" s="304"/>
      <c r="P504" s="304"/>
      <c r="Q504" s="304"/>
      <c r="R504" s="304"/>
      <c r="S504" s="304"/>
      <c r="T504" s="304"/>
      <c r="U504" s="304"/>
      <c r="V504" s="304"/>
      <c r="W504" s="304"/>
      <c r="X504" s="304"/>
      <c r="Y504" s="154"/>
    </row>
    <row r="505" spans="1:25">
      <c r="A505" s="174"/>
      <c r="B505" s="162"/>
      <c r="C505" s="162"/>
      <c r="D505" s="172" t="s">
        <v>326</v>
      </c>
      <c r="E505" s="302"/>
      <c r="F505" s="302"/>
      <c r="G505" s="319">
        <v>800000</v>
      </c>
      <c r="H505" s="320">
        <v>1839</v>
      </c>
      <c r="I505" s="302"/>
      <c r="J505" s="302"/>
      <c r="K505" s="302"/>
      <c r="L505" s="302"/>
      <c r="M505" s="304"/>
      <c r="N505" s="304"/>
      <c r="O505" s="304"/>
      <c r="P505" s="304"/>
      <c r="Q505" s="304"/>
      <c r="R505" s="304"/>
      <c r="S505" s="304"/>
      <c r="T505" s="304"/>
      <c r="U505" s="304"/>
      <c r="V505" s="304"/>
      <c r="W505" s="304"/>
      <c r="X505" s="304"/>
      <c r="Y505" s="154"/>
    </row>
    <row r="506" spans="1:25">
      <c r="A506" s="174"/>
      <c r="B506" s="162"/>
      <c r="C506" s="162"/>
      <c r="D506" s="172" t="s">
        <v>327</v>
      </c>
      <c r="E506" s="302"/>
      <c r="F506" s="302"/>
      <c r="G506" s="319">
        <v>1210000</v>
      </c>
      <c r="H506" s="320">
        <v>1839</v>
      </c>
      <c r="I506" s="302"/>
      <c r="J506" s="302"/>
      <c r="K506" s="302"/>
      <c r="L506" s="302"/>
      <c r="M506" s="304"/>
      <c r="N506" s="304"/>
      <c r="O506" s="304"/>
      <c r="P506" s="304"/>
      <c r="Q506" s="304"/>
      <c r="R506" s="304"/>
      <c r="S506" s="304"/>
      <c r="T506" s="304"/>
      <c r="U506" s="304"/>
      <c r="V506" s="304"/>
      <c r="W506" s="304"/>
      <c r="X506" s="304"/>
      <c r="Y506" s="154"/>
    </row>
    <row r="507" spans="1:25">
      <c r="A507" s="174"/>
      <c r="B507" s="162"/>
      <c r="C507" s="162"/>
      <c r="D507" s="172" t="s">
        <v>327</v>
      </c>
      <c r="E507" s="302"/>
      <c r="F507" s="302"/>
      <c r="G507" s="319">
        <v>4042500</v>
      </c>
      <c r="H507" s="320">
        <v>1839</v>
      </c>
      <c r="I507" s="302"/>
      <c r="J507" s="302"/>
      <c r="K507" s="302"/>
      <c r="L507" s="302"/>
      <c r="M507" s="304"/>
      <c r="N507" s="304"/>
      <c r="O507" s="304"/>
      <c r="P507" s="304"/>
      <c r="Q507" s="304"/>
      <c r="R507" s="304"/>
      <c r="S507" s="304"/>
      <c r="T507" s="304"/>
      <c r="U507" s="304"/>
      <c r="V507" s="304"/>
      <c r="W507" s="304"/>
      <c r="X507" s="304"/>
      <c r="Y507" s="154"/>
    </row>
    <row r="508" spans="1:25">
      <c r="A508" s="174"/>
      <c r="B508" s="162"/>
      <c r="C508" s="162"/>
      <c r="D508" s="172" t="s">
        <v>328</v>
      </c>
      <c r="E508" s="302"/>
      <c r="F508" s="302"/>
      <c r="G508" s="319">
        <v>880000</v>
      </c>
      <c r="H508" s="320">
        <v>1839</v>
      </c>
      <c r="I508" s="302"/>
      <c r="J508" s="302"/>
      <c r="K508" s="302"/>
      <c r="L508" s="302"/>
      <c r="M508" s="304"/>
      <c r="N508" s="304"/>
      <c r="O508" s="304"/>
      <c r="P508" s="304"/>
      <c r="Q508" s="304"/>
      <c r="R508" s="304"/>
      <c r="S508" s="304"/>
      <c r="T508" s="304"/>
      <c r="U508" s="304"/>
      <c r="V508" s="304"/>
      <c r="W508" s="304"/>
      <c r="X508" s="304"/>
      <c r="Y508" s="154"/>
    </row>
    <row r="509" spans="1:25">
      <c r="A509" s="174"/>
      <c r="B509" s="162"/>
      <c r="C509" s="162"/>
      <c r="D509" s="172" t="s">
        <v>329</v>
      </c>
      <c r="E509" s="302"/>
      <c r="F509" s="302"/>
      <c r="G509" s="319">
        <v>1650000</v>
      </c>
      <c r="H509" s="320">
        <v>1839</v>
      </c>
      <c r="I509" s="302"/>
      <c r="J509" s="302"/>
      <c r="K509" s="302"/>
      <c r="L509" s="302"/>
      <c r="M509" s="304"/>
      <c r="N509" s="304"/>
      <c r="O509" s="304"/>
      <c r="P509" s="304"/>
      <c r="Q509" s="304"/>
      <c r="R509" s="304"/>
      <c r="S509" s="304"/>
      <c r="T509" s="304"/>
      <c r="U509" s="304"/>
      <c r="V509" s="304"/>
      <c r="W509" s="304"/>
      <c r="X509" s="304"/>
      <c r="Y509" s="154"/>
    </row>
    <row r="510" spans="1:25">
      <c r="A510" s="174"/>
      <c r="B510" s="162"/>
      <c r="C510" s="162"/>
      <c r="D510" s="172" t="s">
        <v>330</v>
      </c>
      <c r="E510" s="302"/>
      <c r="F510" s="302"/>
      <c r="G510" s="319">
        <v>440000</v>
      </c>
      <c r="H510" s="320">
        <v>1839</v>
      </c>
      <c r="I510" s="302"/>
      <c r="J510" s="302"/>
      <c r="K510" s="302"/>
      <c r="L510" s="302"/>
      <c r="M510" s="304"/>
      <c r="N510" s="304"/>
      <c r="O510" s="304"/>
      <c r="P510" s="304"/>
      <c r="Q510" s="304"/>
      <c r="R510" s="304"/>
      <c r="S510" s="304"/>
      <c r="T510" s="304"/>
      <c r="U510" s="304"/>
      <c r="V510" s="304"/>
      <c r="W510" s="304"/>
      <c r="X510" s="304"/>
      <c r="Y510" s="154"/>
    </row>
    <row r="511" spans="1:25">
      <c r="A511" s="174"/>
      <c r="B511" s="162"/>
      <c r="C511" s="162"/>
      <c r="D511" s="172" t="s">
        <v>331</v>
      </c>
      <c r="E511" s="302"/>
      <c r="F511" s="302"/>
      <c r="G511" s="319">
        <v>9750000</v>
      </c>
      <c r="H511" s="320">
        <v>1839</v>
      </c>
      <c r="I511" s="302"/>
      <c r="J511" s="302"/>
      <c r="K511" s="302"/>
      <c r="L511" s="302"/>
      <c r="M511" s="304"/>
      <c r="N511" s="304"/>
      <c r="O511" s="304"/>
      <c r="P511" s="304"/>
      <c r="Q511" s="304"/>
      <c r="R511" s="304"/>
      <c r="S511" s="304"/>
      <c r="T511" s="304"/>
      <c r="U511" s="304"/>
      <c r="V511" s="304"/>
      <c r="W511" s="304"/>
      <c r="X511" s="304"/>
      <c r="Y511" s="154"/>
    </row>
    <row r="512" spans="1:25">
      <c r="A512" s="174"/>
      <c r="B512" s="162"/>
      <c r="C512" s="162"/>
      <c r="D512" s="172" t="s">
        <v>332</v>
      </c>
      <c r="E512" s="302"/>
      <c r="F512" s="302"/>
      <c r="G512" s="319">
        <v>11550000</v>
      </c>
      <c r="H512" s="320">
        <v>1839</v>
      </c>
      <c r="I512" s="302"/>
      <c r="J512" s="302"/>
      <c r="K512" s="302"/>
      <c r="L512" s="302"/>
      <c r="M512" s="304"/>
      <c r="N512" s="304"/>
      <c r="O512" s="304"/>
      <c r="P512" s="304"/>
      <c r="Q512" s="304"/>
      <c r="R512" s="304"/>
      <c r="S512" s="304"/>
      <c r="T512" s="304"/>
      <c r="U512" s="304"/>
      <c r="V512" s="304"/>
      <c r="W512" s="304"/>
      <c r="X512" s="304"/>
      <c r="Y512" s="154"/>
    </row>
    <row r="513" spans="1:25">
      <c r="A513" s="174"/>
      <c r="B513" s="162"/>
      <c r="C513" s="162"/>
      <c r="D513" s="172" t="s">
        <v>333</v>
      </c>
      <c r="E513" s="302"/>
      <c r="F513" s="302"/>
      <c r="G513" s="319">
        <v>385000</v>
      </c>
      <c r="H513" s="320">
        <v>1839</v>
      </c>
      <c r="I513" s="302"/>
      <c r="J513" s="302"/>
      <c r="K513" s="302"/>
      <c r="L513" s="302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154"/>
    </row>
    <row r="514" spans="1:25">
      <c r="A514" s="174"/>
      <c r="B514" s="162"/>
      <c r="C514" s="162"/>
      <c r="D514" s="172" t="s">
        <v>334</v>
      </c>
      <c r="E514" s="302"/>
      <c r="F514" s="302"/>
      <c r="G514" s="319">
        <v>8000000</v>
      </c>
      <c r="H514" s="320">
        <v>1839</v>
      </c>
      <c r="I514" s="302"/>
      <c r="J514" s="302"/>
      <c r="K514" s="302"/>
      <c r="L514" s="302"/>
      <c r="M514" s="304"/>
      <c r="N514" s="304"/>
      <c r="O514" s="304"/>
      <c r="P514" s="304"/>
      <c r="Q514" s="304"/>
      <c r="R514" s="304"/>
      <c r="S514" s="304"/>
      <c r="T514" s="304"/>
      <c r="U514" s="304"/>
      <c r="V514" s="304"/>
      <c r="W514" s="304"/>
      <c r="X514" s="304"/>
      <c r="Y514" s="154"/>
    </row>
    <row r="515" spans="1:25">
      <c r="A515" s="174"/>
      <c r="B515" s="162"/>
      <c r="C515" s="162"/>
      <c r="D515" s="172" t="s">
        <v>334</v>
      </c>
      <c r="E515" s="302"/>
      <c r="F515" s="302"/>
      <c r="G515" s="319">
        <v>36300000</v>
      </c>
      <c r="H515" s="320">
        <v>1839</v>
      </c>
      <c r="I515" s="302"/>
      <c r="J515" s="302"/>
      <c r="K515" s="302"/>
      <c r="L515" s="302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154"/>
    </row>
    <row r="516" spans="1:25">
      <c r="A516" s="174"/>
      <c r="B516" s="162"/>
      <c r="C516" s="162"/>
      <c r="D516" s="172" t="s">
        <v>335</v>
      </c>
      <c r="E516" s="302"/>
      <c r="F516" s="302"/>
      <c r="G516" s="319">
        <v>4840000</v>
      </c>
      <c r="H516" s="320">
        <v>1839</v>
      </c>
      <c r="I516" s="302"/>
      <c r="J516" s="302"/>
      <c r="K516" s="302"/>
      <c r="L516" s="302"/>
      <c r="M516" s="304"/>
      <c r="N516" s="304"/>
      <c r="O516" s="304"/>
      <c r="P516" s="304"/>
      <c r="Q516" s="304"/>
      <c r="R516" s="304"/>
      <c r="S516" s="304"/>
      <c r="T516" s="304"/>
      <c r="U516" s="304"/>
      <c r="V516" s="304"/>
      <c r="W516" s="304"/>
      <c r="X516" s="304"/>
      <c r="Y516" s="154"/>
    </row>
    <row r="517" spans="1:25">
      <c r="A517" s="174"/>
      <c r="B517" s="162"/>
      <c r="C517" s="162"/>
      <c r="D517" s="172" t="s">
        <v>336</v>
      </c>
      <c r="E517" s="302"/>
      <c r="F517" s="302"/>
      <c r="G517" s="319">
        <v>4840000</v>
      </c>
      <c r="H517" s="320">
        <v>1839</v>
      </c>
      <c r="I517" s="302"/>
      <c r="J517" s="302"/>
      <c r="K517" s="302"/>
      <c r="L517" s="302"/>
      <c r="M517" s="304"/>
      <c r="N517" s="304"/>
      <c r="O517" s="304"/>
      <c r="P517" s="304"/>
      <c r="Q517" s="304"/>
      <c r="R517" s="304"/>
      <c r="S517" s="304"/>
      <c r="T517" s="304"/>
      <c r="U517" s="304"/>
      <c r="V517" s="304"/>
      <c r="W517" s="304"/>
      <c r="X517" s="304"/>
      <c r="Y517" s="154"/>
    </row>
    <row r="518" spans="1:25">
      <c r="A518" s="174"/>
      <c r="B518" s="162"/>
      <c r="C518" s="162"/>
      <c r="D518" s="172" t="s">
        <v>336</v>
      </c>
      <c r="E518" s="302"/>
      <c r="F518" s="302"/>
      <c r="G518" s="319">
        <v>12870000</v>
      </c>
      <c r="H518" s="320">
        <v>1839</v>
      </c>
      <c r="I518" s="302"/>
      <c r="J518" s="302"/>
      <c r="K518" s="302"/>
      <c r="L518" s="302"/>
      <c r="M518" s="304"/>
      <c r="N518" s="304"/>
      <c r="O518" s="304"/>
      <c r="P518" s="304"/>
      <c r="Q518" s="304"/>
      <c r="R518" s="304"/>
      <c r="S518" s="304"/>
      <c r="T518" s="304"/>
      <c r="U518" s="304"/>
      <c r="V518" s="304"/>
      <c r="W518" s="304"/>
      <c r="X518" s="304"/>
      <c r="Y518" s="154"/>
    </row>
    <row r="519" spans="1:25">
      <c r="A519" s="174"/>
      <c r="B519" s="162"/>
      <c r="C519" s="162"/>
      <c r="D519" s="172" t="s">
        <v>337</v>
      </c>
      <c r="E519" s="302"/>
      <c r="F519" s="302"/>
      <c r="G519" s="319">
        <v>8750000</v>
      </c>
      <c r="H519" s="320">
        <v>1839</v>
      </c>
      <c r="I519" s="302"/>
      <c r="J519" s="302"/>
      <c r="K519" s="302"/>
      <c r="L519" s="302"/>
      <c r="M519" s="304"/>
      <c r="N519" s="304"/>
      <c r="O519" s="304"/>
      <c r="P519" s="304"/>
      <c r="Q519" s="304"/>
      <c r="R519" s="304"/>
      <c r="S519" s="304"/>
      <c r="T519" s="304"/>
      <c r="U519" s="304"/>
      <c r="V519" s="304"/>
      <c r="W519" s="304"/>
      <c r="X519" s="304"/>
      <c r="Y519" s="154"/>
    </row>
    <row r="520" spans="1:25">
      <c r="A520" s="174"/>
      <c r="B520" s="162"/>
      <c r="C520" s="162"/>
      <c r="D520" s="172" t="s">
        <v>338</v>
      </c>
      <c r="E520" s="302"/>
      <c r="F520" s="302"/>
      <c r="G520" s="319">
        <v>1397000</v>
      </c>
      <c r="H520" s="320">
        <v>1839</v>
      </c>
      <c r="I520" s="302"/>
      <c r="J520" s="302"/>
      <c r="K520" s="302"/>
      <c r="L520" s="302"/>
      <c r="M520" s="304"/>
      <c r="N520" s="304"/>
      <c r="O520" s="304"/>
      <c r="P520" s="304"/>
      <c r="Q520" s="304"/>
      <c r="R520" s="304"/>
      <c r="S520" s="304"/>
      <c r="T520" s="304"/>
      <c r="U520" s="304"/>
      <c r="V520" s="304"/>
      <c r="W520" s="304"/>
      <c r="X520" s="304"/>
      <c r="Y520" s="154"/>
    </row>
    <row r="521" spans="1:25">
      <c r="A521" s="174"/>
      <c r="B521" s="162"/>
      <c r="C521" s="162"/>
      <c r="D521" s="172" t="s">
        <v>338</v>
      </c>
      <c r="E521" s="302"/>
      <c r="F521" s="302"/>
      <c r="G521" s="319">
        <v>951500</v>
      </c>
      <c r="H521" s="320">
        <v>1839</v>
      </c>
      <c r="I521" s="302"/>
      <c r="J521" s="302"/>
      <c r="K521" s="302"/>
      <c r="L521" s="302"/>
      <c r="M521" s="304"/>
      <c r="N521" s="304"/>
      <c r="O521" s="304"/>
      <c r="P521" s="304"/>
      <c r="Q521" s="304"/>
      <c r="R521" s="304"/>
      <c r="S521" s="304"/>
      <c r="T521" s="304"/>
      <c r="U521" s="304"/>
      <c r="V521" s="304"/>
      <c r="W521" s="304"/>
      <c r="X521" s="304"/>
      <c r="Y521" s="154"/>
    </row>
    <row r="522" spans="1:25">
      <c r="A522" s="174"/>
      <c r="B522" s="162"/>
      <c r="C522" s="162"/>
      <c r="D522" s="172" t="s">
        <v>339</v>
      </c>
      <c r="E522" s="302"/>
      <c r="F522" s="302"/>
      <c r="G522" s="319">
        <v>6000000</v>
      </c>
      <c r="H522" s="320">
        <v>1839</v>
      </c>
      <c r="I522" s="302"/>
      <c r="J522" s="302"/>
      <c r="K522" s="302"/>
      <c r="L522" s="302"/>
      <c r="M522" s="304"/>
      <c r="N522" s="304"/>
      <c r="O522" s="304"/>
      <c r="P522" s="304"/>
      <c r="Q522" s="304"/>
      <c r="R522" s="304"/>
      <c r="S522" s="304"/>
      <c r="T522" s="304"/>
      <c r="U522" s="304"/>
      <c r="V522" s="304"/>
      <c r="W522" s="304"/>
      <c r="X522" s="304"/>
      <c r="Y522" s="154"/>
    </row>
    <row r="523" spans="1:25">
      <c r="A523" s="174"/>
      <c r="B523" s="162"/>
      <c r="C523" s="162"/>
      <c r="D523" s="172" t="s">
        <v>340</v>
      </c>
      <c r="E523" s="302"/>
      <c r="F523" s="302"/>
      <c r="G523" s="319">
        <v>1250000</v>
      </c>
      <c r="H523" s="320">
        <v>1839</v>
      </c>
      <c r="I523" s="302"/>
      <c r="J523" s="302"/>
      <c r="K523" s="302"/>
      <c r="L523" s="302"/>
      <c r="M523" s="304"/>
      <c r="N523" s="304"/>
      <c r="O523" s="304"/>
      <c r="P523" s="304"/>
      <c r="Q523" s="304"/>
      <c r="R523" s="304"/>
      <c r="S523" s="304"/>
      <c r="T523" s="304"/>
      <c r="U523" s="304"/>
      <c r="V523" s="304"/>
      <c r="W523" s="304"/>
      <c r="X523" s="304"/>
      <c r="Y523" s="154"/>
    </row>
    <row r="524" spans="1:25">
      <c r="A524" s="174"/>
      <c r="B524" s="162"/>
      <c r="C524" s="162"/>
      <c r="D524" s="172" t="s">
        <v>341</v>
      </c>
      <c r="E524" s="302"/>
      <c r="F524" s="302"/>
      <c r="G524" s="319">
        <v>6900000</v>
      </c>
      <c r="H524" s="320">
        <v>1839</v>
      </c>
      <c r="I524" s="302"/>
      <c r="J524" s="302"/>
      <c r="K524" s="302"/>
      <c r="L524" s="302"/>
      <c r="M524" s="304"/>
      <c r="N524" s="304"/>
      <c r="O524" s="304"/>
      <c r="P524" s="304"/>
      <c r="Q524" s="304"/>
      <c r="R524" s="304"/>
      <c r="S524" s="304"/>
      <c r="T524" s="304"/>
      <c r="U524" s="304"/>
      <c r="V524" s="304"/>
      <c r="W524" s="304"/>
      <c r="X524" s="304"/>
      <c r="Y524" s="154"/>
    </row>
    <row r="525" spans="1:25">
      <c r="A525" s="174"/>
      <c r="B525" s="162"/>
      <c r="C525" s="162"/>
      <c r="D525" s="172" t="s">
        <v>342</v>
      </c>
      <c r="E525" s="302"/>
      <c r="F525" s="302"/>
      <c r="G525" s="319">
        <v>1900000</v>
      </c>
      <c r="H525" s="320">
        <v>1839</v>
      </c>
      <c r="I525" s="302"/>
      <c r="J525" s="302"/>
      <c r="K525" s="302"/>
      <c r="L525" s="302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154"/>
    </row>
    <row r="526" spans="1:25">
      <c r="A526" s="174"/>
      <c r="B526" s="162"/>
      <c r="C526" s="162"/>
      <c r="D526" s="172" t="s">
        <v>343</v>
      </c>
      <c r="E526" s="302"/>
      <c r="F526" s="302"/>
      <c r="G526" s="319">
        <v>1870000</v>
      </c>
      <c r="H526" s="320">
        <v>1839</v>
      </c>
      <c r="I526" s="302"/>
      <c r="J526" s="302"/>
      <c r="K526" s="302"/>
      <c r="L526" s="302"/>
      <c r="M526" s="304"/>
      <c r="N526" s="304"/>
      <c r="O526" s="304"/>
      <c r="P526" s="304"/>
      <c r="Q526" s="304"/>
      <c r="R526" s="304"/>
      <c r="S526" s="304"/>
      <c r="T526" s="304"/>
      <c r="U526" s="304"/>
      <c r="V526" s="304"/>
      <c r="W526" s="304"/>
      <c r="X526" s="304"/>
      <c r="Y526" s="154"/>
    </row>
    <row r="527" spans="1:25">
      <c r="A527" s="174"/>
      <c r="B527" s="162"/>
      <c r="C527" s="162"/>
      <c r="D527" s="172" t="s">
        <v>344</v>
      </c>
      <c r="E527" s="302"/>
      <c r="F527" s="302"/>
      <c r="G527" s="319">
        <v>5441200</v>
      </c>
      <c r="H527" s="320">
        <v>1839</v>
      </c>
      <c r="I527" s="302"/>
      <c r="J527" s="302"/>
      <c r="K527" s="302"/>
      <c r="L527" s="302"/>
      <c r="M527" s="304"/>
      <c r="N527" s="304"/>
      <c r="O527" s="304"/>
      <c r="P527" s="304"/>
      <c r="Q527" s="304"/>
      <c r="R527" s="304"/>
      <c r="S527" s="304"/>
      <c r="T527" s="304"/>
      <c r="U527" s="304"/>
      <c r="V527" s="304"/>
      <c r="W527" s="304"/>
      <c r="X527" s="304"/>
      <c r="Y527" s="154"/>
    </row>
    <row r="528" spans="1:25">
      <c r="A528" s="174"/>
      <c r="B528" s="162"/>
      <c r="C528" s="162"/>
      <c r="D528" s="172" t="s">
        <v>345</v>
      </c>
      <c r="E528" s="302"/>
      <c r="F528" s="302"/>
      <c r="G528" s="319">
        <v>4529800</v>
      </c>
      <c r="H528" s="320">
        <v>1839</v>
      </c>
      <c r="I528" s="302"/>
      <c r="J528" s="302"/>
      <c r="K528" s="302"/>
      <c r="L528" s="302"/>
      <c r="M528" s="304"/>
      <c r="N528" s="304"/>
      <c r="O528" s="304"/>
      <c r="P528" s="304"/>
      <c r="Q528" s="304"/>
      <c r="R528" s="304"/>
      <c r="S528" s="304"/>
      <c r="T528" s="304"/>
      <c r="U528" s="304"/>
      <c r="V528" s="304"/>
      <c r="W528" s="304"/>
      <c r="X528" s="304"/>
      <c r="Y528" s="154"/>
    </row>
    <row r="529" spans="1:25">
      <c r="A529" s="174"/>
      <c r="B529" s="162"/>
      <c r="C529" s="162"/>
      <c r="D529" s="172" t="s">
        <v>346</v>
      </c>
      <c r="E529" s="302"/>
      <c r="F529" s="302"/>
      <c r="G529" s="319">
        <v>2312200</v>
      </c>
      <c r="H529" s="320">
        <v>1839</v>
      </c>
      <c r="I529" s="302"/>
      <c r="J529" s="302"/>
      <c r="K529" s="302"/>
      <c r="L529" s="302"/>
      <c r="M529" s="304"/>
      <c r="N529" s="304"/>
      <c r="O529" s="304"/>
      <c r="P529" s="304"/>
      <c r="Q529" s="304"/>
      <c r="R529" s="304"/>
      <c r="S529" s="304"/>
      <c r="T529" s="304"/>
      <c r="U529" s="304"/>
      <c r="V529" s="304"/>
      <c r="W529" s="304"/>
      <c r="X529" s="304"/>
      <c r="Y529" s="154"/>
    </row>
    <row r="530" spans="1:25">
      <c r="A530" s="174"/>
      <c r="B530" s="162"/>
      <c r="C530" s="162"/>
      <c r="D530" s="172" t="s">
        <v>347</v>
      </c>
      <c r="E530" s="302"/>
      <c r="F530" s="302"/>
      <c r="G530" s="319">
        <v>6262740</v>
      </c>
      <c r="H530" s="320">
        <v>1839</v>
      </c>
      <c r="I530" s="302"/>
      <c r="J530" s="302"/>
      <c r="K530" s="302"/>
      <c r="L530" s="302"/>
      <c r="M530" s="304"/>
      <c r="N530" s="304"/>
      <c r="O530" s="304"/>
      <c r="P530" s="304"/>
      <c r="Q530" s="304"/>
      <c r="R530" s="304"/>
      <c r="S530" s="304"/>
      <c r="T530" s="304"/>
      <c r="U530" s="304"/>
      <c r="V530" s="304"/>
      <c r="W530" s="304"/>
      <c r="X530" s="304"/>
      <c r="Y530" s="154"/>
    </row>
    <row r="531" spans="1:25">
      <c r="A531" s="174"/>
      <c r="B531" s="162"/>
      <c r="C531" s="162"/>
      <c r="D531" s="172" t="s">
        <v>348</v>
      </c>
      <c r="E531" s="302"/>
      <c r="F531" s="302"/>
      <c r="G531" s="319">
        <v>15600000</v>
      </c>
      <c r="H531" s="320">
        <v>50000</v>
      </c>
      <c r="I531" s="302"/>
      <c r="J531" s="302"/>
      <c r="K531" s="302"/>
      <c r="L531" s="302"/>
      <c r="M531" s="304"/>
      <c r="N531" s="304"/>
      <c r="O531" s="304"/>
      <c r="P531" s="304"/>
      <c r="Q531" s="304"/>
      <c r="R531" s="304"/>
      <c r="S531" s="304"/>
      <c r="T531" s="304"/>
      <c r="U531" s="304"/>
      <c r="V531" s="304"/>
      <c r="W531" s="304"/>
      <c r="X531" s="304"/>
      <c r="Y531" s="154"/>
    </row>
    <row r="532" spans="1:25">
      <c r="A532" s="174"/>
      <c r="B532" s="162"/>
      <c r="C532" s="162"/>
      <c r="D532" s="172" t="s">
        <v>349</v>
      </c>
      <c r="E532" s="302"/>
      <c r="F532" s="302"/>
      <c r="G532" s="319">
        <v>6700000</v>
      </c>
      <c r="H532" s="320">
        <v>50000</v>
      </c>
      <c r="I532" s="302"/>
      <c r="J532" s="302"/>
      <c r="K532" s="302"/>
      <c r="L532" s="302"/>
      <c r="M532" s="304"/>
      <c r="N532" s="304"/>
      <c r="O532" s="304"/>
      <c r="P532" s="304"/>
      <c r="Q532" s="304"/>
      <c r="R532" s="304"/>
      <c r="S532" s="304"/>
      <c r="T532" s="304"/>
      <c r="U532" s="304"/>
      <c r="V532" s="304"/>
      <c r="W532" s="304"/>
      <c r="X532" s="304"/>
      <c r="Y532" s="154"/>
    </row>
    <row r="533" spans="1:25">
      <c r="A533" s="174"/>
      <c r="B533" s="162"/>
      <c r="C533" s="162"/>
      <c r="D533" s="172" t="s">
        <v>350</v>
      </c>
      <c r="E533" s="302"/>
      <c r="F533" s="302"/>
      <c r="G533" s="319">
        <v>11550000</v>
      </c>
      <c r="H533" s="320">
        <v>50000</v>
      </c>
      <c r="I533" s="302"/>
      <c r="J533" s="302"/>
      <c r="K533" s="302"/>
      <c r="L533" s="302"/>
      <c r="M533" s="304"/>
      <c r="N533" s="304"/>
      <c r="O533" s="304"/>
      <c r="P533" s="304"/>
      <c r="Q533" s="304"/>
      <c r="R533" s="304"/>
      <c r="S533" s="304"/>
      <c r="T533" s="304"/>
      <c r="U533" s="304"/>
      <c r="V533" s="304"/>
      <c r="W533" s="304"/>
      <c r="X533" s="304"/>
      <c r="Y533" s="154"/>
    </row>
    <row r="534" spans="1:25">
      <c r="A534" s="174"/>
      <c r="B534" s="162"/>
      <c r="C534" s="162"/>
      <c r="D534" s="172" t="s">
        <v>351</v>
      </c>
      <c r="E534" s="302"/>
      <c r="F534" s="302"/>
      <c r="G534" s="319">
        <v>23200000</v>
      </c>
      <c r="H534" s="320">
        <v>50000</v>
      </c>
      <c r="I534" s="302"/>
      <c r="J534" s="302"/>
      <c r="K534" s="302"/>
      <c r="L534" s="302"/>
      <c r="M534" s="304"/>
      <c r="N534" s="304"/>
      <c r="O534" s="304"/>
      <c r="P534" s="304"/>
      <c r="Q534" s="304"/>
      <c r="R534" s="304"/>
      <c r="S534" s="304"/>
      <c r="T534" s="304"/>
      <c r="U534" s="304"/>
      <c r="V534" s="304"/>
      <c r="W534" s="304"/>
      <c r="X534" s="304"/>
      <c r="Y534" s="154"/>
    </row>
    <row r="535" spans="1:25">
      <c r="A535" s="174"/>
      <c r="B535" s="162"/>
      <c r="C535" s="162"/>
      <c r="D535" s="172" t="s">
        <v>352</v>
      </c>
      <c r="E535" s="302"/>
      <c r="F535" s="302"/>
      <c r="G535" s="319">
        <v>12050000</v>
      </c>
      <c r="H535" s="320">
        <v>50000</v>
      </c>
      <c r="I535" s="302"/>
      <c r="J535" s="302"/>
      <c r="K535" s="302"/>
      <c r="L535" s="302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154"/>
    </row>
    <row r="536" spans="1:25">
      <c r="A536" s="174"/>
      <c r="B536" s="162"/>
      <c r="C536" s="162"/>
      <c r="D536" s="172" t="s">
        <v>353</v>
      </c>
      <c r="E536" s="302"/>
      <c r="F536" s="302"/>
      <c r="G536" s="319">
        <v>39000000</v>
      </c>
      <c r="H536" s="320">
        <v>50000</v>
      </c>
      <c r="I536" s="302"/>
      <c r="J536" s="302"/>
      <c r="K536" s="302"/>
      <c r="L536" s="302"/>
      <c r="M536" s="304"/>
      <c r="N536" s="304"/>
      <c r="O536" s="304"/>
      <c r="P536" s="304"/>
      <c r="Q536" s="304"/>
      <c r="R536" s="304"/>
      <c r="S536" s="304"/>
      <c r="T536" s="304"/>
      <c r="U536" s="304"/>
      <c r="V536" s="304"/>
      <c r="W536" s="304"/>
      <c r="X536" s="304"/>
      <c r="Y536" s="154"/>
    </row>
    <row r="537" spans="1:25">
      <c r="A537" s="174"/>
      <c r="B537" s="162"/>
      <c r="C537" s="162"/>
      <c r="D537" s="172" t="s">
        <v>354</v>
      </c>
      <c r="E537" s="302"/>
      <c r="F537" s="302"/>
      <c r="G537" s="319">
        <v>6400000</v>
      </c>
      <c r="H537" s="320">
        <v>50000</v>
      </c>
      <c r="I537" s="302"/>
      <c r="J537" s="302"/>
      <c r="K537" s="302"/>
      <c r="L537" s="302"/>
      <c r="M537" s="304"/>
      <c r="N537" s="304"/>
      <c r="O537" s="304"/>
      <c r="P537" s="304"/>
      <c r="Q537" s="304"/>
      <c r="R537" s="304"/>
      <c r="S537" s="304"/>
      <c r="T537" s="304"/>
      <c r="U537" s="304"/>
      <c r="V537" s="304"/>
      <c r="W537" s="304"/>
      <c r="X537" s="304"/>
      <c r="Y537" s="154"/>
    </row>
    <row r="538" spans="1:25">
      <c r="A538" s="174"/>
      <c r="B538" s="162"/>
      <c r="C538" s="162"/>
      <c r="D538" s="172" t="s">
        <v>355</v>
      </c>
      <c r="E538" s="302"/>
      <c r="F538" s="302"/>
      <c r="G538" s="319">
        <v>1150000</v>
      </c>
      <c r="H538" s="320">
        <v>50000</v>
      </c>
      <c r="I538" s="302"/>
      <c r="J538" s="302"/>
      <c r="K538" s="302"/>
      <c r="L538" s="302"/>
      <c r="M538" s="304"/>
      <c r="N538" s="304"/>
      <c r="O538" s="304"/>
      <c r="P538" s="304"/>
      <c r="Q538" s="304"/>
      <c r="R538" s="304"/>
      <c r="S538" s="304"/>
      <c r="T538" s="304"/>
      <c r="U538" s="304"/>
      <c r="V538" s="304"/>
      <c r="W538" s="304"/>
      <c r="X538" s="304"/>
      <c r="Y538" s="154"/>
    </row>
    <row r="539" spans="1:25">
      <c r="A539" s="174"/>
      <c r="B539" s="162"/>
      <c r="C539" s="162"/>
      <c r="D539" s="172" t="s">
        <v>356</v>
      </c>
      <c r="E539" s="302"/>
      <c r="F539" s="302"/>
      <c r="G539" s="319">
        <v>6100000</v>
      </c>
      <c r="H539" s="320">
        <v>50000</v>
      </c>
      <c r="I539" s="302"/>
      <c r="J539" s="302"/>
      <c r="K539" s="302"/>
      <c r="L539" s="302"/>
      <c r="M539" s="304"/>
      <c r="N539" s="304"/>
      <c r="O539" s="304"/>
      <c r="P539" s="304"/>
      <c r="Q539" s="304"/>
      <c r="R539" s="304"/>
      <c r="S539" s="304"/>
      <c r="T539" s="304"/>
      <c r="U539" s="304"/>
      <c r="V539" s="304"/>
      <c r="W539" s="304"/>
      <c r="X539" s="304"/>
      <c r="Y539" s="154"/>
    </row>
    <row r="540" spans="1:25">
      <c r="A540" s="174"/>
      <c r="B540" s="162"/>
      <c r="C540" s="162"/>
      <c r="D540" s="172" t="s">
        <v>357</v>
      </c>
      <c r="E540" s="302"/>
      <c r="F540" s="302"/>
      <c r="G540" s="319">
        <v>9600000</v>
      </c>
      <c r="H540" s="320">
        <v>50000</v>
      </c>
      <c r="I540" s="302"/>
      <c r="J540" s="302"/>
      <c r="K540" s="302"/>
      <c r="L540" s="302"/>
      <c r="M540" s="304"/>
      <c r="N540" s="304"/>
      <c r="O540" s="304"/>
      <c r="P540" s="304"/>
      <c r="Q540" s="304"/>
      <c r="R540" s="304"/>
      <c r="S540" s="304"/>
      <c r="T540" s="304"/>
      <c r="U540" s="304"/>
      <c r="V540" s="304"/>
      <c r="W540" s="304"/>
      <c r="X540" s="304"/>
      <c r="Y540" s="154"/>
    </row>
    <row r="541" spans="1:25">
      <c r="A541" s="174"/>
      <c r="B541" s="162"/>
      <c r="C541" s="162"/>
      <c r="D541" s="172" t="s">
        <v>358</v>
      </c>
      <c r="E541" s="302"/>
      <c r="F541" s="302"/>
      <c r="G541" s="319">
        <v>3575000</v>
      </c>
      <c r="H541" s="320">
        <v>50000</v>
      </c>
      <c r="I541" s="302"/>
      <c r="J541" s="302"/>
      <c r="K541" s="302"/>
      <c r="L541" s="302"/>
      <c r="M541" s="304"/>
      <c r="N541" s="304"/>
      <c r="O541" s="304"/>
      <c r="P541" s="304"/>
      <c r="Q541" s="304"/>
      <c r="R541" s="304"/>
      <c r="S541" s="304"/>
      <c r="T541" s="304"/>
      <c r="U541" s="304"/>
      <c r="V541" s="304"/>
      <c r="W541" s="304"/>
      <c r="X541" s="304"/>
      <c r="Y541" s="154"/>
    </row>
    <row r="542" spans="1:25">
      <c r="A542" s="174"/>
      <c r="B542" s="162"/>
      <c r="C542" s="162"/>
      <c r="D542" s="172" t="s">
        <v>359</v>
      </c>
      <c r="E542" s="302"/>
      <c r="F542" s="302"/>
      <c r="G542" s="319">
        <v>2100000</v>
      </c>
      <c r="H542" s="320">
        <v>50000</v>
      </c>
      <c r="I542" s="302"/>
      <c r="J542" s="302"/>
      <c r="K542" s="302"/>
      <c r="L542" s="302"/>
      <c r="M542" s="304"/>
      <c r="N542" s="304"/>
      <c r="O542" s="304"/>
      <c r="P542" s="304"/>
      <c r="Q542" s="304"/>
      <c r="R542" s="304"/>
      <c r="S542" s="304"/>
      <c r="T542" s="304"/>
      <c r="U542" s="304"/>
      <c r="V542" s="304"/>
      <c r="W542" s="304"/>
      <c r="X542" s="304"/>
      <c r="Y542" s="154"/>
    </row>
    <row r="543" spans="1:25">
      <c r="A543" s="174"/>
      <c r="B543" s="162"/>
      <c r="C543" s="162"/>
      <c r="D543" s="172" t="s">
        <v>360</v>
      </c>
      <c r="E543" s="302"/>
      <c r="F543" s="302"/>
      <c r="G543" s="319">
        <v>2800000</v>
      </c>
      <c r="H543" s="320">
        <v>50000</v>
      </c>
      <c r="I543" s="302"/>
      <c r="J543" s="302"/>
      <c r="K543" s="302"/>
      <c r="L543" s="302"/>
      <c r="M543" s="304"/>
      <c r="N543" s="304"/>
      <c r="O543" s="304"/>
      <c r="P543" s="304"/>
      <c r="Q543" s="304"/>
      <c r="R543" s="304"/>
      <c r="S543" s="304"/>
      <c r="T543" s="304"/>
      <c r="U543" s="304"/>
      <c r="V543" s="304"/>
      <c r="W543" s="304"/>
      <c r="X543" s="304"/>
      <c r="Y543" s="154"/>
    </row>
    <row r="544" spans="1:25">
      <c r="A544" s="174"/>
      <c r="B544" s="162"/>
      <c r="C544" s="162"/>
      <c r="D544" s="172" t="s">
        <v>361</v>
      </c>
      <c r="E544" s="302"/>
      <c r="F544" s="302"/>
      <c r="G544" s="319">
        <v>755000</v>
      </c>
      <c r="H544" s="320">
        <v>1839</v>
      </c>
      <c r="I544" s="302"/>
      <c r="J544" s="302"/>
      <c r="K544" s="302"/>
      <c r="L544" s="302"/>
      <c r="M544" s="304"/>
      <c r="N544" s="304"/>
      <c r="O544" s="304"/>
      <c r="P544" s="304"/>
      <c r="Q544" s="304"/>
      <c r="R544" s="304"/>
      <c r="S544" s="304"/>
      <c r="T544" s="304"/>
      <c r="U544" s="304"/>
      <c r="V544" s="304"/>
      <c r="W544" s="304"/>
      <c r="X544" s="304"/>
      <c r="Y544" s="154"/>
    </row>
    <row r="545" spans="1:25">
      <c r="A545" s="174"/>
      <c r="B545" s="162"/>
      <c r="C545" s="162"/>
      <c r="D545" s="172" t="s">
        <v>362</v>
      </c>
      <c r="E545" s="302"/>
      <c r="F545" s="302"/>
      <c r="G545" s="319">
        <v>1100000</v>
      </c>
      <c r="H545" s="320">
        <v>4685</v>
      </c>
      <c r="I545" s="302"/>
      <c r="J545" s="302"/>
      <c r="K545" s="302"/>
      <c r="L545" s="302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154"/>
    </row>
    <row r="546" spans="1:25">
      <c r="A546" s="174"/>
      <c r="B546" s="162"/>
      <c r="C546" s="162"/>
      <c r="D546" s="172" t="s">
        <v>363</v>
      </c>
      <c r="E546" s="302"/>
      <c r="F546" s="302"/>
      <c r="G546" s="319">
        <v>8250000</v>
      </c>
      <c r="H546" s="320">
        <v>4685</v>
      </c>
      <c r="I546" s="302"/>
      <c r="J546" s="302"/>
      <c r="K546" s="302"/>
      <c r="L546" s="302"/>
      <c r="M546" s="304"/>
      <c r="N546" s="304"/>
      <c r="O546" s="304"/>
      <c r="P546" s="304"/>
      <c r="Q546" s="304"/>
      <c r="R546" s="304"/>
      <c r="S546" s="304"/>
      <c r="T546" s="304"/>
      <c r="U546" s="304"/>
      <c r="V546" s="304"/>
      <c r="W546" s="304"/>
      <c r="X546" s="304"/>
      <c r="Y546" s="154"/>
    </row>
    <row r="547" spans="1:25">
      <c r="A547" s="174"/>
      <c r="B547" s="162"/>
      <c r="C547" s="162"/>
      <c r="D547" s="172" t="s">
        <v>364</v>
      </c>
      <c r="E547" s="302"/>
      <c r="F547" s="302"/>
      <c r="G547" s="319">
        <v>1375000</v>
      </c>
      <c r="H547" s="320">
        <v>1839</v>
      </c>
      <c r="I547" s="302"/>
      <c r="J547" s="302"/>
      <c r="K547" s="302"/>
      <c r="L547" s="302"/>
      <c r="M547" s="304"/>
      <c r="N547" s="304"/>
      <c r="O547" s="304"/>
      <c r="P547" s="304"/>
      <c r="Q547" s="304"/>
      <c r="R547" s="304"/>
      <c r="S547" s="304"/>
      <c r="T547" s="304"/>
      <c r="U547" s="304"/>
      <c r="V547" s="304"/>
      <c r="W547" s="304"/>
      <c r="X547" s="304"/>
      <c r="Y547" s="154"/>
    </row>
    <row r="548" spans="1:25">
      <c r="A548" s="174"/>
      <c r="B548" s="162"/>
      <c r="C548" s="162"/>
      <c r="D548" s="172" t="s">
        <v>365</v>
      </c>
      <c r="E548" s="302"/>
      <c r="F548" s="302"/>
      <c r="G548" s="319">
        <v>3118060</v>
      </c>
      <c r="H548" s="320">
        <v>1839</v>
      </c>
      <c r="I548" s="302"/>
      <c r="J548" s="302"/>
      <c r="K548" s="302"/>
      <c r="L548" s="302"/>
      <c r="M548" s="304"/>
      <c r="N548" s="304"/>
      <c r="O548" s="304"/>
      <c r="P548" s="304"/>
      <c r="Q548" s="304"/>
      <c r="R548" s="304"/>
      <c r="S548" s="304"/>
      <c r="T548" s="304"/>
      <c r="U548" s="304"/>
      <c r="V548" s="304"/>
      <c r="W548" s="304"/>
      <c r="X548" s="304"/>
      <c r="Y548" s="154"/>
    </row>
    <row r="549" spans="1:25">
      <c r="A549" s="174"/>
      <c r="B549" s="162"/>
      <c r="C549" s="162"/>
      <c r="D549" s="172" t="s">
        <v>366</v>
      </c>
      <c r="E549" s="302"/>
      <c r="F549" s="302"/>
      <c r="G549" s="319">
        <v>367400</v>
      </c>
      <c r="H549" s="320">
        <v>1839</v>
      </c>
      <c r="I549" s="302"/>
      <c r="J549" s="302"/>
      <c r="K549" s="302"/>
      <c r="L549" s="302"/>
      <c r="M549" s="304"/>
      <c r="N549" s="304"/>
      <c r="O549" s="304"/>
      <c r="P549" s="304"/>
      <c r="Q549" s="304"/>
      <c r="R549" s="304"/>
      <c r="S549" s="304"/>
      <c r="T549" s="304"/>
      <c r="U549" s="304"/>
      <c r="V549" s="304"/>
      <c r="W549" s="304"/>
      <c r="X549" s="304"/>
      <c r="Y549" s="154"/>
    </row>
    <row r="550" spans="1:25">
      <c r="A550" s="174"/>
      <c r="B550" s="162"/>
      <c r="C550" s="162"/>
      <c r="D550" s="172" t="s">
        <v>367</v>
      </c>
      <c r="E550" s="302"/>
      <c r="F550" s="302"/>
      <c r="G550" s="319">
        <v>253000</v>
      </c>
      <c r="H550" s="320">
        <v>1839</v>
      </c>
      <c r="I550" s="302"/>
      <c r="J550" s="302"/>
      <c r="K550" s="302"/>
      <c r="L550" s="302"/>
      <c r="M550" s="304"/>
      <c r="N550" s="304"/>
      <c r="O550" s="304"/>
      <c r="P550" s="304"/>
      <c r="Q550" s="304"/>
      <c r="R550" s="304"/>
      <c r="S550" s="304"/>
      <c r="T550" s="304"/>
      <c r="U550" s="304"/>
      <c r="V550" s="304"/>
      <c r="W550" s="304"/>
      <c r="X550" s="304"/>
      <c r="Y550" s="154"/>
    </row>
    <row r="551" spans="1:25">
      <c r="A551" s="174"/>
      <c r="B551" s="162"/>
      <c r="C551" s="162"/>
      <c r="D551" s="172" t="s">
        <v>368</v>
      </c>
      <c r="E551" s="302"/>
      <c r="F551" s="302"/>
      <c r="G551" s="319">
        <v>629200</v>
      </c>
      <c r="H551" s="320">
        <v>1839</v>
      </c>
      <c r="I551" s="302"/>
      <c r="J551" s="302"/>
      <c r="K551" s="302"/>
      <c r="L551" s="302"/>
      <c r="M551" s="304"/>
      <c r="N551" s="304"/>
      <c r="O551" s="304"/>
      <c r="P551" s="304"/>
      <c r="Q551" s="304"/>
      <c r="R551" s="304"/>
      <c r="S551" s="304"/>
      <c r="T551" s="304"/>
      <c r="U551" s="304"/>
      <c r="V551" s="304"/>
      <c r="W551" s="304"/>
      <c r="X551" s="304"/>
      <c r="Y551" s="154"/>
    </row>
    <row r="552" spans="1:25">
      <c r="A552" s="174"/>
      <c r="B552" s="162"/>
      <c r="C552" s="162"/>
      <c r="D552" s="172" t="s">
        <v>369</v>
      </c>
      <c r="E552" s="302"/>
      <c r="F552" s="302"/>
      <c r="G552" s="319">
        <v>246400</v>
      </c>
      <c r="H552" s="320">
        <v>1839</v>
      </c>
      <c r="I552" s="302"/>
      <c r="J552" s="302"/>
      <c r="K552" s="302"/>
      <c r="L552" s="302"/>
      <c r="M552" s="304"/>
      <c r="N552" s="304"/>
      <c r="O552" s="304"/>
      <c r="P552" s="304"/>
      <c r="Q552" s="304"/>
      <c r="R552" s="304"/>
      <c r="S552" s="304"/>
      <c r="T552" s="304"/>
      <c r="U552" s="304"/>
      <c r="V552" s="304"/>
      <c r="W552" s="304"/>
      <c r="X552" s="304"/>
      <c r="Y552" s="154"/>
    </row>
    <row r="553" spans="1:25">
      <c r="A553" s="174"/>
      <c r="B553" s="162"/>
      <c r="C553" s="162"/>
      <c r="D553" s="172" t="s">
        <v>370</v>
      </c>
      <c r="E553" s="302"/>
      <c r="F553" s="302"/>
      <c r="G553" s="319">
        <v>3424300</v>
      </c>
      <c r="H553" s="320">
        <v>1839</v>
      </c>
      <c r="I553" s="302"/>
      <c r="J553" s="302"/>
      <c r="K553" s="302"/>
      <c r="L553" s="302"/>
      <c r="M553" s="304"/>
      <c r="N553" s="304"/>
      <c r="O553" s="304"/>
      <c r="P553" s="304"/>
      <c r="Q553" s="304"/>
      <c r="R553" s="304"/>
      <c r="S553" s="304"/>
      <c r="T553" s="304"/>
      <c r="U553" s="304"/>
      <c r="V553" s="304"/>
      <c r="W553" s="304"/>
      <c r="X553" s="304"/>
      <c r="Y553" s="154"/>
    </row>
    <row r="554" spans="1:25">
      <c r="A554" s="174"/>
      <c r="B554" s="162"/>
      <c r="C554" s="162"/>
      <c r="D554" s="172" t="s">
        <v>371</v>
      </c>
      <c r="E554" s="302"/>
      <c r="F554" s="302"/>
      <c r="G554" s="319">
        <v>1628000</v>
      </c>
      <c r="H554" s="320">
        <v>1839</v>
      </c>
      <c r="I554" s="302"/>
      <c r="J554" s="302"/>
      <c r="K554" s="302"/>
      <c r="L554" s="302"/>
      <c r="M554" s="304"/>
      <c r="N554" s="304"/>
      <c r="O554" s="304"/>
      <c r="P554" s="304"/>
      <c r="Q554" s="304"/>
      <c r="R554" s="304"/>
      <c r="S554" s="304"/>
      <c r="T554" s="304"/>
      <c r="U554" s="304"/>
      <c r="V554" s="304"/>
      <c r="W554" s="304"/>
      <c r="X554" s="304"/>
      <c r="Y554" s="154"/>
    </row>
    <row r="555" spans="1:25">
      <c r="A555" s="174"/>
      <c r="B555" s="162"/>
      <c r="C555" s="162"/>
      <c r="D555" s="172" t="s">
        <v>372</v>
      </c>
      <c r="E555" s="302"/>
      <c r="F555" s="302"/>
      <c r="G555" s="319">
        <v>3014000</v>
      </c>
      <c r="H555" s="320">
        <v>1839</v>
      </c>
      <c r="I555" s="302"/>
      <c r="J555" s="302"/>
      <c r="K555" s="302"/>
      <c r="L555" s="302"/>
      <c r="M555" s="304"/>
      <c r="N555" s="304"/>
      <c r="O555" s="304"/>
      <c r="P555" s="304"/>
      <c r="Q555" s="304"/>
      <c r="R555" s="304"/>
      <c r="S555" s="304"/>
      <c r="T555" s="304"/>
      <c r="U555" s="304"/>
      <c r="V555" s="304"/>
      <c r="W555" s="304"/>
      <c r="X555" s="304"/>
      <c r="Y555" s="154"/>
    </row>
    <row r="556" spans="1:25">
      <c r="A556" s="174"/>
      <c r="B556" s="162"/>
      <c r="C556" s="162"/>
      <c r="D556" s="172" t="s">
        <v>373</v>
      </c>
      <c r="E556" s="302"/>
      <c r="F556" s="302"/>
      <c r="G556" s="319">
        <v>7744000</v>
      </c>
      <c r="H556" s="320">
        <v>1839</v>
      </c>
      <c r="I556" s="302"/>
      <c r="J556" s="302"/>
      <c r="K556" s="302"/>
      <c r="L556" s="302"/>
      <c r="M556" s="304"/>
      <c r="N556" s="304"/>
      <c r="O556" s="304"/>
      <c r="P556" s="304"/>
      <c r="Q556" s="304"/>
      <c r="R556" s="304"/>
      <c r="S556" s="304"/>
      <c r="T556" s="304"/>
      <c r="U556" s="304"/>
      <c r="V556" s="304"/>
      <c r="W556" s="304"/>
      <c r="X556" s="304"/>
      <c r="Y556" s="154"/>
    </row>
    <row r="557" spans="1:25">
      <c r="A557" s="174"/>
      <c r="B557" s="162"/>
      <c r="C557" s="162"/>
      <c r="D557" s="172" t="s">
        <v>374</v>
      </c>
      <c r="E557" s="302"/>
      <c r="F557" s="302"/>
      <c r="G557" s="319">
        <v>12408000</v>
      </c>
      <c r="H557" s="320">
        <v>1839</v>
      </c>
      <c r="I557" s="302"/>
      <c r="J557" s="302"/>
      <c r="K557" s="302"/>
      <c r="L557" s="302"/>
      <c r="M557" s="304"/>
      <c r="N557" s="304"/>
      <c r="O557" s="304"/>
      <c r="P557" s="304"/>
      <c r="Q557" s="304"/>
      <c r="R557" s="304"/>
      <c r="S557" s="304"/>
      <c r="T557" s="304"/>
      <c r="U557" s="304"/>
      <c r="V557" s="304"/>
      <c r="W557" s="304"/>
      <c r="X557" s="304"/>
      <c r="Y557" s="154"/>
    </row>
    <row r="558" spans="1:25">
      <c r="A558" s="174"/>
      <c r="B558" s="162"/>
      <c r="C558" s="162"/>
      <c r="D558" s="172" t="s">
        <v>375</v>
      </c>
      <c r="E558" s="302"/>
      <c r="F558" s="302"/>
      <c r="G558" s="319">
        <v>44000000</v>
      </c>
      <c r="H558" s="322">
        <v>2500000</v>
      </c>
      <c r="I558" s="302"/>
      <c r="J558" s="302"/>
      <c r="K558" s="302"/>
      <c r="L558" s="302"/>
      <c r="M558" s="304"/>
      <c r="N558" s="304"/>
      <c r="O558" s="304"/>
      <c r="P558" s="304"/>
      <c r="Q558" s="304"/>
      <c r="R558" s="304"/>
      <c r="S558" s="304"/>
      <c r="T558" s="304"/>
      <c r="U558" s="304"/>
      <c r="V558" s="304"/>
      <c r="W558" s="304"/>
      <c r="X558" s="304"/>
      <c r="Y558" s="154"/>
    </row>
    <row r="559" spans="1:25">
      <c r="A559" s="174"/>
      <c r="B559" s="162"/>
      <c r="C559" s="162"/>
      <c r="D559" s="172" t="s">
        <v>376</v>
      </c>
      <c r="E559" s="302"/>
      <c r="F559" s="302"/>
      <c r="G559" s="319">
        <v>32450000</v>
      </c>
      <c r="H559" s="320">
        <v>1839</v>
      </c>
      <c r="I559" s="302"/>
      <c r="J559" s="302"/>
      <c r="K559" s="302"/>
      <c r="L559" s="302"/>
      <c r="M559" s="304"/>
      <c r="N559" s="304"/>
      <c r="O559" s="304"/>
      <c r="P559" s="304"/>
      <c r="Q559" s="304"/>
      <c r="R559" s="304"/>
      <c r="S559" s="304"/>
      <c r="T559" s="304"/>
      <c r="U559" s="304"/>
      <c r="V559" s="304"/>
      <c r="W559" s="304"/>
      <c r="X559" s="304"/>
      <c r="Y559" s="154"/>
    </row>
    <row r="560" spans="1:25">
      <c r="A560" s="174"/>
      <c r="B560" s="162"/>
      <c r="C560" s="162"/>
      <c r="D560" s="172" t="s">
        <v>377</v>
      </c>
      <c r="E560" s="302"/>
      <c r="F560" s="302"/>
      <c r="G560" s="319">
        <v>9500000</v>
      </c>
      <c r="H560" s="320">
        <v>1839</v>
      </c>
      <c r="I560" s="302"/>
      <c r="J560" s="302"/>
      <c r="K560" s="302"/>
      <c r="L560" s="302"/>
      <c r="M560" s="304"/>
      <c r="N560" s="304"/>
      <c r="O560" s="304"/>
      <c r="P560" s="304"/>
      <c r="Q560" s="304"/>
      <c r="R560" s="304"/>
      <c r="S560" s="304"/>
      <c r="T560" s="304"/>
      <c r="U560" s="304"/>
      <c r="V560" s="304"/>
      <c r="W560" s="304"/>
      <c r="X560" s="304"/>
      <c r="Y560" s="154"/>
    </row>
    <row r="561" spans="1:25">
      <c r="A561" s="174"/>
      <c r="B561" s="162"/>
      <c r="C561" s="162"/>
      <c r="D561" s="172" t="s">
        <v>378</v>
      </c>
      <c r="E561" s="302"/>
      <c r="F561" s="302"/>
      <c r="G561" s="319">
        <v>247500</v>
      </c>
      <c r="H561" s="320">
        <v>1839</v>
      </c>
      <c r="I561" s="302"/>
      <c r="J561" s="302"/>
      <c r="K561" s="302"/>
      <c r="L561" s="302"/>
      <c r="M561" s="304"/>
      <c r="N561" s="304"/>
      <c r="O561" s="304"/>
      <c r="P561" s="304"/>
      <c r="Q561" s="304"/>
      <c r="R561" s="304"/>
      <c r="S561" s="304"/>
      <c r="T561" s="304"/>
      <c r="U561" s="304"/>
      <c r="V561" s="304"/>
      <c r="W561" s="304"/>
      <c r="X561" s="304"/>
      <c r="Y561" s="154"/>
    </row>
    <row r="562" spans="1:25">
      <c r="A562" s="174"/>
      <c r="B562" s="162"/>
      <c r="C562" s="162"/>
      <c r="D562" s="172" t="s">
        <v>379</v>
      </c>
      <c r="E562" s="302"/>
      <c r="F562" s="302"/>
      <c r="G562" s="319">
        <v>225000</v>
      </c>
      <c r="H562" s="320">
        <v>1839</v>
      </c>
      <c r="I562" s="302"/>
      <c r="J562" s="302"/>
      <c r="K562" s="302"/>
      <c r="L562" s="302"/>
      <c r="M562" s="304"/>
      <c r="N562" s="304"/>
      <c r="O562" s="304"/>
      <c r="P562" s="304"/>
      <c r="Q562" s="304"/>
      <c r="R562" s="304"/>
      <c r="S562" s="304"/>
      <c r="T562" s="304"/>
      <c r="U562" s="304"/>
      <c r="V562" s="304"/>
      <c r="W562" s="304"/>
      <c r="X562" s="304"/>
      <c r="Y562" s="154"/>
    </row>
    <row r="563" spans="1:25">
      <c r="A563" s="174"/>
      <c r="B563" s="162"/>
      <c r="C563" s="162"/>
      <c r="D563" s="172" t="s">
        <v>380</v>
      </c>
      <c r="E563" s="302"/>
      <c r="F563" s="302"/>
      <c r="G563" s="319">
        <v>220000</v>
      </c>
      <c r="H563" s="320">
        <v>1839</v>
      </c>
      <c r="I563" s="302"/>
      <c r="J563" s="302"/>
      <c r="K563" s="302"/>
      <c r="L563" s="302"/>
      <c r="M563" s="304"/>
      <c r="N563" s="304"/>
      <c r="O563" s="304"/>
      <c r="P563" s="304"/>
      <c r="Q563" s="304"/>
      <c r="R563" s="304"/>
      <c r="S563" s="304"/>
      <c r="T563" s="304"/>
      <c r="U563" s="304"/>
      <c r="V563" s="304"/>
      <c r="W563" s="304"/>
      <c r="X563" s="304"/>
      <c r="Y563" s="154"/>
    </row>
    <row r="564" spans="1:25">
      <c r="A564" s="174"/>
      <c r="B564" s="162"/>
      <c r="C564" s="162"/>
      <c r="D564" s="172" t="s">
        <v>381</v>
      </c>
      <c r="E564" s="302"/>
      <c r="F564" s="302"/>
      <c r="G564" s="319">
        <v>192500</v>
      </c>
      <c r="H564" s="320">
        <v>1839</v>
      </c>
      <c r="I564" s="302"/>
      <c r="J564" s="302"/>
      <c r="K564" s="302"/>
      <c r="L564" s="302"/>
      <c r="M564" s="304"/>
      <c r="N564" s="304"/>
      <c r="O564" s="304"/>
      <c r="P564" s="304"/>
      <c r="Q564" s="304"/>
      <c r="R564" s="304"/>
      <c r="S564" s="304"/>
      <c r="T564" s="304"/>
      <c r="U564" s="304"/>
      <c r="V564" s="304"/>
      <c r="W564" s="304"/>
      <c r="X564" s="304"/>
      <c r="Y564" s="154"/>
    </row>
    <row r="565" spans="1:25">
      <c r="A565" s="174"/>
      <c r="B565" s="162"/>
      <c r="C565" s="162"/>
      <c r="D565" s="172" t="s">
        <v>382</v>
      </c>
      <c r="E565" s="302"/>
      <c r="F565" s="302"/>
      <c r="G565" s="319">
        <v>148500</v>
      </c>
      <c r="H565" s="320">
        <v>1839</v>
      </c>
      <c r="I565" s="302"/>
      <c r="J565" s="302"/>
      <c r="K565" s="302"/>
      <c r="L565" s="302"/>
      <c r="M565" s="304"/>
      <c r="N565" s="304"/>
      <c r="O565" s="304"/>
      <c r="P565" s="304"/>
      <c r="Q565" s="304"/>
      <c r="R565" s="304"/>
      <c r="S565" s="304"/>
      <c r="T565" s="304"/>
      <c r="U565" s="304"/>
      <c r="V565" s="304"/>
      <c r="W565" s="304"/>
      <c r="X565" s="304"/>
      <c r="Y565" s="154"/>
    </row>
    <row r="566" spans="1:25">
      <c r="A566" s="174"/>
      <c r="B566" s="162"/>
      <c r="C566" s="162"/>
      <c r="D566" s="172" t="s">
        <v>383</v>
      </c>
      <c r="E566" s="302"/>
      <c r="F566" s="302"/>
      <c r="G566" s="319">
        <v>112750</v>
      </c>
      <c r="H566" s="320">
        <v>1839</v>
      </c>
      <c r="I566" s="302"/>
      <c r="J566" s="302"/>
      <c r="K566" s="302"/>
      <c r="L566" s="302"/>
      <c r="M566" s="304"/>
      <c r="N566" s="304"/>
      <c r="O566" s="304"/>
      <c r="P566" s="304"/>
      <c r="Q566" s="304"/>
      <c r="R566" s="304"/>
      <c r="S566" s="304"/>
      <c r="T566" s="304"/>
      <c r="U566" s="304"/>
      <c r="V566" s="304"/>
      <c r="W566" s="304"/>
      <c r="X566" s="304"/>
      <c r="Y566" s="154"/>
    </row>
    <row r="567" spans="1:25">
      <c r="A567" s="174"/>
      <c r="B567" s="162"/>
      <c r="C567" s="162"/>
      <c r="D567" s="172" t="s">
        <v>383</v>
      </c>
      <c r="E567" s="302"/>
      <c r="F567" s="302"/>
      <c r="G567" s="319">
        <v>112750</v>
      </c>
      <c r="H567" s="320">
        <v>1839</v>
      </c>
      <c r="I567" s="302"/>
      <c r="J567" s="302"/>
      <c r="K567" s="302"/>
      <c r="L567" s="302"/>
      <c r="M567" s="304"/>
      <c r="N567" s="304"/>
      <c r="O567" s="304"/>
      <c r="P567" s="304"/>
      <c r="Q567" s="304"/>
      <c r="R567" s="304"/>
      <c r="S567" s="304"/>
      <c r="T567" s="304"/>
      <c r="U567" s="304"/>
      <c r="V567" s="304"/>
      <c r="W567" s="304"/>
      <c r="X567" s="304"/>
      <c r="Y567" s="154"/>
    </row>
    <row r="568" spans="1:25">
      <c r="A568" s="174"/>
      <c r="B568" s="162"/>
      <c r="C568" s="162"/>
      <c r="D568" s="172" t="s">
        <v>384</v>
      </c>
      <c r="E568" s="302"/>
      <c r="F568" s="302"/>
      <c r="G568" s="319">
        <v>171600</v>
      </c>
      <c r="H568" s="320">
        <v>1839</v>
      </c>
      <c r="I568" s="302"/>
      <c r="J568" s="302"/>
      <c r="K568" s="302"/>
      <c r="L568" s="302"/>
      <c r="M568" s="304"/>
      <c r="N568" s="304"/>
      <c r="O568" s="304"/>
      <c r="P568" s="304"/>
      <c r="Q568" s="304"/>
      <c r="R568" s="304"/>
      <c r="S568" s="304"/>
      <c r="T568" s="304"/>
      <c r="U568" s="304"/>
      <c r="V568" s="304"/>
      <c r="W568" s="304"/>
      <c r="X568" s="304"/>
      <c r="Y568" s="154"/>
    </row>
    <row r="569" spans="1:25">
      <c r="A569" s="174"/>
      <c r="B569" s="162"/>
      <c r="C569" s="162"/>
      <c r="D569" s="170" t="s">
        <v>198</v>
      </c>
      <c r="E569" s="302"/>
      <c r="F569" s="302"/>
      <c r="G569" s="302"/>
      <c r="H569" s="302"/>
      <c r="I569" s="302"/>
      <c r="J569" s="302"/>
      <c r="K569" s="302"/>
      <c r="L569" s="302"/>
      <c r="M569" s="304"/>
      <c r="N569" s="304"/>
      <c r="O569" s="304"/>
      <c r="P569" s="304"/>
      <c r="Q569" s="304"/>
      <c r="R569" s="304"/>
      <c r="S569" s="304"/>
      <c r="T569" s="304"/>
      <c r="U569" s="304"/>
      <c r="V569" s="304"/>
      <c r="W569" s="304"/>
      <c r="X569" s="304"/>
      <c r="Y569" s="154"/>
    </row>
    <row r="570" spans="1:25">
      <c r="A570" s="174"/>
      <c r="B570" s="162"/>
      <c r="C570" s="162"/>
      <c r="D570" s="172" t="s">
        <v>385</v>
      </c>
      <c r="E570" s="302"/>
      <c r="F570" s="302"/>
      <c r="G570" s="319">
        <v>789800</v>
      </c>
      <c r="H570" s="320">
        <v>4685</v>
      </c>
      <c r="I570" s="302"/>
      <c r="J570" s="302"/>
      <c r="K570" s="302"/>
      <c r="L570" s="302"/>
      <c r="M570" s="304"/>
      <c r="N570" s="304"/>
      <c r="O570" s="304"/>
      <c r="P570" s="304"/>
      <c r="Q570" s="304"/>
      <c r="R570" s="304"/>
      <c r="S570" s="304"/>
      <c r="T570" s="304"/>
      <c r="U570" s="304"/>
      <c r="V570" s="304"/>
      <c r="W570" s="304"/>
      <c r="X570" s="304"/>
      <c r="Y570" s="154"/>
    </row>
    <row r="571" spans="1:25">
      <c r="A571" s="174"/>
      <c r="B571" s="162"/>
      <c r="C571" s="162"/>
      <c r="D571" s="172" t="s">
        <v>386</v>
      </c>
      <c r="E571" s="302"/>
      <c r="F571" s="302"/>
      <c r="G571" s="319">
        <v>2000000</v>
      </c>
      <c r="H571" s="320">
        <v>4685</v>
      </c>
      <c r="I571" s="302"/>
      <c r="J571" s="302"/>
      <c r="K571" s="302"/>
      <c r="L571" s="302"/>
      <c r="M571" s="304"/>
      <c r="N571" s="304"/>
      <c r="O571" s="304"/>
      <c r="P571" s="304"/>
      <c r="Q571" s="304"/>
      <c r="R571" s="304"/>
      <c r="S571" s="304"/>
      <c r="T571" s="304"/>
      <c r="U571" s="304"/>
      <c r="V571" s="304"/>
      <c r="W571" s="304"/>
      <c r="X571" s="304"/>
      <c r="Y571" s="154"/>
    </row>
    <row r="572" spans="1:25">
      <c r="A572" s="174"/>
      <c r="B572" s="162"/>
      <c r="C572" s="162"/>
      <c r="D572" s="172" t="s">
        <v>387</v>
      </c>
      <c r="E572" s="302"/>
      <c r="F572" s="302"/>
      <c r="G572" s="319">
        <v>3290000</v>
      </c>
      <c r="H572" s="320">
        <v>4685</v>
      </c>
      <c r="I572" s="302"/>
      <c r="J572" s="302"/>
      <c r="K572" s="302"/>
      <c r="L572" s="302"/>
      <c r="M572" s="304"/>
      <c r="N572" s="304"/>
      <c r="O572" s="304"/>
      <c r="P572" s="304"/>
      <c r="Q572" s="304"/>
      <c r="R572" s="304"/>
      <c r="S572" s="304"/>
      <c r="T572" s="304"/>
      <c r="U572" s="304"/>
      <c r="V572" s="304"/>
      <c r="W572" s="304"/>
      <c r="X572" s="304"/>
      <c r="Y572" s="154"/>
    </row>
    <row r="573" spans="1:25">
      <c r="A573" s="174"/>
      <c r="B573" s="162"/>
      <c r="C573" s="162"/>
      <c r="D573" s="172" t="s">
        <v>388</v>
      </c>
      <c r="E573" s="302"/>
      <c r="F573" s="302"/>
      <c r="G573" s="319">
        <v>915000</v>
      </c>
      <c r="H573" s="320">
        <v>4685</v>
      </c>
      <c r="I573" s="302"/>
      <c r="J573" s="302"/>
      <c r="K573" s="302"/>
      <c r="L573" s="302"/>
      <c r="M573" s="304"/>
      <c r="N573" s="304"/>
      <c r="O573" s="304"/>
      <c r="P573" s="304"/>
      <c r="Q573" s="304"/>
      <c r="R573" s="304"/>
      <c r="S573" s="304"/>
      <c r="T573" s="304"/>
      <c r="U573" s="304"/>
      <c r="V573" s="304"/>
      <c r="W573" s="304"/>
      <c r="X573" s="304"/>
      <c r="Y573" s="154"/>
    </row>
    <row r="574" spans="1:25">
      <c r="A574" s="174"/>
      <c r="B574" s="162"/>
      <c r="C574" s="162"/>
      <c r="D574" s="172" t="s">
        <v>389</v>
      </c>
      <c r="E574" s="302"/>
      <c r="F574" s="302"/>
      <c r="G574" s="319">
        <v>1850000</v>
      </c>
      <c r="H574" s="320">
        <v>4685</v>
      </c>
      <c r="I574" s="302"/>
      <c r="J574" s="302"/>
      <c r="K574" s="302"/>
      <c r="L574" s="302"/>
      <c r="M574" s="304"/>
      <c r="N574" s="304"/>
      <c r="O574" s="304"/>
      <c r="P574" s="304"/>
      <c r="Q574" s="304"/>
      <c r="R574" s="304"/>
      <c r="S574" s="304"/>
      <c r="T574" s="304"/>
      <c r="U574" s="304"/>
      <c r="V574" s="304"/>
      <c r="W574" s="304"/>
      <c r="X574" s="304"/>
      <c r="Y574" s="154"/>
    </row>
    <row r="575" spans="1:25">
      <c r="A575" s="174"/>
      <c r="B575" s="162"/>
      <c r="C575" s="162"/>
      <c r="D575" s="172" t="s">
        <v>390</v>
      </c>
      <c r="E575" s="302"/>
      <c r="F575" s="302"/>
      <c r="G575" s="319">
        <v>2210000</v>
      </c>
      <c r="H575" s="320">
        <v>4685</v>
      </c>
      <c r="I575" s="302"/>
      <c r="J575" s="302"/>
      <c r="K575" s="302"/>
      <c r="L575" s="302"/>
      <c r="M575" s="304"/>
      <c r="N575" s="304"/>
      <c r="O575" s="304"/>
      <c r="P575" s="304"/>
      <c r="Q575" s="304"/>
      <c r="R575" s="304"/>
      <c r="S575" s="304"/>
      <c r="T575" s="304"/>
      <c r="U575" s="304"/>
      <c r="V575" s="304"/>
      <c r="W575" s="304"/>
      <c r="X575" s="304"/>
      <c r="Y575" s="154"/>
    </row>
    <row r="576" spans="1:25">
      <c r="A576" s="174"/>
      <c r="B576" s="162"/>
      <c r="C576" s="162"/>
      <c r="D576" s="172" t="s">
        <v>391</v>
      </c>
      <c r="E576" s="302"/>
      <c r="F576" s="302"/>
      <c r="G576" s="319">
        <v>1490000</v>
      </c>
      <c r="H576" s="320">
        <v>4685</v>
      </c>
      <c r="I576" s="302"/>
      <c r="J576" s="302"/>
      <c r="K576" s="302"/>
      <c r="L576" s="302"/>
      <c r="M576" s="304"/>
      <c r="N576" s="304"/>
      <c r="O576" s="304"/>
      <c r="P576" s="304"/>
      <c r="Q576" s="304"/>
      <c r="R576" s="304"/>
      <c r="S576" s="304"/>
      <c r="T576" s="304"/>
      <c r="U576" s="304"/>
      <c r="V576" s="304"/>
      <c r="W576" s="304"/>
      <c r="X576" s="304"/>
      <c r="Y576" s="154"/>
    </row>
    <row r="577" spans="1:25">
      <c r="A577" s="174"/>
      <c r="B577" s="162"/>
      <c r="C577" s="162"/>
      <c r="D577" s="172" t="s">
        <v>392</v>
      </c>
      <c r="E577" s="302"/>
      <c r="F577" s="302"/>
      <c r="G577" s="319">
        <v>1850000</v>
      </c>
      <c r="H577" s="320">
        <v>4685</v>
      </c>
      <c r="I577" s="302"/>
      <c r="J577" s="302"/>
      <c r="K577" s="302"/>
      <c r="L577" s="302"/>
      <c r="M577" s="304"/>
      <c r="N577" s="304"/>
      <c r="O577" s="304"/>
      <c r="P577" s="304"/>
      <c r="Q577" s="304"/>
      <c r="R577" s="304"/>
      <c r="S577" s="304"/>
      <c r="T577" s="304"/>
      <c r="U577" s="304"/>
      <c r="V577" s="304"/>
      <c r="W577" s="304"/>
      <c r="X577" s="304"/>
      <c r="Y577" s="154"/>
    </row>
    <row r="578" spans="1:25">
      <c r="A578" s="174"/>
      <c r="B578" s="162"/>
      <c r="C578" s="162"/>
      <c r="D578" s="172" t="s">
        <v>393</v>
      </c>
      <c r="E578" s="302"/>
      <c r="F578" s="302"/>
      <c r="G578" s="319">
        <v>1850000</v>
      </c>
      <c r="H578" s="320">
        <v>4685</v>
      </c>
      <c r="I578" s="302"/>
      <c r="J578" s="302"/>
      <c r="K578" s="302"/>
      <c r="L578" s="302"/>
      <c r="M578" s="304"/>
      <c r="N578" s="304"/>
      <c r="O578" s="304"/>
      <c r="P578" s="304"/>
      <c r="Q578" s="304"/>
      <c r="R578" s="304"/>
      <c r="S578" s="304"/>
      <c r="T578" s="304"/>
      <c r="U578" s="304"/>
      <c r="V578" s="304"/>
      <c r="W578" s="304"/>
      <c r="X578" s="304"/>
      <c r="Y578" s="154"/>
    </row>
    <row r="579" spans="1:25">
      <c r="A579" s="174"/>
      <c r="B579" s="162"/>
      <c r="C579" s="162"/>
      <c r="D579" s="172" t="s">
        <v>394</v>
      </c>
      <c r="E579" s="302"/>
      <c r="F579" s="302"/>
      <c r="G579" s="319">
        <v>1100000</v>
      </c>
      <c r="H579" s="320">
        <v>4685</v>
      </c>
      <c r="I579" s="302"/>
      <c r="J579" s="302"/>
      <c r="K579" s="302"/>
      <c r="L579" s="302"/>
      <c r="M579" s="304"/>
      <c r="N579" s="304"/>
      <c r="O579" s="304"/>
      <c r="P579" s="304"/>
      <c r="Q579" s="304"/>
      <c r="R579" s="304"/>
      <c r="S579" s="304"/>
      <c r="T579" s="304"/>
      <c r="U579" s="304"/>
      <c r="V579" s="304"/>
      <c r="W579" s="304"/>
      <c r="X579" s="304"/>
      <c r="Y579" s="154"/>
    </row>
    <row r="580" spans="1:25">
      <c r="A580" s="174"/>
      <c r="B580" s="162"/>
      <c r="C580" s="162"/>
      <c r="D580" s="172" t="s">
        <v>395</v>
      </c>
      <c r="E580" s="302"/>
      <c r="F580" s="302"/>
      <c r="G580" s="319">
        <v>2210000</v>
      </c>
      <c r="H580" s="320">
        <v>4685</v>
      </c>
      <c r="I580" s="302"/>
      <c r="J580" s="302"/>
      <c r="K580" s="302"/>
      <c r="L580" s="302"/>
      <c r="M580" s="304"/>
      <c r="N580" s="304"/>
      <c r="O580" s="304"/>
      <c r="P580" s="304"/>
      <c r="Q580" s="304"/>
      <c r="R580" s="304"/>
      <c r="S580" s="304"/>
      <c r="T580" s="304"/>
      <c r="U580" s="304"/>
      <c r="V580" s="304"/>
      <c r="W580" s="304"/>
      <c r="X580" s="304"/>
      <c r="Y580" s="154"/>
    </row>
    <row r="581" spans="1:25">
      <c r="A581" s="174"/>
      <c r="B581" s="162"/>
      <c r="C581" s="162"/>
      <c r="D581" s="172" t="s">
        <v>396</v>
      </c>
      <c r="E581" s="302"/>
      <c r="F581" s="302"/>
      <c r="G581" s="319">
        <v>143735900</v>
      </c>
      <c r="H581" s="319">
        <v>4685</v>
      </c>
      <c r="I581" s="302"/>
      <c r="J581" s="302"/>
      <c r="K581" s="302"/>
      <c r="L581" s="302"/>
      <c r="M581" s="304"/>
      <c r="N581" s="304"/>
      <c r="O581" s="304"/>
      <c r="P581" s="304"/>
      <c r="Q581" s="304"/>
      <c r="R581" s="304"/>
      <c r="S581" s="304"/>
      <c r="T581" s="304"/>
      <c r="U581" s="304"/>
      <c r="V581" s="304"/>
      <c r="W581" s="304"/>
      <c r="X581" s="304"/>
      <c r="Y581" s="154"/>
    </row>
    <row r="582" spans="1:25">
      <c r="A582" s="174"/>
      <c r="B582" s="162"/>
      <c r="C582" s="162"/>
      <c r="D582" s="172" t="s">
        <v>397</v>
      </c>
      <c r="E582" s="302"/>
      <c r="F582" s="302"/>
      <c r="G582" s="319">
        <v>11875710</v>
      </c>
      <c r="H582" s="319">
        <v>4685</v>
      </c>
      <c r="I582" s="302"/>
      <c r="J582" s="302"/>
      <c r="K582" s="302"/>
      <c r="L582" s="302"/>
      <c r="M582" s="304"/>
      <c r="N582" s="304"/>
      <c r="O582" s="304"/>
      <c r="P582" s="304"/>
      <c r="Q582" s="304"/>
      <c r="R582" s="304"/>
      <c r="S582" s="304"/>
      <c r="T582" s="304"/>
      <c r="U582" s="304"/>
      <c r="V582" s="304"/>
      <c r="W582" s="304"/>
      <c r="X582" s="304"/>
      <c r="Y582" s="154"/>
    </row>
    <row r="583" spans="1:25">
      <c r="A583" s="174"/>
      <c r="B583" s="162"/>
      <c r="C583" s="162"/>
      <c r="D583" s="172" t="s">
        <v>398</v>
      </c>
      <c r="E583" s="302"/>
      <c r="F583" s="302"/>
      <c r="G583" s="319">
        <v>3998610</v>
      </c>
      <c r="H583" s="319">
        <v>4685</v>
      </c>
      <c r="I583" s="302"/>
      <c r="J583" s="302"/>
      <c r="K583" s="302"/>
      <c r="L583" s="302"/>
      <c r="M583" s="304"/>
      <c r="N583" s="304"/>
      <c r="O583" s="304"/>
      <c r="P583" s="304"/>
      <c r="Q583" s="304"/>
      <c r="R583" s="304"/>
      <c r="S583" s="304"/>
      <c r="T583" s="304"/>
      <c r="U583" s="304"/>
      <c r="V583" s="304"/>
      <c r="W583" s="304"/>
      <c r="X583" s="304"/>
      <c r="Y583" s="154"/>
    </row>
    <row r="584" spans="1:25">
      <c r="A584" s="174"/>
      <c r="B584" s="162"/>
      <c r="C584" s="162"/>
      <c r="D584" s="172" t="s">
        <v>399</v>
      </c>
      <c r="E584" s="302"/>
      <c r="F584" s="302"/>
      <c r="G584" s="319">
        <v>693000</v>
      </c>
      <c r="H584" s="319">
        <v>4685</v>
      </c>
      <c r="I584" s="302"/>
      <c r="J584" s="302"/>
      <c r="K584" s="302"/>
      <c r="L584" s="302"/>
      <c r="M584" s="304"/>
      <c r="N584" s="304"/>
      <c r="O584" s="304"/>
      <c r="P584" s="304"/>
      <c r="Q584" s="304"/>
      <c r="R584" s="304"/>
      <c r="S584" s="304"/>
      <c r="T584" s="304"/>
      <c r="U584" s="304"/>
      <c r="V584" s="304"/>
      <c r="W584" s="304"/>
      <c r="X584" s="304"/>
      <c r="Y584" s="154"/>
    </row>
    <row r="585" spans="1:25">
      <c r="A585" s="174"/>
      <c r="B585" s="162"/>
      <c r="C585" s="162"/>
      <c r="D585" s="172" t="s">
        <v>400</v>
      </c>
      <c r="E585" s="302"/>
      <c r="F585" s="302"/>
      <c r="G585" s="319">
        <v>350000</v>
      </c>
      <c r="H585" s="320">
        <v>4685</v>
      </c>
      <c r="I585" s="302"/>
      <c r="J585" s="302"/>
      <c r="K585" s="302"/>
      <c r="L585" s="302"/>
      <c r="M585" s="304"/>
      <c r="N585" s="304"/>
      <c r="O585" s="304"/>
      <c r="P585" s="304"/>
      <c r="Q585" s="304"/>
      <c r="R585" s="304"/>
      <c r="S585" s="304"/>
      <c r="T585" s="304"/>
      <c r="U585" s="304"/>
      <c r="V585" s="304"/>
      <c r="W585" s="304"/>
      <c r="X585" s="304"/>
      <c r="Y585" s="154"/>
    </row>
    <row r="586" spans="1:25">
      <c r="A586" s="174"/>
      <c r="B586" s="162"/>
      <c r="C586" s="162"/>
      <c r="D586" s="172" t="s">
        <v>401</v>
      </c>
      <c r="E586" s="302"/>
      <c r="F586" s="302"/>
      <c r="G586" s="319">
        <v>435000</v>
      </c>
      <c r="H586" s="320">
        <v>4685</v>
      </c>
      <c r="I586" s="302"/>
      <c r="J586" s="302"/>
      <c r="K586" s="302"/>
      <c r="L586" s="302"/>
      <c r="M586" s="304"/>
      <c r="N586" s="304"/>
      <c r="O586" s="304"/>
      <c r="P586" s="304"/>
      <c r="Q586" s="304"/>
      <c r="R586" s="304"/>
      <c r="S586" s="304"/>
      <c r="T586" s="304"/>
      <c r="U586" s="304"/>
      <c r="V586" s="304"/>
      <c r="W586" s="304"/>
      <c r="X586" s="304"/>
      <c r="Y586" s="154"/>
    </row>
    <row r="587" spans="1:25">
      <c r="A587" s="174"/>
      <c r="B587" s="162"/>
      <c r="C587" s="162"/>
      <c r="D587" s="172" t="s">
        <v>402</v>
      </c>
      <c r="E587" s="302"/>
      <c r="F587" s="302"/>
      <c r="G587" s="319">
        <v>539649</v>
      </c>
      <c r="H587" s="320">
        <v>4685</v>
      </c>
      <c r="I587" s="302"/>
      <c r="J587" s="302"/>
      <c r="K587" s="302"/>
      <c r="L587" s="302"/>
      <c r="M587" s="304"/>
      <c r="N587" s="304"/>
      <c r="O587" s="304"/>
      <c r="P587" s="304"/>
      <c r="Q587" s="304"/>
      <c r="R587" s="304"/>
      <c r="S587" s="304"/>
      <c r="T587" s="304"/>
      <c r="U587" s="304"/>
      <c r="V587" s="304"/>
      <c r="W587" s="304"/>
      <c r="X587" s="304"/>
      <c r="Y587" s="154"/>
    </row>
    <row r="588" spans="1:25">
      <c r="A588" s="174"/>
      <c r="B588" s="162"/>
      <c r="C588" s="162"/>
      <c r="D588" s="172" t="s">
        <v>403</v>
      </c>
      <c r="E588" s="302"/>
      <c r="F588" s="302"/>
      <c r="G588" s="319">
        <v>262999991</v>
      </c>
      <c r="H588" s="320">
        <v>4685</v>
      </c>
      <c r="I588" s="302"/>
      <c r="J588" s="302"/>
      <c r="K588" s="302"/>
      <c r="L588" s="302"/>
      <c r="M588" s="304"/>
      <c r="N588" s="304"/>
      <c r="O588" s="304"/>
      <c r="P588" s="304"/>
      <c r="Q588" s="304"/>
      <c r="R588" s="304"/>
      <c r="S588" s="304"/>
      <c r="T588" s="304"/>
      <c r="U588" s="304"/>
      <c r="V588" s="304"/>
      <c r="W588" s="304"/>
      <c r="X588" s="304"/>
      <c r="Y588" s="154"/>
    </row>
    <row r="589" spans="1:25">
      <c r="A589" s="174"/>
      <c r="B589" s="162"/>
      <c r="C589" s="162"/>
      <c r="D589" s="172" t="s">
        <v>404</v>
      </c>
      <c r="E589" s="302"/>
      <c r="F589" s="302"/>
      <c r="G589" s="319">
        <v>16000000</v>
      </c>
      <c r="H589" s="320">
        <v>4685</v>
      </c>
      <c r="I589" s="302"/>
      <c r="J589" s="302"/>
      <c r="K589" s="302"/>
      <c r="L589" s="302"/>
      <c r="M589" s="304"/>
      <c r="N589" s="304"/>
      <c r="O589" s="304"/>
      <c r="P589" s="304"/>
      <c r="Q589" s="304"/>
      <c r="R589" s="304"/>
      <c r="S589" s="304"/>
      <c r="T589" s="304"/>
      <c r="U589" s="304"/>
      <c r="V589" s="304"/>
      <c r="W589" s="304"/>
      <c r="X589" s="304"/>
      <c r="Y589" s="154"/>
    </row>
    <row r="590" spans="1:25">
      <c r="A590" s="174"/>
      <c r="B590" s="162"/>
      <c r="C590" s="162"/>
      <c r="D590" s="172" t="s">
        <v>405</v>
      </c>
      <c r="E590" s="302"/>
      <c r="F590" s="302"/>
      <c r="G590" s="319">
        <v>169257000</v>
      </c>
      <c r="H590" s="320">
        <v>4685</v>
      </c>
      <c r="I590" s="302"/>
      <c r="J590" s="302"/>
      <c r="K590" s="302"/>
      <c r="L590" s="302"/>
      <c r="M590" s="304"/>
      <c r="N590" s="304"/>
      <c r="O590" s="304"/>
      <c r="P590" s="304"/>
      <c r="Q590" s="304"/>
      <c r="R590" s="304"/>
      <c r="S590" s="304"/>
      <c r="T590" s="304"/>
      <c r="U590" s="304"/>
      <c r="V590" s="304"/>
      <c r="W590" s="304"/>
      <c r="X590" s="304"/>
      <c r="Y590" s="154"/>
    </row>
    <row r="591" spans="1:25">
      <c r="A591" s="174"/>
      <c r="B591" s="162"/>
      <c r="C591" s="162"/>
      <c r="D591" s="172" t="s">
        <v>406</v>
      </c>
      <c r="E591" s="302"/>
      <c r="F591" s="302"/>
      <c r="G591" s="319">
        <v>2695000</v>
      </c>
      <c r="H591" s="320">
        <v>4685</v>
      </c>
      <c r="I591" s="302"/>
      <c r="J591" s="302"/>
      <c r="K591" s="302"/>
      <c r="L591" s="302"/>
      <c r="M591" s="304"/>
      <c r="N591" s="304"/>
      <c r="O591" s="304"/>
      <c r="P591" s="304"/>
      <c r="Q591" s="304"/>
      <c r="R591" s="304"/>
      <c r="S591" s="304"/>
      <c r="T591" s="304"/>
      <c r="U591" s="304"/>
      <c r="V591" s="304"/>
      <c r="W591" s="304"/>
      <c r="X591" s="304"/>
      <c r="Y591" s="154"/>
    </row>
    <row r="592" spans="1:25">
      <c r="A592" s="174"/>
      <c r="B592" s="162"/>
      <c r="C592" s="162"/>
      <c r="D592" s="172" t="s">
        <v>407</v>
      </c>
      <c r="E592" s="302"/>
      <c r="F592" s="302"/>
      <c r="G592" s="319">
        <v>156750000</v>
      </c>
      <c r="H592" s="322">
        <v>2794900</v>
      </c>
      <c r="I592" s="302"/>
      <c r="J592" s="302"/>
      <c r="K592" s="302"/>
      <c r="L592" s="302"/>
      <c r="M592" s="304"/>
      <c r="N592" s="304"/>
      <c r="O592" s="304"/>
      <c r="P592" s="304"/>
      <c r="Q592" s="304"/>
      <c r="R592" s="304"/>
      <c r="S592" s="304"/>
      <c r="T592" s="304"/>
      <c r="U592" s="304"/>
      <c r="V592" s="304"/>
      <c r="W592" s="304"/>
      <c r="X592" s="304"/>
      <c r="Y592" s="154"/>
    </row>
    <row r="593" spans="1:25">
      <c r="A593" s="174"/>
      <c r="B593" s="162"/>
      <c r="C593" s="162"/>
      <c r="D593" s="172" t="s">
        <v>408</v>
      </c>
      <c r="E593" s="302"/>
      <c r="F593" s="302"/>
      <c r="G593" s="319">
        <v>45350000</v>
      </c>
      <c r="H593" s="320">
        <v>4685</v>
      </c>
      <c r="I593" s="302"/>
      <c r="J593" s="302"/>
      <c r="K593" s="302"/>
      <c r="L593" s="302"/>
      <c r="M593" s="304"/>
      <c r="N593" s="304"/>
      <c r="O593" s="304"/>
      <c r="P593" s="304"/>
      <c r="Q593" s="304"/>
      <c r="R593" s="304"/>
      <c r="S593" s="304"/>
      <c r="T593" s="304"/>
      <c r="U593" s="304"/>
      <c r="V593" s="304"/>
      <c r="W593" s="304"/>
      <c r="X593" s="304"/>
      <c r="Y593" s="154"/>
    </row>
    <row r="594" spans="1:25">
      <c r="A594" s="174"/>
      <c r="B594" s="162"/>
      <c r="C594" s="162"/>
      <c r="D594" s="172" t="s">
        <v>409</v>
      </c>
      <c r="E594" s="302"/>
      <c r="F594" s="302"/>
      <c r="G594" s="319">
        <v>9600000</v>
      </c>
      <c r="H594" s="320">
        <v>4685</v>
      </c>
      <c r="I594" s="302"/>
      <c r="J594" s="302"/>
      <c r="K594" s="302"/>
      <c r="L594" s="302"/>
      <c r="M594" s="304"/>
      <c r="N594" s="304"/>
      <c r="O594" s="304"/>
      <c r="P594" s="304"/>
      <c r="Q594" s="304"/>
      <c r="R594" s="304"/>
      <c r="S594" s="304"/>
      <c r="T594" s="304"/>
      <c r="U594" s="304"/>
      <c r="V594" s="304"/>
      <c r="W594" s="304"/>
      <c r="X594" s="304"/>
      <c r="Y594" s="154"/>
    </row>
    <row r="595" spans="1:25">
      <c r="A595" s="174"/>
      <c r="B595" s="162"/>
      <c r="C595" s="162"/>
      <c r="D595" s="172" t="s">
        <v>410</v>
      </c>
      <c r="E595" s="302"/>
      <c r="F595" s="302"/>
      <c r="G595" s="319">
        <v>21000000</v>
      </c>
      <c r="H595" s="320">
        <v>4685</v>
      </c>
      <c r="I595" s="302"/>
      <c r="J595" s="302"/>
      <c r="K595" s="302"/>
      <c r="L595" s="302"/>
      <c r="M595" s="304"/>
      <c r="N595" s="304"/>
      <c r="O595" s="304"/>
      <c r="P595" s="304"/>
      <c r="Q595" s="304"/>
      <c r="R595" s="304"/>
      <c r="S595" s="304"/>
      <c r="T595" s="304"/>
      <c r="U595" s="304"/>
      <c r="V595" s="304"/>
      <c r="W595" s="304"/>
      <c r="X595" s="304"/>
      <c r="Y595" s="154"/>
    </row>
    <row r="596" spans="1:25">
      <c r="A596" s="174"/>
      <c r="B596" s="162"/>
      <c r="C596" s="162"/>
      <c r="D596" s="172" t="s">
        <v>411</v>
      </c>
      <c r="E596" s="302"/>
      <c r="F596" s="302"/>
      <c r="G596" s="319">
        <v>605000000</v>
      </c>
      <c r="H596" s="322">
        <v>3750000</v>
      </c>
      <c r="I596" s="302"/>
      <c r="J596" s="302"/>
      <c r="K596" s="302"/>
      <c r="L596" s="302"/>
      <c r="M596" s="304"/>
      <c r="N596" s="304"/>
      <c r="O596" s="304"/>
      <c r="P596" s="304"/>
      <c r="Q596" s="304"/>
      <c r="R596" s="304"/>
      <c r="S596" s="304"/>
      <c r="T596" s="304"/>
      <c r="U596" s="304"/>
      <c r="V596" s="304"/>
      <c r="W596" s="304"/>
      <c r="X596" s="304"/>
      <c r="Y596" s="154"/>
    </row>
    <row r="597" spans="1:25">
      <c r="A597" s="174"/>
      <c r="B597" s="162"/>
      <c r="C597" s="162"/>
      <c r="D597" s="172" t="s">
        <v>412</v>
      </c>
      <c r="E597" s="302"/>
      <c r="F597" s="302"/>
      <c r="G597" s="319">
        <v>20000000</v>
      </c>
      <c r="H597" s="320">
        <v>4685</v>
      </c>
      <c r="I597" s="302"/>
      <c r="J597" s="302"/>
      <c r="K597" s="302"/>
      <c r="L597" s="302"/>
      <c r="M597" s="304"/>
      <c r="N597" s="304"/>
      <c r="O597" s="304"/>
      <c r="P597" s="304"/>
      <c r="Q597" s="304"/>
      <c r="R597" s="304"/>
      <c r="S597" s="304"/>
      <c r="T597" s="304"/>
      <c r="U597" s="304"/>
      <c r="V597" s="304"/>
      <c r="W597" s="304"/>
      <c r="X597" s="304"/>
      <c r="Y597" s="154"/>
    </row>
    <row r="598" spans="1:25">
      <c r="A598" s="174"/>
      <c r="B598" s="162"/>
      <c r="C598" s="162"/>
      <c r="D598" s="172" t="s">
        <v>413</v>
      </c>
      <c r="E598" s="302"/>
      <c r="F598" s="302"/>
      <c r="G598" s="319">
        <v>3000000</v>
      </c>
      <c r="H598" s="320">
        <v>4685</v>
      </c>
      <c r="I598" s="302"/>
      <c r="J598" s="302"/>
      <c r="K598" s="302"/>
      <c r="L598" s="302"/>
      <c r="M598" s="304"/>
      <c r="N598" s="304"/>
      <c r="O598" s="304"/>
      <c r="P598" s="304"/>
      <c r="Q598" s="304"/>
      <c r="R598" s="304"/>
      <c r="S598" s="304"/>
      <c r="T598" s="304"/>
      <c r="U598" s="304"/>
      <c r="V598" s="304"/>
      <c r="W598" s="304"/>
      <c r="X598" s="304"/>
      <c r="Y598" s="154"/>
    </row>
    <row r="599" spans="1:25">
      <c r="A599" s="174"/>
      <c r="B599" s="162"/>
      <c r="C599" s="162"/>
      <c r="D599" s="172" t="s">
        <v>414</v>
      </c>
      <c r="E599" s="302"/>
      <c r="F599" s="302"/>
      <c r="G599" s="319">
        <v>14500000</v>
      </c>
      <c r="H599" s="320">
        <v>4685</v>
      </c>
      <c r="I599" s="302"/>
      <c r="J599" s="302"/>
      <c r="K599" s="302"/>
      <c r="L599" s="302"/>
      <c r="M599" s="304"/>
      <c r="N599" s="304"/>
      <c r="O599" s="304"/>
      <c r="P599" s="304"/>
      <c r="Q599" s="304"/>
      <c r="R599" s="304"/>
      <c r="S599" s="304"/>
      <c r="T599" s="304"/>
      <c r="U599" s="304"/>
      <c r="V599" s="304"/>
      <c r="W599" s="304"/>
      <c r="X599" s="304"/>
      <c r="Y599" s="154"/>
    </row>
    <row r="600" spans="1:25">
      <c r="A600" s="174"/>
      <c r="B600" s="162"/>
      <c r="C600" s="162"/>
      <c r="D600" s="172" t="s">
        <v>415</v>
      </c>
      <c r="E600" s="302"/>
      <c r="F600" s="302"/>
      <c r="G600" s="319">
        <v>29600004</v>
      </c>
      <c r="H600" s="320">
        <v>4685</v>
      </c>
      <c r="I600" s="302"/>
      <c r="J600" s="302"/>
      <c r="K600" s="302"/>
      <c r="L600" s="302"/>
      <c r="M600" s="304"/>
      <c r="N600" s="304"/>
      <c r="O600" s="304"/>
      <c r="P600" s="304"/>
      <c r="Q600" s="304"/>
      <c r="R600" s="304"/>
      <c r="S600" s="304"/>
      <c r="T600" s="304"/>
      <c r="U600" s="304"/>
      <c r="V600" s="304"/>
      <c r="W600" s="304"/>
      <c r="X600" s="304"/>
      <c r="Y600" s="154"/>
    </row>
    <row r="601" spans="1:25">
      <c r="A601" s="174"/>
      <c r="B601" s="162"/>
      <c r="C601" s="162"/>
      <c r="D601" s="172" t="s">
        <v>416</v>
      </c>
      <c r="E601" s="302"/>
      <c r="F601" s="302"/>
      <c r="G601" s="319">
        <v>10800006</v>
      </c>
      <c r="H601" s="320">
        <v>4685</v>
      </c>
      <c r="I601" s="302"/>
      <c r="J601" s="302"/>
      <c r="K601" s="302"/>
      <c r="L601" s="302"/>
      <c r="M601" s="304"/>
      <c r="N601" s="304"/>
      <c r="O601" s="304"/>
      <c r="P601" s="304"/>
      <c r="Q601" s="304"/>
      <c r="R601" s="304"/>
      <c r="S601" s="304"/>
      <c r="T601" s="304"/>
      <c r="U601" s="304"/>
      <c r="V601" s="304"/>
      <c r="W601" s="304"/>
      <c r="X601" s="304"/>
      <c r="Y601" s="154"/>
    </row>
    <row r="602" spans="1:25">
      <c r="A602" s="174"/>
      <c r="B602" s="162"/>
      <c r="C602" s="162"/>
      <c r="D602" s="172" t="s">
        <v>417</v>
      </c>
      <c r="E602" s="302"/>
      <c r="F602" s="302"/>
      <c r="G602" s="319">
        <v>36998500</v>
      </c>
      <c r="H602" s="320">
        <v>4685</v>
      </c>
      <c r="I602" s="302"/>
      <c r="J602" s="302"/>
      <c r="K602" s="302"/>
      <c r="L602" s="302"/>
      <c r="M602" s="304"/>
      <c r="N602" s="304"/>
      <c r="O602" s="304"/>
      <c r="P602" s="304"/>
      <c r="Q602" s="304"/>
      <c r="R602" s="304"/>
      <c r="S602" s="304"/>
      <c r="T602" s="304"/>
      <c r="U602" s="304"/>
      <c r="V602" s="304"/>
      <c r="W602" s="304"/>
      <c r="X602" s="304"/>
      <c r="Y602" s="154"/>
    </row>
    <row r="603" spans="1:25">
      <c r="A603" s="174"/>
      <c r="B603" s="162"/>
      <c r="C603" s="162"/>
      <c r="D603" s="172" t="s">
        <v>418</v>
      </c>
      <c r="E603" s="302"/>
      <c r="F603" s="302"/>
      <c r="G603" s="319">
        <v>55000000</v>
      </c>
      <c r="H603" s="322">
        <v>2500100</v>
      </c>
      <c r="I603" s="302"/>
      <c r="J603" s="302"/>
      <c r="K603" s="302"/>
      <c r="L603" s="302"/>
      <c r="M603" s="304"/>
      <c r="N603" s="304"/>
      <c r="O603" s="304"/>
      <c r="P603" s="304"/>
      <c r="Q603" s="304"/>
      <c r="R603" s="304"/>
      <c r="S603" s="304"/>
      <c r="T603" s="304"/>
      <c r="U603" s="304"/>
      <c r="V603" s="304"/>
      <c r="W603" s="304"/>
      <c r="X603" s="304"/>
      <c r="Y603" s="154"/>
    </row>
    <row r="604" spans="1:25">
      <c r="A604" s="174"/>
      <c r="B604" s="162"/>
      <c r="C604" s="162"/>
      <c r="D604" s="172" t="s">
        <v>419</v>
      </c>
      <c r="E604" s="302"/>
      <c r="F604" s="302"/>
      <c r="G604" s="319">
        <v>4920000</v>
      </c>
      <c r="H604" s="320">
        <v>4685</v>
      </c>
      <c r="I604" s="302"/>
      <c r="J604" s="302"/>
      <c r="K604" s="302"/>
      <c r="L604" s="302"/>
      <c r="M604" s="304"/>
      <c r="N604" s="304"/>
      <c r="O604" s="304"/>
      <c r="P604" s="304"/>
      <c r="Q604" s="304"/>
      <c r="R604" s="304"/>
      <c r="S604" s="304"/>
      <c r="T604" s="304"/>
      <c r="U604" s="304"/>
      <c r="V604" s="304"/>
      <c r="W604" s="304"/>
      <c r="X604" s="304"/>
      <c r="Y604" s="154"/>
    </row>
    <row r="605" spans="1:25">
      <c r="A605" s="174"/>
      <c r="B605" s="162"/>
      <c r="C605" s="162"/>
      <c r="D605" s="172" t="s">
        <v>420</v>
      </c>
      <c r="E605" s="302"/>
      <c r="F605" s="302"/>
      <c r="G605" s="319">
        <v>89000000</v>
      </c>
      <c r="H605" s="320">
        <v>4685</v>
      </c>
      <c r="I605" s="302"/>
      <c r="J605" s="302"/>
      <c r="K605" s="302"/>
      <c r="L605" s="302"/>
      <c r="M605" s="304"/>
      <c r="N605" s="304"/>
      <c r="O605" s="304"/>
      <c r="P605" s="304"/>
      <c r="Q605" s="304"/>
      <c r="R605" s="304"/>
      <c r="S605" s="304"/>
      <c r="T605" s="304"/>
      <c r="U605" s="304"/>
      <c r="V605" s="304"/>
      <c r="W605" s="304"/>
      <c r="X605" s="304"/>
      <c r="Y605" s="154"/>
    </row>
    <row r="606" spans="1:25">
      <c r="A606" s="174"/>
      <c r="B606" s="162"/>
      <c r="C606" s="162"/>
      <c r="D606" s="172" t="s">
        <v>421</v>
      </c>
      <c r="E606" s="302"/>
      <c r="F606" s="302"/>
      <c r="G606" s="319">
        <v>850000</v>
      </c>
      <c r="H606" s="320">
        <v>4685</v>
      </c>
      <c r="I606" s="302"/>
      <c r="J606" s="302"/>
      <c r="K606" s="302"/>
      <c r="L606" s="302"/>
      <c r="M606" s="304"/>
      <c r="N606" s="304"/>
      <c r="O606" s="304"/>
      <c r="P606" s="304"/>
      <c r="Q606" s="304"/>
      <c r="R606" s="304"/>
      <c r="S606" s="304"/>
      <c r="T606" s="304"/>
      <c r="U606" s="304"/>
      <c r="V606" s="304"/>
      <c r="W606" s="304"/>
      <c r="X606" s="304"/>
      <c r="Y606" s="154"/>
    </row>
    <row r="607" spans="1:25">
      <c r="A607" s="174"/>
      <c r="B607" s="162"/>
      <c r="C607" s="162"/>
      <c r="D607" s="172" t="s">
        <v>422</v>
      </c>
      <c r="E607" s="302"/>
      <c r="F607" s="302"/>
      <c r="G607" s="319">
        <v>2000000</v>
      </c>
      <c r="H607" s="320">
        <v>4685</v>
      </c>
      <c r="I607" s="302"/>
      <c r="J607" s="302"/>
      <c r="K607" s="302"/>
      <c r="L607" s="302"/>
      <c r="M607" s="304"/>
      <c r="N607" s="304"/>
      <c r="O607" s="304"/>
      <c r="P607" s="304"/>
      <c r="Q607" s="304"/>
      <c r="R607" s="304"/>
      <c r="S607" s="304"/>
      <c r="T607" s="304"/>
      <c r="U607" s="304"/>
      <c r="V607" s="304"/>
      <c r="W607" s="304"/>
      <c r="X607" s="304"/>
      <c r="Y607" s="154"/>
    </row>
    <row r="608" spans="1:25">
      <c r="A608" s="174"/>
      <c r="B608" s="162"/>
      <c r="C608" s="162"/>
      <c r="D608" s="172" t="s">
        <v>423</v>
      </c>
      <c r="E608" s="302"/>
      <c r="F608" s="302"/>
      <c r="G608" s="319">
        <v>9856000</v>
      </c>
      <c r="H608" s="320">
        <v>4685</v>
      </c>
      <c r="I608" s="302"/>
      <c r="J608" s="302"/>
      <c r="K608" s="302"/>
      <c r="L608" s="302"/>
      <c r="M608" s="304"/>
      <c r="N608" s="304"/>
      <c r="O608" s="304"/>
      <c r="P608" s="304"/>
      <c r="Q608" s="304"/>
      <c r="R608" s="304"/>
      <c r="S608" s="304"/>
      <c r="T608" s="304"/>
      <c r="U608" s="304"/>
      <c r="V608" s="304"/>
      <c r="W608" s="304"/>
      <c r="X608" s="304"/>
      <c r="Y608" s="154"/>
    </row>
    <row r="609" spans="1:25">
      <c r="A609" s="174"/>
      <c r="B609" s="162"/>
      <c r="C609" s="162"/>
      <c r="D609" s="172" t="s">
        <v>424</v>
      </c>
      <c r="E609" s="302"/>
      <c r="F609" s="302"/>
      <c r="G609" s="319">
        <v>9856000</v>
      </c>
      <c r="H609" s="319">
        <v>4685</v>
      </c>
      <c r="I609" s="302"/>
      <c r="J609" s="302"/>
      <c r="K609" s="302"/>
      <c r="L609" s="302"/>
      <c r="M609" s="304"/>
      <c r="N609" s="304"/>
      <c r="O609" s="304"/>
      <c r="P609" s="304"/>
      <c r="Q609" s="304"/>
      <c r="R609" s="304"/>
      <c r="S609" s="304"/>
      <c r="T609" s="304"/>
      <c r="U609" s="304"/>
      <c r="V609" s="304"/>
      <c r="W609" s="304"/>
      <c r="X609" s="304"/>
      <c r="Y609" s="154"/>
    </row>
    <row r="610" spans="1:25">
      <c r="A610" s="174"/>
      <c r="B610" s="162"/>
      <c r="C610" s="162"/>
      <c r="D610" s="172" t="s">
        <v>425</v>
      </c>
      <c r="E610" s="302"/>
      <c r="F610" s="302"/>
      <c r="G610" s="319">
        <v>9196000</v>
      </c>
      <c r="H610" s="320">
        <v>4685</v>
      </c>
      <c r="I610" s="302"/>
      <c r="J610" s="302"/>
      <c r="K610" s="302"/>
      <c r="L610" s="302"/>
      <c r="M610" s="304"/>
      <c r="N610" s="304"/>
      <c r="O610" s="304"/>
      <c r="P610" s="304"/>
      <c r="Q610" s="304"/>
      <c r="R610" s="304"/>
      <c r="S610" s="304"/>
      <c r="T610" s="304"/>
      <c r="U610" s="304"/>
      <c r="V610" s="304"/>
      <c r="W610" s="304"/>
      <c r="X610" s="304"/>
      <c r="Y610" s="154"/>
    </row>
    <row r="611" spans="1:25">
      <c r="A611" s="174"/>
      <c r="B611" s="162"/>
      <c r="C611" s="162"/>
      <c r="D611" s="172" t="s">
        <v>426</v>
      </c>
      <c r="E611" s="302"/>
      <c r="F611" s="302"/>
      <c r="G611" s="319">
        <v>4598000</v>
      </c>
      <c r="H611" s="320">
        <v>4685</v>
      </c>
      <c r="I611" s="302"/>
      <c r="J611" s="302"/>
      <c r="K611" s="302"/>
      <c r="L611" s="302"/>
      <c r="M611" s="304"/>
      <c r="N611" s="304"/>
      <c r="O611" s="304"/>
      <c r="P611" s="304"/>
      <c r="Q611" s="304"/>
      <c r="R611" s="304"/>
      <c r="S611" s="304"/>
      <c r="T611" s="304"/>
      <c r="U611" s="304"/>
      <c r="V611" s="304"/>
      <c r="W611" s="304"/>
      <c r="X611" s="304"/>
      <c r="Y611" s="154"/>
    </row>
    <row r="612" spans="1:25">
      <c r="A612" s="174"/>
      <c r="B612" s="162"/>
      <c r="C612" s="162"/>
      <c r="D612" s="172" t="s">
        <v>427</v>
      </c>
      <c r="E612" s="302"/>
      <c r="F612" s="302"/>
      <c r="G612" s="319">
        <v>9196000</v>
      </c>
      <c r="H612" s="320">
        <v>4685</v>
      </c>
      <c r="I612" s="302"/>
      <c r="J612" s="302"/>
      <c r="K612" s="302"/>
      <c r="L612" s="302"/>
      <c r="M612" s="304"/>
      <c r="N612" s="304"/>
      <c r="O612" s="304"/>
      <c r="P612" s="304"/>
      <c r="Q612" s="304"/>
      <c r="R612" s="304"/>
      <c r="S612" s="304"/>
      <c r="T612" s="304"/>
      <c r="U612" s="304"/>
      <c r="V612" s="304"/>
      <c r="W612" s="304"/>
      <c r="X612" s="304"/>
      <c r="Y612" s="154"/>
    </row>
    <row r="613" spans="1:25">
      <c r="A613" s="174"/>
      <c r="B613" s="162"/>
      <c r="C613" s="162"/>
      <c r="D613" s="172" t="s">
        <v>428</v>
      </c>
      <c r="E613" s="302"/>
      <c r="F613" s="302"/>
      <c r="G613" s="319">
        <v>8910000</v>
      </c>
      <c r="H613" s="320">
        <v>4685</v>
      </c>
      <c r="I613" s="302"/>
      <c r="J613" s="302"/>
      <c r="K613" s="302"/>
      <c r="L613" s="302"/>
      <c r="M613" s="304"/>
      <c r="N613" s="304"/>
      <c r="O613" s="304"/>
      <c r="P613" s="304"/>
      <c r="Q613" s="304"/>
      <c r="R613" s="304"/>
      <c r="S613" s="304"/>
      <c r="T613" s="304"/>
      <c r="U613" s="304"/>
      <c r="V613" s="304"/>
      <c r="W613" s="304"/>
      <c r="X613" s="304"/>
      <c r="Y613" s="154"/>
    </row>
    <row r="614" spans="1:25">
      <c r="A614" s="174"/>
      <c r="B614" s="162"/>
      <c r="C614" s="162"/>
      <c r="D614" s="172" t="s">
        <v>429</v>
      </c>
      <c r="E614" s="302"/>
      <c r="F614" s="302"/>
      <c r="G614" s="319">
        <v>4455000</v>
      </c>
      <c r="H614" s="320">
        <v>4685</v>
      </c>
      <c r="I614" s="302"/>
      <c r="J614" s="302"/>
      <c r="K614" s="302"/>
      <c r="L614" s="302"/>
      <c r="M614" s="304"/>
      <c r="N614" s="304"/>
      <c r="O614" s="304"/>
      <c r="P614" s="304"/>
      <c r="Q614" s="304"/>
      <c r="R614" s="304"/>
      <c r="S614" s="304"/>
      <c r="T614" s="304"/>
      <c r="U614" s="304"/>
      <c r="V614" s="304"/>
      <c r="W614" s="304"/>
      <c r="X614" s="304"/>
      <c r="Y614" s="154"/>
    </row>
    <row r="615" spans="1:25">
      <c r="A615" s="174"/>
      <c r="B615" s="162"/>
      <c r="C615" s="162"/>
      <c r="D615" s="172" t="s">
        <v>430</v>
      </c>
      <c r="E615" s="302"/>
      <c r="F615" s="302"/>
      <c r="G615" s="319">
        <v>445500</v>
      </c>
      <c r="H615" s="320">
        <v>4685</v>
      </c>
      <c r="I615" s="302"/>
      <c r="J615" s="302"/>
      <c r="K615" s="302"/>
      <c r="L615" s="302"/>
      <c r="M615" s="304"/>
      <c r="N615" s="304"/>
      <c r="O615" s="304"/>
      <c r="P615" s="304"/>
      <c r="Q615" s="304"/>
      <c r="R615" s="304"/>
      <c r="S615" s="304"/>
      <c r="T615" s="304"/>
      <c r="U615" s="304"/>
      <c r="V615" s="304"/>
      <c r="W615" s="304"/>
      <c r="X615" s="304"/>
      <c r="Y615" s="154"/>
    </row>
    <row r="616" spans="1:25">
      <c r="A616" s="174"/>
      <c r="B616" s="162"/>
      <c r="C616" s="162"/>
      <c r="D616" s="172" t="s">
        <v>431</v>
      </c>
      <c r="E616" s="302"/>
      <c r="F616" s="302"/>
      <c r="G616" s="321">
        <v>319000</v>
      </c>
      <c r="H616" s="320">
        <v>4685</v>
      </c>
      <c r="I616" s="302"/>
      <c r="J616" s="302"/>
      <c r="K616" s="302"/>
      <c r="L616" s="302"/>
      <c r="M616" s="304"/>
      <c r="N616" s="304"/>
      <c r="O616" s="304"/>
      <c r="P616" s="304"/>
      <c r="Q616" s="304"/>
      <c r="R616" s="304"/>
      <c r="S616" s="304"/>
      <c r="T616" s="304"/>
      <c r="U616" s="304"/>
      <c r="V616" s="304"/>
      <c r="W616" s="304"/>
      <c r="X616" s="304"/>
      <c r="Y616" s="154"/>
    </row>
    <row r="617" spans="1:25">
      <c r="A617" s="174"/>
      <c r="B617" s="162"/>
      <c r="C617" s="162"/>
      <c r="D617" s="172" t="s">
        <v>432</v>
      </c>
      <c r="E617" s="302"/>
      <c r="F617" s="302"/>
      <c r="G617" s="319">
        <v>484000</v>
      </c>
      <c r="H617" s="320">
        <v>4685</v>
      </c>
      <c r="I617" s="302"/>
      <c r="J617" s="302"/>
      <c r="K617" s="302"/>
      <c r="L617" s="302"/>
      <c r="M617" s="304"/>
      <c r="N617" s="304"/>
      <c r="O617" s="304"/>
      <c r="P617" s="304"/>
      <c r="Q617" s="304"/>
      <c r="R617" s="304"/>
      <c r="S617" s="304"/>
      <c r="T617" s="304"/>
      <c r="U617" s="304"/>
      <c r="V617" s="304"/>
      <c r="W617" s="304"/>
      <c r="X617" s="304"/>
      <c r="Y617" s="154"/>
    </row>
    <row r="618" spans="1:25">
      <c r="A618" s="174"/>
      <c r="B618" s="162"/>
      <c r="C618" s="162"/>
      <c r="D618" s="172" t="s">
        <v>433</v>
      </c>
      <c r="E618" s="302"/>
      <c r="F618" s="302"/>
      <c r="G618" s="319">
        <v>852500</v>
      </c>
      <c r="H618" s="320">
        <v>4685</v>
      </c>
      <c r="I618" s="302"/>
      <c r="J618" s="302"/>
      <c r="K618" s="302"/>
      <c r="L618" s="302"/>
      <c r="M618" s="304"/>
      <c r="N618" s="304"/>
      <c r="O618" s="304"/>
      <c r="P618" s="304"/>
      <c r="Q618" s="304"/>
      <c r="R618" s="304"/>
      <c r="S618" s="304"/>
      <c r="T618" s="304"/>
      <c r="U618" s="304"/>
      <c r="V618" s="304"/>
      <c r="W618" s="304"/>
      <c r="X618" s="304"/>
      <c r="Y618" s="154"/>
    </row>
    <row r="619" spans="1:25">
      <c r="A619" s="174"/>
      <c r="B619" s="162"/>
      <c r="C619" s="162"/>
      <c r="D619" s="172" t="s">
        <v>434</v>
      </c>
      <c r="E619" s="302"/>
      <c r="F619" s="302"/>
      <c r="G619" s="319">
        <v>330000</v>
      </c>
      <c r="H619" s="320">
        <v>4685</v>
      </c>
      <c r="I619" s="302"/>
      <c r="J619" s="302"/>
      <c r="K619" s="302"/>
      <c r="L619" s="302"/>
      <c r="M619" s="304"/>
      <c r="N619" s="304"/>
      <c r="O619" s="304"/>
      <c r="P619" s="304"/>
      <c r="Q619" s="304"/>
      <c r="R619" s="304"/>
      <c r="S619" s="304"/>
      <c r="T619" s="304"/>
      <c r="U619" s="304"/>
      <c r="V619" s="304"/>
      <c r="W619" s="304"/>
      <c r="X619" s="304"/>
      <c r="Y619" s="154"/>
    </row>
    <row r="620" spans="1:25">
      <c r="A620" s="174"/>
      <c r="B620" s="162"/>
      <c r="C620" s="162"/>
      <c r="D620" s="172" t="s">
        <v>435</v>
      </c>
      <c r="E620" s="302"/>
      <c r="F620" s="302"/>
      <c r="G620" s="321">
        <v>308000</v>
      </c>
      <c r="H620" s="320">
        <v>4685</v>
      </c>
      <c r="I620" s="302"/>
      <c r="J620" s="302"/>
      <c r="K620" s="302"/>
      <c r="L620" s="302"/>
      <c r="M620" s="304"/>
      <c r="N620" s="304"/>
      <c r="O620" s="304"/>
      <c r="P620" s="304"/>
      <c r="Q620" s="304"/>
      <c r="R620" s="304"/>
      <c r="S620" s="304"/>
      <c r="T620" s="304"/>
      <c r="U620" s="304"/>
      <c r="V620" s="304"/>
      <c r="W620" s="304"/>
      <c r="X620" s="304"/>
      <c r="Y620" s="154"/>
    </row>
    <row r="621" spans="1:25">
      <c r="A621" s="174"/>
      <c r="B621" s="162"/>
      <c r="C621" s="162"/>
      <c r="D621" s="172" t="s">
        <v>436</v>
      </c>
      <c r="E621" s="302"/>
      <c r="F621" s="302"/>
      <c r="G621" s="321">
        <v>575000</v>
      </c>
      <c r="H621" s="320">
        <v>4685</v>
      </c>
      <c r="I621" s="302"/>
      <c r="J621" s="302"/>
      <c r="K621" s="302"/>
      <c r="L621" s="302"/>
      <c r="M621" s="304"/>
      <c r="N621" s="304"/>
      <c r="O621" s="304"/>
      <c r="P621" s="304"/>
      <c r="Q621" s="304"/>
      <c r="R621" s="304"/>
      <c r="S621" s="304"/>
      <c r="T621" s="304"/>
      <c r="U621" s="304"/>
      <c r="V621" s="304"/>
      <c r="W621" s="304"/>
      <c r="X621" s="304"/>
      <c r="Y621" s="154"/>
    </row>
    <row r="622" spans="1:25">
      <c r="A622" s="174"/>
      <c r="B622" s="162"/>
      <c r="C622" s="162"/>
      <c r="D622" s="172" t="s">
        <v>437</v>
      </c>
      <c r="E622" s="302"/>
      <c r="F622" s="302"/>
      <c r="G622" s="321">
        <v>638000</v>
      </c>
      <c r="H622" s="320">
        <v>4685</v>
      </c>
      <c r="I622" s="302"/>
      <c r="J622" s="302"/>
      <c r="K622" s="302"/>
      <c r="L622" s="302"/>
      <c r="M622" s="304"/>
      <c r="N622" s="304"/>
      <c r="O622" s="304"/>
      <c r="P622" s="304"/>
      <c r="Q622" s="304"/>
      <c r="R622" s="304"/>
      <c r="S622" s="304"/>
      <c r="T622" s="304"/>
      <c r="U622" s="304"/>
      <c r="V622" s="304"/>
      <c r="W622" s="304"/>
      <c r="X622" s="304"/>
      <c r="Y622" s="154"/>
    </row>
    <row r="623" spans="1:25">
      <c r="A623" s="174"/>
      <c r="B623" s="162"/>
      <c r="C623" s="162"/>
      <c r="D623" s="172" t="s">
        <v>438</v>
      </c>
      <c r="E623" s="302"/>
      <c r="F623" s="302"/>
      <c r="G623" s="319">
        <v>770000</v>
      </c>
      <c r="H623" s="320">
        <v>4685</v>
      </c>
      <c r="I623" s="302"/>
      <c r="J623" s="302"/>
      <c r="K623" s="302"/>
      <c r="L623" s="302"/>
      <c r="M623" s="304"/>
      <c r="N623" s="304"/>
      <c r="O623" s="304"/>
      <c r="P623" s="304"/>
      <c r="Q623" s="304"/>
      <c r="R623" s="304"/>
      <c r="S623" s="304"/>
      <c r="T623" s="304"/>
      <c r="U623" s="304"/>
      <c r="V623" s="304"/>
      <c r="W623" s="304"/>
      <c r="X623" s="304"/>
      <c r="Y623" s="154"/>
    </row>
    <row r="624" spans="1:25">
      <c r="A624" s="174"/>
      <c r="B624" s="162"/>
      <c r="C624" s="162"/>
      <c r="D624" s="172" t="s">
        <v>439</v>
      </c>
      <c r="E624" s="302"/>
      <c r="F624" s="302"/>
      <c r="G624" s="319">
        <v>110000</v>
      </c>
      <c r="H624" s="320">
        <v>4685</v>
      </c>
      <c r="I624" s="302"/>
      <c r="J624" s="302"/>
      <c r="K624" s="302"/>
      <c r="L624" s="302"/>
      <c r="M624" s="304"/>
      <c r="N624" s="304"/>
      <c r="O624" s="304"/>
      <c r="P624" s="304"/>
      <c r="Q624" s="304"/>
      <c r="R624" s="304"/>
      <c r="S624" s="304"/>
      <c r="T624" s="304"/>
      <c r="U624" s="304"/>
      <c r="V624" s="304"/>
      <c r="W624" s="304"/>
      <c r="X624" s="304"/>
      <c r="Y624" s="154"/>
    </row>
    <row r="625" spans="1:25">
      <c r="A625" s="174"/>
      <c r="B625" s="162"/>
      <c r="C625" s="162"/>
      <c r="D625" s="172" t="s">
        <v>440</v>
      </c>
      <c r="E625" s="302"/>
      <c r="F625" s="302"/>
      <c r="G625" s="319">
        <v>233200</v>
      </c>
      <c r="H625" s="320">
        <v>4685</v>
      </c>
      <c r="I625" s="302"/>
      <c r="J625" s="302"/>
      <c r="K625" s="302"/>
      <c r="L625" s="302"/>
      <c r="M625" s="304"/>
      <c r="N625" s="304"/>
      <c r="O625" s="304"/>
      <c r="P625" s="304"/>
      <c r="Q625" s="304"/>
      <c r="R625" s="304"/>
      <c r="S625" s="304"/>
      <c r="T625" s="304"/>
      <c r="U625" s="304"/>
      <c r="V625" s="304"/>
      <c r="W625" s="304"/>
      <c r="X625" s="304"/>
      <c r="Y625" s="154"/>
    </row>
    <row r="626" spans="1:25">
      <c r="A626" s="174"/>
      <c r="B626" s="162"/>
      <c r="C626" s="162"/>
      <c r="D626" s="172" t="s">
        <v>441</v>
      </c>
      <c r="E626" s="302"/>
      <c r="F626" s="302"/>
      <c r="G626" s="319">
        <v>172000</v>
      </c>
      <c r="H626" s="320">
        <v>4685</v>
      </c>
      <c r="I626" s="302"/>
      <c r="J626" s="302"/>
      <c r="K626" s="302"/>
      <c r="L626" s="302"/>
      <c r="M626" s="304"/>
      <c r="N626" s="304"/>
      <c r="O626" s="304"/>
      <c r="P626" s="304"/>
      <c r="Q626" s="304"/>
      <c r="R626" s="304"/>
      <c r="S626" s="304"/>
      <c r="T626" s="304"/>
      <c r="U626" s="304"/>
      <c r="V626" s="304"/>
      <c r="W626" s="304"/>
      <c r="X626" s="304"/>
      <c r="Y626" s="154"/>
    </row>
    <row r="627" spans="1:25">
      <c r="A627" s="174"/>
      <c r="B627" s="162"/>
      <c r="C627" s="162"/>
      <c r="D627" s="172" t="s">
        <v>442</v>
      </c>
      <c r="E627" s="302"/>
      <c r="F627" s="302"/>
      <c r="G627" s="319">
        <v>148500</v>
      </c>
      <c r="H627" s="320">
        <v>4685</v>
      </c>
      <c r="I627" s="302"/>
      <c r="J627" s="302"/>
      <c r="K627" s="302"/>
      <c r="L627" s="302"/>
      <c r="M627" s="304"/>
      <c r="N627" s="304"/>
      <c r="O627" s="304"/>
      <c r="P627" s="304"/>
      <c r="Q627" s="304"/>
      <c r="R627" s="304"/>
      <c r="S627" s="304"/>
      <c r="T627" s="304"/>
      <c r="U627" s="304"/>
      <c r="V627" s="304"/>
      <c r="W627" s="304"/>
      <c r="X627" s="304"/>
      <c r="Y627" s="154"/>
    </row>
    <row r="628" spans="1:25">
      <c r="A628" s="174"/>
      <c r="B628" s="162"/>
      <c r="C628" s="162"/>
      <c r="D628" s="172" t="s">
        <v>443</v>
      </c>
      <c r="E628" s="302"/>
      <c r="F628" s="302"/>
      <c r="G628" s="319">
        <v>148500</v>
      </c>
      <c r="H628" s="320">
        <v>4685</v>
      </c>
      <c r="I628" s="302"/>
      <c r="J628" s="302"/>
      <c r="K628" s="302"/>
      <c r="L628" s="302"/>
      <c r="M628" s="304"/>
      <c r="N628" s="304"/>
      <c r="O628" s="304"/>
      <c r="P628" s="304"/>
      <c r="Q628" s="304"/>
      <c r="R628" s="304"/>
      <c r="S628" s="304"/>
      <c r="T628" s="304"/>
      <c r="U628" s="304"/>
      <c r="V628" s="304"/>
      <c r="W628" s="304"/>
      <c r="X628" s="304"/>
      <c r="Y628" s="154"/>
    </row>
    <row r="629" spans="1:25">
      <c r="A629" s="174"/>
      <c r="B629" s="162"/>
      <c r="C629" s="162"/>
      <c r="D629" s="172" t="s">
        <v>444</v>
      </c>
      <c r="E629" s="302"/>
      <c r="F629" s="302"/>
      <c r="G629" s="319">
        <v>30250</v>
      </c>
      <c r="H629" s="320">
        <v>4685</v>
      </c>
      <c r="I629" s="302"/>
      <c r="J629" s="302"/>
      <c r="K629" s="302"/>
      <c r="L629" s="302"/>
      <c r="M629" s="304"/>
      <c r="N629" s="304"/>
      <c r="O629" s="304"/>
      <c r="P629" s="304"/>
      <c r="Q629" s="304"/>
      <c r="R629" s="304"/>
      <c r="S629" s="304"/>
      <c r="T629" s="304"/>
      <c r="U629" s="304"/>
      <c r="V629" s="304"/>
      <c r="W629" s="304"/>
      <c r="X629" s="304"/>
      <c r="Y629" s="154"/>
    </row>
    <row r="630" spans="1:25">
      <c r="A630" s="174"/>
      <c r="B630" s="162"/>
      <c r="C630" s="162"/>
      <c r="D630" s="172" t="s">
        <v>445</v>
      </c>
      <c r="E630" s="302"/>
      <c r="F630" s="302"/>
      <c r="G630" s="319">
        <v>33000</v>
      </c>
      <c r="H630" s="320">
        <v>4685</v>
      </c>
      <c r="I630" s="302"/>
      <c r="J630" s="302"/>
      <c r="K630" s="302"/>
      <c r="L630" s="302"/>
      <c r="M630" s="304"/>
      <c r="N630" s="304"/>
      <c r="O630" s="304"/>
      <c r="P630" s="304"/>
      <c r="Q630" s="304"/>
      <c r="R630" s="304"/>
      <c r="S630" s="304"/>
      <c r="T630" s="304"/>
      <c r="U630" s="304"/>
      <c r="V630" s="304"/>
      <c r="W630" s="304"/>
      <c r="X630" s="304"/>
      <c r="Y630" s="154"/>
    </row>
    <row r="631" spans="1:25">
      <c r="A631" s="174"/>
      <c r="B631" s="162"/>
      <c r="C631" s="162"/>
      <c r="D631" s="172" t="s">
        <v>446</v>
      </c>
      <c r="E631" s="302"/>
      <c r="F631" s="302"/>
      <c r="G631" s="321">
        <v>145750</v>
      </c>
      <c r="H631" s="320">
        <v>4685</v>
      </c>
      <c r="I631" s="302"/>
      <c r="J631" s="302"/>
      <c r="K631" s="302"/>
      <c r="L631" s="302"/>
      <c r="M631" s="304"/>
      <c r="N631" s="304"/>
      <c r="O631" s="304"/>
      <c r="P631" s="304"/>
      <c r="Q631" s="304"/>
      <c r="R631" s="304"/>
      <c r="S631" s="304"/>
      <c r="T631" s="304"/>
      <c r="U631" s="304"/>
      <c r="V631" s="304"/>
      <c r="W631" s="304"/>
      <c r="X631" s="304"/>
      <c r="Y631" s="154"/>
    </row>
    <row r="632" spans="1:25">
      <c r="A632" s="174"/>
      <c r="B632" s="162"/>
      <c r="C632" s="162"/>
      <c r="D632" s="172" t="s">
        <v>447</v>
      </c>
      <c r="E632" s="302"/>
      <c r="F632" s="302"/>
      <c r="G632" s="319">
        <v>57200</v>
      </c>
      <c r="H632" s="320">
        <v>4685</v>
      </c>
      <c r="I632" s="302"/>
      <c r="J632" s="302"/>
      <c r="K632" s="302"/>
      <c r="L632" s="302"/>
      <c r="M632" s="304"/>
      <c r="N632" s="304"/>
      <c r="O632" s="304"/>
      <c r="P632" s="304"/>
      <c r="Q632" s="304"/>
      <c r="R632" s="304"/>
      <c r="S632" s="304"/>
      <c r="T632" s="304"/>
      <c r="U632" s="304"/>
      <c r="V632" s="304"/>
      <c r="W632" s="304"/>
      <c r="X632" s="304"/>
      <c r="Y632" s="154"/>
    </row>
    <row r="633" spans="1:25">
      <c r="A633" s="174"/>
      <c r="B633" s="162"/>
      <c r="C633" s="162"/>
      <c r="D633" s="172" t="s">
        <v>448</v>
      </c>
      <c r="E633" s="302"/>
      <c r="F633" s="302"/>
      <c r="G633" s="319">
        <v>71500</v>
      </c>
      <c r="H633" s="320">
        <v>4685</v>
      </c>
      <c r="I633" s="302"/>
      <c r="J633" s="302"/>
      <c r="K633" s="302"/>
      <c r="L633" s="302"/>
      <c r="M633" s="304"/>
      <c r="N633" s="304"/>
      <c r="O633" s="304"/>
      <c r="P633" s="304"/>
      <c r="Q633" s="304"/>
      <c r="R633" s="304"/>
      <c r="S633" s="304"/>
      <c r="T633" s="304"/>
      <c r="U633" s="304"/>
      <c r="V633" s="304"/>
      <c r="W633" s="304"/>
      <c r="X633" s="304"/>
      <c r="Y633" s="154"/>
    </row>
    <row r="634" spans="1:25">
      <c r="A634" s="174"/>
      <c r="B634" s="162"/>
      <c r="C634" s="162"/>
      <c r="D634" s="172" t="s">
        <v>449</v>
      </c>
      <c r="E634" s="302"/>
      <c r="F634" s="302"/>
      <c r="G634" s="319">
        <v>115500</v>
      </c>
      <c r="H634" s="320">
        <v>4685</v>
      </c>
      <c r="I634" s="302"/>
      <c r="J634" s="302"/>
      <c r="K634" s="302"/>
      <c r="L634" s="302"/>
      <c r="M634" s="304"/>
      <c r="N634" s="304"/>
      <c r="O634" s="304"/>
      <c r="P634" s="304"/>
      <c r="Q634" s="304"/>
      <c r="R634" s="304"/>
      <c r="S634" s="304"/>
      <c r="T634" s="304"/>
      <c r="U634" s="304"/>
      <c r="V634" s="304"/>
      <c r="W634" s="304"/>
      <c r="X634" s="304"/>
      <c r="Y634" s="154"/>
    </row>
    <row r="635" spans="1:25">
      <c r="A635" s="174"/>
      <c r="B635" s="162"/>
      <c r="C635" s="162"/>
      <c r="D635" s="172" t="s">
        <v>450</v>
      </c>
      <c r="E635" s="302"/>
      <c r="F635" s="302"/>
      <c r="G635" s="319">
        <v>16500</v>
      </c>
      <c r="H635" s="320">
        <v>4685</v>
      </c>
      <c r="I635" s="302"/>
      <c r="J635" s="302"/>
      <c r="K635" s="302"/>
      <c r="L635" s="302"/>
      <c r="M635" s="304"/>
      <c r="N635" s="304"/>
      <c r="O635" s="304"/>
      <c r="P635" s="304"/>
      <c r="Q635" s="304"/>
      <c r="R635" s="304"/>
      <c r="S635" s="304"/>
      <c r="T635" s="304"/>
      <c r="U635" s="304"/>
      <c r="V635" s="304"/>
      <c r="W635" s="304"/>
      <c r="X635" s="304"/>
      <c r="Y635" s="154"/>
    </row>
    <row r="636" spans="1:25">
      <c r="A636" s="174"/>
      <c r="B636" s="162"/>
      <c r="C636" s="162"/>
      <c r="D636" s="172" t="s">
        <v>451</v>
      </c>
      <c r="E636" s="302"/>
      <c r="F636" s="302"/>
      <c r="G636" s="319">
        <v>44000</v>
      </c>
      <c r="H636" s="320">
        <v>4685</v>
      </c>
      <c r="I636" s="302"/>
      <c r="J636" s="302"/>
      <c r="K636" s="302"/>
      <c r="L636" s="302"/>
      <c r="M636" s="304"/>
      <c r="N636" s="304"/>
      <c r="O636" s="304"/>
      <c r="P636" s="304"/>
      <c r="Q636" s="304"/>
      <c r="R636" s="304"/>
      <c r="S636" s="304"/>
      <c r="T636" s="304"/>
      <c r="U636" s="304"/>
      <c r="V636" s="304"/>
      <c r="W636" s="304"/>
      <c r="X636" s="304"/>
      <c r="Y636" s="154"/>
    </row>
    <row r="637" spans="1:25">
      <c r="A637" s="174"/>
      <c r="B637" s="162"/>
      <c r="C637" s="162"/>
      <c r="D637" s="172" t="s">
        <v>452</v>
      </c>
      <c r="E637" s="302"/>
      <c r="F637" s="302"/>
      <c r="G637" s="319">
        <v>275000</v>
      </c>
      <c r="H637" s="320">
        <v>4685</v>
      </c>
      <c r="I637" s="302"/>
      <c r="J637" s="302"/>
      <c r="K637" s="302"/>
      <c r="L637" s="302"/>
      <c r="M637" s="304"/>
      <c r="N637" s="304"/>
      <c r="O637" s="304"/>
      <c r="P637" s="304"/>
      <c r="Q637" s="304"/>
      <c r="R637" s="304"/>
      <c r="S637" s="304"/>
      <c r="T637" s="304"/>
      <c r="U637" s="304"/>
      <c r="V637" s="304"/>
      <c r="W637" s="304"/>
      <c r="X637" s="304"/>
      <c r="Y637" s="154"/>
    </row>
    <row r="638" spans="1:25">
      <c r="A638" s="174"/>
      <c r="B638" s="162"/>
      <c r="C638" s="162"/>
      <c r="D638" s="172" t="s">
        <v>453</v>
      </c>
      <c r="E638" s="302"/>
      <c r="F638" s="302"/>
      <c r="G638" s="319">
        <v>82500</v>
      </c>
      <c r="H638" s="320">
        <v>4685</v>
      </c>
      <c r="I638" s="302"/>
      <c r="J638" s="302"/>
      <c r="K638" s="302"/>
      <c r="L638" s="302"/>
      <c r="M638" s="304"/>
      <c r="N638" s="304"/>
      <c r="O638" s="304"/>
      <c r="P638" s="304"/>
      <c r="Q638" s="304"/>
      <c r="R638" s="304"/>
      <c r="S638" s="304"/>
      <c r="T638" s="304"/>
      <c r="U638" s="304"/>
      <c r="V638" s="304"/>
      <c r="W638" s="304"/>
      <c r="X638" s="304"/>
      <c r="Y638" s="154"/>
    </row>
    <row r="639" spans="1:25">
      <c r="A639" s="174"/>
      <c r="B639" s="162"/>
      <c r="C639" s="162"/>
      <c r="D639" s="172" t="s">
        <v>454</v>
      </c>
      <c r="E639" s="302"/>
      <c r="F639" s="302"/>
      <c r="G639" s="319">
        <v>41250</v>
      </c>
      <c r="H639" s="320">
        <v>4685</v>
      </c>
      <c r="I639" s="302"/>
      <c r="J639" s="302"/>
      <c r="K639" s="302"/>
      <c r="L639" s="302"/>
      <c r="M639" s="304"/>
      <c r="N639" s="304"/>
      <c r="O639" s="304"/>
      <c r="P639" s="304"/>
      <c r="Q639" s="304"/>
      <c r="R639" s="304"/>
      <c r="S639" s="304"/>
      <c r="T639" s="304"/>
      <c r="U639" s="304"/>
      <c r="V639" s="304"/>
      <c r="W639" s="304"/>
      <c r="X639" s="304"/>
      <c r="Y639" s="154"/>
    </row>
    <row r="640" spans="1:25">
      <c r="A640" s="174"/>
      <c r="B640" s="162"/>
      <c r="C640" s="162"/>
      <c r="D640" s="172" t="s">
        <v>455</v>
      </c>
      <c r="E640" s="302"/>
      <c r="F640" s="302"/>
      <c r="G640" s="319">
        <v>71500</v>
      </c>
      <c r="H640" s="320">
        <v>4685</v>
      </c>
      <c r="I640" s="302"/>
      <c r="J640" s="302"/>
      <c r="K640" s="302"/>
      <c r="L640" s="302"/>
      <c r="M640" s="304"/>
      <c r="N640" s="304"/>
      <c r="O640" s="304"/>
      <c r="P640" s="304"/>
      <c r="Q640" s="304"/>
      <c r="R640" s="304"/>
      <c r="S640" s="304"/>
      <c r="T640" s="304"/>
      <c r="U640" s="304"/>
      <c r="V640" s="304"/>
      <c r="W640" s="304"/>
      <c r="X640" s="304"/>
      <c r="Y640" s="154"/>
    </row>
    <row r="641" spans="1:25">
      <c r="A641" s="174"/>
      <c r="B641" s="162"/>
      <c r="C641" s="162"/>
      <c r="D641" s="172" t="s">
        <v>456</v>
      </c>
      <c r="E641" s="302"/>
      <c r="F641" s="302"/>
      <c r="G641" s="319">
        <v>25300</v>
      </c>
      <c r="H641" s="320">
        <v>4685</v>
      </c>
      <c r="I641" s="302"/>
      <c r="J641" s="302"/>
      <c r="K641" s="302"/>
      <c r="L641" s="302"/>
      <c r="M641" s="304"/>
      <c r="N641" s="304"/>
      <c r="O641" s="304"/>
      <c r="P641" s="304"/>
      <c r="Q641" s="304"/>
      <c r="R641" s="304"/>
      <c r="S641" s="304"/>
      <c r="T641" s="304"/>
      <c r="U641" s="304"/>
      <c r="V641" s="304"/>
      <c r="W641" s="304"/>
      <c r="X641" s="304"/>
      <c r="Y641" s="154"/>
    </row>
    <row r="642" spans="1:25">
      <c r="A642" s="174"/>
      <c r="B642" s="162"/>
      <c r="C642" s="162"/>
      <c r="D642" s="172" t="s">
        <v>457</v>
      </c>
      <c r="E642" s="302"/>
      <c r="F642" s="302"/>
      <c r="G642" s="319">
        <v>16500</v>
      </c>
      <c r="H642" s="320">
        <v>4685</v>
      </c>
      <c r="I642" s="302"/>
      <c r="J642" s="302"/>
      <c r="K642" s="302"/>
      <c r="L642" s="302"/>
      <c r="M642" s="304"/>
      <c r="N642" s="304"/>
      <c r="O642" s="304"/>
      <c r="P642" s="304"/>
      <c r="Q642" s="304"/>
      <c r="R642" s="304"/>
      <c r="S642" s="304"/>
      <c r="T642" s="304"/>
      <c r="U642" s="304"/>
      <c r="V642" s="304"/>
      <c r="W642" s="304"/>
      <c r="X642" s="304"/>
      <c r="Y642" s="154"/>
    </row>
    <row r="643" spans="1:25">
      <c r="A643" s="174"/>
      <c r="B643" s="162"/>
      <c r="C643" s="162"/>
      <c r="D643" s="172" t="s">
        <v>458</v>
      </c>
      <c r="E643" s="302"/>
      <c r="F643" s="302"/>
      <c r="G643" s="319">
        <v>16500</v>
      </c>
      <c r="H643" s="320">
        <v>4685</v>
      </c>
      <c r="I643" s="302"/>
      <c r="J643" s="302"/>
      <c r="K643" s="302"/>
      <c r="L643" s="302"/>
      <c r="M643" s="304"/>
      <c r="N643" s="304"/>
      <c r="O643" s="304"/>
      <c r="P643" s="304"/>
      <c r="Q643" s="304"/>
      <c r="R643" s="304"/>
      <c r="S643" s="304"/>
      <c r="T643" s="304"/>
      <c r="U643" s="304"/>
      <c r="V643" s="304"/>
      <c r="W643" s="304"/>
      <c r="X643" s="304"/>
      <c r="Y643" s="154"/>
    </row>
    <row r="644" spans="1:25">
      <c r="A644" s="174"/>
      <c r="B644" s="162"/>
      <c r="C644" s="162"/>
      <c r="D644" s="172" t="s">
        <v>459</v>
      </c>
      <c r="E644" s="302"/>
      <c r="F644" s="302"/>
      <c r="G644" s="319">
        <v>110000</v>
      </c>
      <c r="H644" s="320">
        <v>4685</v>
      </c>
      <c r="I644" s="302"/>
      <c r="J644" s="302"/>
      <c r="K644" s="302"/>
      <c r="L644" s="302"/>
      <c r="M644" s="304"/>
      <c r="N644" s="304"/>
      <c r="O644" s="304"/>
      <c r="P644" s="304"/>
      <c r="Q644" s="304"/>
      <c r="R644" s="304"/>
      <c r="S644" s="304"/>
      <c r="T644" s="304"/>
      <c r="U644" s="304"/>
      <c r="V644" s="304"/>
      <c r="W644" s="304"/>
      <c r="X644" s="304"/>
      <c r="Y644" s="154"/>
    </row>
    <row r="645" spans="1:25">
      <c r="A645" s="174"/>
      <c r="B645" s="162"/>
      <c r="C645" s="162"/>
      <c r="D645" s="172" t="s">
        <v>460</v>
      </c>
      <c r="E645" s="302"/>
      <c r="F645" s="302"/>
      <c r="G645" s="319">
        <v>38500</v>
      </c>
      <c r="H645" s="320">
        <v>4685</v>
      </c>
      <c r="I645" s="302"/>
      <c r="J645" s="302"/>
      <c r="K645" s="302"/>
      <c r="L645" s="302"/>
      <c r="M645" s="304"/>
      <c r="N645" s="304"/>
      <c r="O645" s="304"/>
      <c r="P645" s="304"/>
      <c r="Q645" s="304"/>
      <c r="R645" s="304"/>
      <c r="S645" s="304"/>
      <c r="T645" s="304"/>
      <c r="U645" s="304"/>
      <c r="V645" s="304"/>
      <c r="W645" s="304"/>
      <c r="X645" s="304"/>
      <c r="Y645" s="154"/>
    </row>
    <row r="646" spans="1:25">
      <c r="A646" s="174"/>
      <c r="B646" s="162"/>
      <c r="C646" s="162"/>
      <c r="D646" s="172" t="s">
        <v>461</v>
      </c>
      <c r="E646" s="302"/>
      <c r="F646" s="302"/>
      <c r="G646" s="319">
        <v>29700</v>
      </c>
      <c r="H646" s="320">
        <v>4685</v>
      </c>
      <c r="I646" s="302"/>
      <c r="J646" s="302"/>
      <c r="K646" s="302"/>
      <c r="L646" s="302"/>
      <c r="M646" s="304"/>
      <c r="N646" s="304"/>
      <c r="O646" s="304"/>
      <c r="P646" s="304"/>
      <c r="Q646" s="304"/>
      <c r="R646" s="304"/>
      <c r="S646" s="304"/>
      <c r="T646" s="304"/>
      <c r="U646" s="304"/>
      <c r="V646" s="304"/>
      <c r="W646" s="304"/>
      <c r="X646" s="304"/>
      <c r="Y646" s="154"/>
    </row>
    <row r="647" spans="1:25">
      <c r="A647" s="174"/>
      <c r="B647" s="162"/>
      <c r="C647" s="162"/>
      <c r="D647" s="172" t="s">
        <v>462</v>
      </c>
      <c r="E647" s="302"/>
      <c r="F647" s="302"/>
      <c r="G647" s="319">
        <v>72350</v>
      </c>
      <c r="H647" s="320">
        <v>4685</v>
      </c>
      <c r="I647" s="302"/>
      <c r="J647" s="302"/>
      <c r="K647" s="302"/>
      <c r="L647" s="302"/>
      <c r="M647" s="304"/>
      <c r="N647" s="304"/>
      <c r="O647" s="304"/>
      <c r="P647" s="304"/>
      <c r="Q647" s="304"/>
      <c r="R647" s="304"/>
      <c r="S647" s="304"/>
      <c r="T647" s="304"/>
      <c r="U647" s="304"/>
      <c r="V647" s="304"/>
      <c r="W647" s="304"/>
      <c r="X647" s="304"/>
      <c r="Y647" s="154"/>
    </row>
    <row r="648" spans="1:25">
      <c r="A648" s="174"/>
      <c r="B648" s="162"/>
      <c r="C648" s="162"/>
      <c r="D648" s="172" t="s">
        <v>463</v>
      </c>
      <c r="E648" s="302"/>
      <c r="F648" s="302"/>
      <c r="G648" s="319">
        <v>255200</v>
      </c>
      <c r="H648" s="320">
        <v>4685</v>
      </c>
      <c r="I648" s="302"/>
      <c r="J648" s="302"/>
      <c r="K648" s="302"/>
      <c r="L648" s="302"/>
      <c r="M648" s="304"/>
      <c r="N648" s="304"/>
      <c r="O648" s="304"/>
      <c r="P648" s="304"/>
      <c r="Q648" s="304"/>
      <c r="R648" s="304"/>
      <c r="S648" s="304"/>
      <c r="T648" s="304"/>
      <c r="U648" s="304"/>
      <c r="V648" s="304"/>
      <c r="W648" s="304"/>
      <c r="X648" s="304"/>
      <c r="Y648" s="154"/>
    </row>
    <row r="649" spans="1:25">
      <c r="A649" s="174"/>
      <c r="B649" s="162"/>
      <c r="C649" s="162"/>
      <c r="D649" s="172" t="s">
        <v>464</v>
      </c>
      <c r="E649" s="302"/>
      <c r="F649" s="302"/>
      <c r="G649" s="319">
        <v>154000</v>
      </c>
      <c r="H649" s="320">
        <v>4685</v>
      </c>
      <c r="I649" s="302"/>
      <c r="J649" s="302"/>
      <c r="K649" s="302"/>
      <c r="L649" s="302"/>
      <c r="M649" s="304"/>
      <c r="N649" s="304"/>
      <c r="O649" s="304"/>
      <c r="P649" s="304"/>
      <c r="Q649" s="304"/>
      <c r="R649" s="304"/>
      <c r="S649" s="304"/>
      <c r="T649" s="304"/>
      <c r="U649" s="304"/>
      <c r="V649" s="304"/>
      <c r="W649" s="304"/>
      <c r="X649" s="304"/>
      <c r="Y649" s="154"/>
    </row>
    <row r="650" spans="1:25">
      <c r="A650" s="174"/>
      <c r="B650" s="162"/>
      <c r="C650" s="162"/>
      <c r="D650" s="172" t="s">
        <v>465</v>
      </c>
      <c r="E650" s="302"/>
      <c r="F650" s="302"/>
      <c r="G650" s="319">
        <v>154000</v>
      </c>
      <c r="H650" s="320">
        <v>4685</v>
      </c>
      <c r="I650" s="302"/>
      <c r="J650" s="302"/>
      <c r="K650" s="302"/>
      <c r="L650" s="302"/>
      <c r="M650" s="304"/>
      <c r="N650" s="304"/>
      <c r="O650" s="304"/>
      <c r="P650" s="304"/>
      <c r="Q650" s="304"/>
      <c r="R650" s="304"/>
      <c r="S650" s="304"/>
      <c r="T650" s="304"/>
      <c r="U650" s="304"/>
      <c r="V650" s="304"/>
      <c r="W650" s="304"/>
      <c r="X650" s="304"/>
      <c r="Y650" s="154"/>
    </row>
    <row r="651" spans="1:25">
      <c r="A651" s="174"/>
      <c r="B651" s="162"/>
      <c r="C651" s="162"/>
      <c r="D651" s="172" t="s">
        <v>457</v>
      </c>
      <c r="E651" s="302"/>
      <c r="F651" s="302"/>
      <c r="G651" s="319">
        <v>99000</v>
      </c>
      <c r="H651" s="320">
        <v>4685</v>
      </c>
      <c r="I651" s="302"/>
      <c r="J651" s="302"/>
      <c r="K651" s="302"/>
      <c r="L651" s="302"/>
      <c r="M651" s="304"/>
      <c r="N651" s="304"/>
      <c r="O651" s="304"/>
      <c r="P651" s="304"/>
      <c r="Q651" s="304"/>
      <c r="R651" s="304"/>
      <c r="S651" s="304"/>
      <c r="T651" s="304"/>
      <c r="U651" s="304"/>
      <c r="V651" s="304"/>
      <c r="W651" s="304"/>
      <c r="X651" s="304"/>
      <c r="Y651" s="154"/>
    </row>
    <row r="652" spans="1:25">
      <c r="A652" s="174"/>
      <c r="B652" s="162"/>
      <c r="C652" s="162"/>
      <c r="D652" s="172" t="s">
        <v>458</v>
      </c>
      <c r="E652" s="302"/>
      <c r="F652" s="302"/>
      <c r="G652" s="319">
        <v>99000</v>
      </c>
      <c r="H652" s="320">
        <v>4685</v>
      </c>
      <c r="I652" s="302"/>
      <c r="J652" s="302"/>
      <c r="K652" s="302"/>
      <c r="L652" s="302"/>
      <c r="M652" s="304"/>
      <c r="N652" s="304"/>
      <c r="O652" s="304"/>
      <c r="P652" s="304"/>
      <c r="Q652" s="304"/>
      <c r="R652" s="304"/>
      <c r="S652" s="304"/>
      <c r="T652" s="304"/>
      <c r="U652" s="304"/>
      <c r="V652" s="304"/>
      <c r="W652" s="304"/>
      <c r="X652" s="304"/>
      <c r="Y652" s="154"/>
    </row>
    <row r="653" spans="1:25">
      <c r="A653" s="174"/>
      <c r="B653" s="162"/>
      <c r="C653" s="162"/>
      <c r="D653" s="172" t="s">
        <v>466</v>
      </c>
      <c r="E653" s="302"/>
      <c r="F653" s="302"/>
      <c r="G653" s="319">
        <v>66000</v>
      </c>
      <c r="H653" s="320">
        <v>4685</v>
      </c>
      <c r="I653" s="302"/>
      <c r="J653" s="302"/>
      <c r="K653" s="302"/>
      <c r="L653" s="302"/>
      <c r="M653" s="304"/>
      <c r="N653" s="304"/>
      <c r="O653" s="304"/>
      <c r="P653" s="304"/>
      <c r="Q653" s="304"/>
      <c r="R653" s="304"/>
      <c r="S653" s="304"/>
      <c r="T653" s="304"/>
      <c r="U653" s="304"/>
      <c r="V653" s="304"/>
      <c r="W653" s="304"/>
      <c r="X653" s="304"/>
      <c r="Y653" s="154"/>
    </row>
    <row r="654" spans="1:25">
      <c r="A654" s="174"/>
      <c r="B654" s="162"/>
      <c r="C654" s="162"/>
      <c r="D654" s="172" t="s">
        <v>445</v>
      </c>
      <c r="E654" s="302"/>
      <c r="F654" s="302"/>
      <c r="G654" s="319">
        <v>132000</v>
      </c>
      <c r="H654" s="320">
        <v>4685</v>
      </c>
      <c r="I654" s="302"/>
      <c r="J654" s="302"/>
      <c r="K654" s="302"/>
      <c r="L654" s="302"/>
      <c r="M654" s="304"/>
      <c r="N654" s="304"/>
      <c r="O654" s="304"/>
      <c r="P654" s="304"/>
      <c r="Q654" s="304"/>
      <c r="R654" s="304"/>
      <c r="S654" s="304"/>
      <c r="T654" s="304"/>
      <c r="U654" s="304"/>
      <c r="V654" s="304"/>
      <c r="W654" s="304"/>
      <c r="X654" s="304"/>
      <c r="Y654" s="154"/>
    </row>
    <row r="655" spans="1:25">
      <c r="A655" s="174"/>
      <c r="B655" s="162"/>
      <c r="C655" s="162"/>
      <c r="D655" s="172" t="s">
        <v>467</v>
      </c>
      <c r="E655" s="302"/>
      <c r="F655" s="302"/>
      <c r="G655" s="319">
        <v>198000</v>
      </c>
      <c r="H655" s="320">
        <v>4685</v>
      </c>
      <c r="I655" s="302"/>
      <c r="J655" s="302"/>
      <c r="K655" s="302"/>
      <c r="L655" s="302"/>
      <c r="M655" s="304"/>
      <c r="N655" s="304"/>
      <c r="O655" s="304"/>
      <c r="P655" s="304"/>
      <c r="Q655" s="304"/>
      <c r="R655" s="304"/>
      <c r="S655" s="304"/>
      <c r="T655" s="304"/>
      <c r="U655" s="304"/>
      <c r="V655" s="304"/>
      <c r="W655" s="304"/>
      <c r="X655" s="304"/>
      <c r="Y655" s="154"/>
    </row>
    <row r="656" spans="1:25">
      <c r="A656" s="174"/>
      <c r="B656" s="162"/>
      <c r="C656" s="162"/>
      <c r="D656" s="172" t="s">
        <v>468</v>
      </c>
      <c r="E656" s="302"/>
      <c r="F656" s="302"/>
      <c r="G656" s="319">
        <v>77000</v>
      </c>
      <c r="H656" s="320">
        <v>4685</v>
      </c>
      <c r="I656" s="302"/>
      <c r="J656" s="302"/>
      <c r="K656" s="302"/>
      <c r="L656" s="302"/>
      <c r="M656" s="304"/>
      <c r="N656" s="304"/>
      <c r="O656" s="304"/>
      <c r="P656" s="304"/>
      <c r="Q656" s="304"/>
      <c r="R656" s="304"/>
      <c r="S656" s="304"/>
      <c r="T656" s="304"/>
      <c r="U656" s="304"/>
      <c r="V656" s="304"/>
      <c r="W656" s="304"/>
      <c r="X656" s="304"/>
      <c r="Y656" s="154"/>
    </row>
    <row r="657" spans="1:25">
      <c r="A657" s="174"/>
      <c r="B657" s="162"/>
      <c r="C657" s="162"/>
      <c r="D657" s="172" t="s">
        <v>469</v>
      </c>
      <c r="E657" s="302"/>
      <c r="F657" s="302"/>
      <c r="G657" s="319">
        <v>92400</v>
      </c>
      <c r="H657" s="320">
        <v>4685</v>
      </c>
      <c r="I657" s="302"/>
      <c r="J657" s="302"/>
      <c r="K657" s="302"/>
      <c r="L657" s="302"/>
      <c r="M657" s="304"/>
      <c r="N657" s="304"/>
      <c r="O657" s="304"/>
      <c r="P657" s="304"/>
      <c r="Q657" s="304"/>
      <c r="R657" s="304"/>
      <c r="S657" s="304"/>
      <c r="T657" s="304"/>
      <c r="U657" s="304"/>
      <c r="V657" s="304"/>
      <c r="W657" s="304"/>
      <c r="X657" s="304"/>
      <c r="Y657" s="154"/>
    </row>
    <row r="658" spans="1:25">
      <c r="A658" s="174"/>
      <c r="B658" s="162"/>
      <c r="C658" s="162"/>
      <c r="D658" s="172" t="s">
        <v>470</v>
      </c>
      <c r="E658" s="302"/>
      <c r="F658" s="302"/>
      <c r="G658" s="319">
        <v>92400</v>
      </c>
      <c r="H658" s="320">
        <v>4685</v>
      </c>
      <c r="I658" s="302"/>
      <c r="J658" s="302"/>
      <c r="K658" s="302"/>
      <c r="L658" s="302"/>
      <c r="M658" s="304"/>
      <c r="N658" s="304"/>
      <c r="O658" s="304"/>
      <c r="P658" s="304"/>
      <c r="Q658" s="304"/>
      <c r="R658" s="304"/>
      <c r="S658" s="304"/>
      <c r="T658" s="304"/>
      <c r="U658" s="304"/>
      <c r="V658" s="304"/>
      <c r="W658" s="304"/>
      <c r="X658" s="304"/>
      <c r="Y658" s="154"/>
    </row>
    <row r="659" spans="1:25">
      <c r="A659" s="174"/>
      <c r="B659" s="162"/>
      <c r="C659" s="162"/>
      <c r="D659" s="172" t="s">
        <v>471</v>
      </c>
      <c r="E659" s="302"/>
      <c r="F659" s="302"/>
      <c r="G659" s="319">
        <v>92400</v>
      </c>
      <c r="H659" s="320">
        <v>4685</v>
      </c>
      <c r="I659" s="302"/>
      <c r="J659" s="302"/>
      <c r="K659" s="302"/>
      <c r="L659" s="302"/>
      <c r="M659" s="304"/>
      <c r="N659" s="304"/>
      <c r="O659" s="304"/>
      <c r="P659" s="304"/>
      <c r="Q659" s="304"/>
      <c r="R659" s="304"/>
      <c r="S659" s="304"/>
      <c r="T659" s="304"/>
      <c r="U659" s="304"/>
      <c r="V659" s="304"/>
      <c r="W659" s="304"/>
      <c r="X659" s="304"/>
      <c r="Y659" s="154"/>
    </row>
    <row r="660" spans="1:25">
      <c r="A660" s="174"/>
      <c r="B660" s="162"/>
      <c r="C660" s="162"/>
      <c r="D660" s="172" t="s">
        <v>472</v>
      </c>
      <c r="E660" s="302"/>
      <c r="F660" s="302"/>
      <c r="G660" s="319">
        <v>92400</v>
      </c>
      <c r="H660" s="320">
        <v>4685</v>
      </c>
      <c r="I660" s="302"/>
      <c r="J660" s="302"/>
      <c r="K660" s="302"/>
      <c r="L660" s="302"/>
      <c r="M660" s="304"/>
      <c r="N660" s="304"/>
      <c r="O660" s="304"/>
      <c r="P660" s="304"/>
      <c r="Q660" s="304"/>
      <c r="R660" s="304"/>
      <c r="S660" s="304"/>
      <c r="T660" s="304"/>
      <c r="U660" s="304"/>
      <c r="V660" s="304"/>
      <c r="W660" s="304"/>
      <c r="X660" s="304"/>
      <c r="Y660" s="154"/>
    </row>
    <row r="661" spans="1:25">
      <c r="A661" s="174"/>
      <c r="B661" s="162"/>
      <c r="C661" s="162"/>
      <c r="D661" s="172" t="s">
        <v>473</v>
      </c>
      <c r="E661" s="302"/>
      <c r="F661" s="302"/>
      <c r="G661" s="319">
        <v>165000</v>
      </c>
      <c r="H661" s="320">
        <v>4685</v>
      </c>
      <c r="I661" s="302"/>
      <c r="J661" s="302"/>
      <c r="K661" s="302"/>
      <c r="L661" s="302"/>
      <c r="M661" s="304"/>
      <c r="N661" s="304"/>
      <c r="O661" s="304"/>
      <c r="P661" s="304"/>
      <c r="Q661" s="304"/>
      <c r="R661" s="304"/>
      <c r="S661" s="304"/>
      <c r="T661" s="304"/>
      <c r="U661" s="304"/>
      <c r="V661" s="304"/>
      <c r="W661" s="304"/>
      <c r="X661" s="304"/>
      <c r="Y661" s="154"/>
    </row>
    <row r="662" spans="1:25">
      <c r="A662" s="174"/>
      <c r="B662" s="162"/>
      <c r="C662" s="162"/>
      <c r="D662" s="170" t="s">
        <v>184</v>
      </c>
      <c r="E662" s="302"/>
      <c r="F662" s="302"/>
      <c r="G662" s="302"/>
      <c r="H662" s="302"/>
      <c r="I662" s="302"/>
      <c r="J662" s="302"/>
      <c r="K662" s="302"/>
      <c r="L662" s="302"/>
      <c r="M662" s="304"/>
      <c r="N662" s="304"/>
      <c r="O662" s="304"/>
      <c r="P662" s="304"/>
      <c r="Q662" s="304"/>
      <c r="R662" s="304"/>
      <c r="S662" s="304"/>
      <c r="T662" s="304"/>
      <c r="U662" s="304"/>
      <c r="V662" s="304"/>
      <c r="W662" s="304"/>
      <c r="X662" s="304"/>
      <c r="Y662" s="154"/>
    </row>
    <row r="663" spans="1:25">
      <c r="A663" s="174"/>
      <c r="B663" s="162"/>
      <c r="C663" s="162"/>
      <c r="D663" s="172" t="s">
        <v>474</v>
      </c>
      <c r="E663" s="302"/>
      <c r="F663" s="302"/>
      <c r="G663" s="319">
        <v>13000000</v>
      </c>
      <c r="H663" s="320">
        <v>4685</v>
      </c>
      <c r="I663" s="302"/>
      <c r="J663" s="302"/>
      <c r="K663" s="302"/>
      <c r="L663" s="302"/>
      <c r="M663" s="304"/>
      <c r="N663" s="304"/>
      <c r="O663" s="304"/>
      <c r="P663" s="304"/>
      <c r="Q663" s="304"/>
      <c r="R663" s="304"/>
      <c r="S663" s="304"/>
      <c r="T663" s="304"/>
      <c r="U663" s="304"/>
      <c r="V663" s="304"/>
      <c r="W663" s="304"/>
      <c r="X663" s="304"/>
      <c r="Y663" s="154"/>
    </row>
    <row r="664" spans="1:25">
      <c r="A664" s="174"/>
      <c r="B664" s="162"/>
      <c r="C664" s="162"/>
      <c r="D664" s="172" t="s">
        <v>475</v>
      </c>
      <c r="E664" s="302"/>
      <c r="F664" s="302"/>
      <c r="G664" s="319">
        <v>26432000</v>
      </c>
      <c r="H664" s="320">
        <v>4685</v>
      </c>
      <c r="I664" s="302"/>
      <c r="J664" s="302"/>
      <c r="K664" s="302"/>
      <c r="L664" s="302"/>
      <c r="M664" s="304"/>
      <c r="N664" s="304"/>
      <c r="O664" s="304"/>
      <c r="P664" s="304"/>
      <c r="Q664" s="304"/>
      <c r="R664" s="304"/>
      <c r="S664" s="304"/>
      <c r="T664" s="304"/>
      <c r="U664" s="304"/>
      <c r="V664" s="304"/>
      <c r="W664" s="304"/>
      <c r="X664" s="304"/>
      <c r="Y664" s="154"/>
    </row>
    <row r="665" spans="1:25">
      <c r="A665" s="174"/>
      <c r="B665" s="162"/>
      <c r="C665" s="162"/>
      <c r="D665" s="170" t="s">
        <v>476</v>
      </c>
      <c r="E665" s="302"/>
      <c r="F665" s="302"/>
      <c r="G665" s="302"/>
      <c r="H665" s="302"/>
      <c r="I665" s="302"/>
      <c r="J665" s="302"/>
      <c r="K665" s="302"/>
      <c r="L665" s="302"/>
      <c r="M665" s="304"/>
      <c r="N665" s="304"/>
      <c r="O665" s="304"/>
      <c r="P665" s="304"/>
      <c r="Q665" s="304"/>
      <c r="R665" s="304"/>
      <c r="S665" s="304"/>
      <c r="T665" s="304"/>
      <c r="U665" s="304"/>
      <c r="V665" s="304"/>
      <c r="W665" s="304"/>
      <c r="X665" s="304"/>
      <c r="Y665" s="154"/>
    </row>
    <row r="666" spans="1:25">
      <c r="A666" s="174"/>
      <c r="B666" s="162"/>
      <c r="C666" s="162"/>
      <c r="D666" s="172" t="s">
        <v>478</v>
      </c>
      <c r="E666" s="302"/>
      <c r="F666" s="302"/>
      <c r="G666" s="302"/>
      <c r="H666" s="302"/>
      <c r="I666" s="302"/>
      <c r="J666" s="302"/>
      <c r="K666" s="316">
        <v>163963032</v>
      </c>
      <c r="L666" s="302"/>
      <c r="M666" s="304"/>
      <c r="N666" s="304"/>
      <c r="O666" s="304"/>
      <c r="P666" s="304"/>
      <c r="Q666" s="304"/>
      <c r="R666" s="304"/>
      <c r="S666" s="304"/>
      <c r="T666" s="304"/>
      <c r="U666" s="304"/>
      <c r="V666" s="304"/>
      <c r="W666" s="304"/>
      <c r="X666" s="304"/>
      <c r="Y666" s="154"/>
    </row>
    <row r="667" spans="1:25">
      <c r="A667" s="174"/>
      <c r="B667" s="162"/>
      <c r="C667" s="162"/>
      <c r="D667" s="172" t="s">
        <v>477</v>
      </c>
      <c r="E667" s="302"/>
      <c r="F667" s="302"/>
      <c r="G667" s="302"/>
      <c r="H667" s="302"/>
      <c r="I667" s="316">
        <v>15285000</v>
      </c>
      <c r="J667" s="302"/>
      <c r="K667" s="302"/>
      <c r="L667" s="302"/>
      <c r="M667" s="304"/>
      <c r="N667" s="304"/>
      <c r="O667" s="304"/>
      <c r="P667" s="304"/>
      <c r="Q667" s="304"/>
      <c r="R667" s="304"/>
      <c r="S667" s="304"/>
      <c r="T667" s="304"/>
      <c r="U667" s="304"/>
      <c r="V667" s="304"/>
      <c r="W667" s="304"/>
      <c r="X667" s="304"/>
      <c r="Y667" s="154"/>
    </row>
    <row r="668" spans="1:25">
      <c r="A668" s="174"/>
      <c r="B668" s="162"/>
      <c r="C668" s="162"/>
      <c r="D668" s="172" t="s">
        <v>493</v>
      </c>
      <c r="E668" s="302"/>
      <c r="F668" s="302"/>
      <c r="G668" s="302"/>
      <c r="H668" s="302"/>
      <c r="I668" s="302"/>
      <c r="J668" s="302"/>
      <c r="K668" s="316">
        <v>1984650</v>
      </c>
      <c r="L668" s="302"/>
      <c r="M668" s="304"/>
      <c r="N668" s="304"/>
      <c r="O668" s="304"/>
      <c r="P668" s="304"/>
      <c r="Q668" s="304"/>
      <c r="R668" s="304"/>
      <c r="S668" s="304"/>
      <c r="T668" s="304"/>
      <c r="U668" s="304"/>
      <c r="V668" s="304"/>
      <c r="W668" s="304"/>
      <c r="X668" s="304"/>
      <c r="Y668" s="154"/>
    </row>
    <row r="669" spans="1:25">
      <c r="A669" s="174"/>
      <c r="B669" s="162"/>
      <c r="C669" s="162"/>
      <c r="D669" s="172" t="s">
        <v>494</v>
      </c>
      <c r="E669" s="302"/>
      <c r="F669" s="302"/>
      <c r="G669" s="302"/>
      <c r="H669" s="302"/>
      <c r="I669" s="302"/>
      <c r="J669" s="302"/>
      <c r="K669" s="316">
        <v>8034700</v>
      </c>
      <c r="L669" s="302"/>
      <c r="M669" s="304"/>
      <c r="N669" s="304"/>
      <c r="O669" s="304"/>
      <c r="P669" s="304"/>
      <c r="Q669" s="304"/>
      <c r="R669" s="304"/>
      <c r="S669" s="304"/>
      <c r="T669" s="304"/>
      <c r="U669" s="304"/>
      <c r="V669" s="304"/>
      <c r="W669" s="304"/>
      <c r="X669" s="304"/>
      <c r="Y669" s="154"/>
    </row>
    <row r="670" spans="1:25">
      <c r="A670" s="174"/>
      <c r="B670" s="162"/>
      <c r="C670" s="162"/>
      <c r="D670" s="172"/>
      <c r="E670" s="302"/>
      <c r="F670" s="302"/>
      <c r="G670" s="302"/>
      <c r="H670" s="302"/>
      <c r="I670" s="302"/>
      <c r="J670" s="302"/>
      <c r="K670" s="302"/>
      <c r="L670" s="302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154"/>
    </row>
    <row r="671" spans="1:25">
      <c r="A671" s="174"/>
      <c r="B671" s="162"/>
      <c r="C671" s="162"/>
      <c r="D671" s="172" t="s">
        <v>508</v>
      </c>
      <c r="E671" s="302"/>
      <c r="F671" s="302"/>
      <c r="G671" s="302"/>
      <c r="H671" s="302"/>
      <c r="I671" s="302"/>
      <c r="J671" s="302"/>
      <c r="K671" s="302"/>
      <c r="L671" s="302"/>
      <c r="M671" s="304"/>
      <c r="N671" s="304"/>
      <c r="O671" s="304"/>
      <c r="P671" s="304"/>
      <c r="Q671" s="304"/>
      <c r="R671" s="316">
        <v>185047500</v>
      </c>
      <c r="S671" s="304"/>
      <c r="T671" s="304"/>
      <c r="U671" s="304"/>
      <c r="V671" s="304"/>
      <c r="W671" s="304"/>
      <c r="X671" s="304"/>
      <c r="Y671" s="154"/>
    </row>
    <row r="672" spans="1:25">
      <c r="A672" s="174"/>
      <c r="B672" s="162"/>
      <c r="C672" s="162"/>
      <c r="D672" s="201"/>
      <c r="E672" s="302"/>
      <c r="F672" s="302"/>
      <c r="G672" s="302"/>
      <c r="H672" s="302"/>
      <c r="I672" s="302"/>
      <c r="J672" s="302"/>
      <c r="K672" s="302"/>
      <c r="L672" s="302"/>
      <c r="M672" s="304"/>
      <c r="N672" s="304"/>
      <c r="O672" s="304"/>
      <c r="P672" s="304"/>
      <c r="Q672" s="304"/>
      <c r="R672" s="304"/>
      <c r="S672" s="304"/>
      <c r="T672" s="304"/>
      <c r="U672" s="304"/>
      <c r="V672" s="304"/>
      <c r="W672" s="304"/>
      <c r="X672" s="304"/>
      <c r="Y672" s="154"/>
    </row>
    <row r="673" spans="1:25">
      <c r="A673" s="174"/>
      <c r="B673" s="162"/>
      <c r="C673" s="162"/>
      <c r="D673" s="170" t="s">
        <v>524</v>
      </c>
      <c r="E673" s="302"/>
      <c r="F673" s="302"/>
      <c r="G673" s="302"/>
      <c r="H673" s="302"/>
      <c r="I673" s="302"/>
      <c r="J673" s="302"/>
      <c r="K673" s="302"/>
      <c r="L673" s="302"/>
      <c r="M673" s="304"/>
      <c r="N673" s="304"/>
      <c r="O673" s="304"/>
      <c r="P673" s="304"/>
      <c r="Q673" s="304"/>
      <c r="R673" s="304"/>
      <c r="S673" s="304"/>
      <c r="T673" s="304"/>
      <c r="U673" s="304"/>
      <c r="V673" s="304"/>
      <c r="W673" s="304"/>
      <c r="X673" s="304"/>
      <c r="Y673" s="154"/>
    </row>
    <row r="674" spans="1:25">
      <c r="A674" s="174"/>
      <c r="B674" s="162"/>
      <c r="C674" s="162"/>
      <c r="D674" s="172" t="s">
        <v>479</v>
      </c>
      <c r="E674" s="302"/>
      <c r="F674" s="302"/>
      <c r="G674" s="302"/>
      <c r="H674" s="302"/>
      <c r="I674" s="302"/>
      <c r="J674" s="302"/>
      <c r="K674" s="302"/>
      <c r="L674" s="302"/>
      <c r="M674" s="304"/>
      <c r="N674" s="304"/>
      <c r="O674" s="304"/>
      <c r="P674" s="304"/>
      <c r="Q674" s="304"/>
      <c r="R674" s="319">
        <v>500000</v>
      </c>
      <c r="S674" s="302"/>
      <c r="T674" s="304"/>
      <c r="U674" s="304"/>
      <c r="V674" s="304"/>
      <c r="W674" s="304"/>
      <c r="X674" s="304"/>
      <c r="Y674" s="154"/>
    </row>
    <row r="675" spans="1:25">
      <c r="A675" s="174"/>
      <c r="B675" s="162"/>
      <c r="C675" s="162"/>
      <c r="D675" s="172" t="s">
        <v>480</v>
      </c>
      <c r="E675" s="302"/>
      <c r="F675" s="302"/>
      <c r="G675" s="302"/>
      <c r="H675" s="302"/>
      <c r="I675" s="302"/>
      <c r="J675" s="302"/>
      <c r="K675" s="302"/>
      <c r="L675" s="302"/>
      <c r="M675" s="304"/>
      <c r="N675" s="304"/>
      <c r="O675" s="304"/>
      <c r="P675" s="304"/>
      <c r="Q675" s="304"/>
      <c r="R675" s="319">
        <v>200000</v>
      </c>
      <c r="S675" s="302"/>
      <c r="T675" s="304"/>
      <c r="U675" s="304"/>
      <c r="V675" s="304"/>
      <c r="W675" s="304"/>
      <c r="X675" s="304"/>
      <c r="Y675" s="154"/>
    </row>
    <row r="676" spans="1:25">
      <c r="A676" s="174"/>
      <c r="B676" s="162"/>
      <c r="C676" s="162"/>
      <c r="D676" s="172" t="s">
        <v>481</v>
      </c>
      <c r="E676" s="302"/>
      <c r="F676" s="302"/>
      <c r="G676" s="302"/>
      <c r="H676" s="302"/>
      <c r="I676" s="302"/>
      <c r="J676" s="302"/>
      <c r="K676" s="302"/>
      <c r="L676" s="302"/>
      <c r="M676" s="304"/>
      <c r="N676" s="304"/>
      <c r="O676" s="304"/>
      <c r="P676" s="304"/>
      <c r="Q676" s="304"/>
      <c r="R676" s="319">
        <v>36000</v>
      </c>
      <c r="S676" s="302"/>
      <c r="T676" s="304"/>
      <c r="U676" s="304"/>
      <c r="V676" s="304"/>
      <c r="W676" s="304"/>
      <c r="X676" s="304"/>
      <c r="Y676" s="154"/>
    </row>
    <row r="677" spans="1:25">
      <c r="A677" s="174"/>
      <c r="B677" s="162"/>
      <c r="C677" s="162"/>
      <c r="D677" s="172" t="s">
        <v>482</v>
      </c>
      <c r="E677" s="302"/>
      <c r="F677" s="302"/>
      <c r="G677" s="302"/>
      <c r="H677" s="302"/>
      <c r="I677" s="302"/>
      <c r="J677" s="302"/>
      <c r="K677" s="302"/>
      <c r="L677" s="302"/>
      <c r="M677" s="304"/>
      <c r="N677" s="304"/>
      <c r="O677" s="304"/>
      <c r="P677" s="304"/>
      <c r="Q677" s="304"/>
      <c r="R677" s="319">
        <v>200000</v>
      </c>
      <c r="S677" s="302"/>
      <c r="T677" s="304"/>
      <c r="U677" s="304"/>
      <c r="V677" s="304"/>
      <c r="W677" s="304"/>
      <c r="X677" s="304"/>
      <c r="Y677" s="154"/>
    </row>
    <row r="678" spans="1:25">
      <c r="A678" s="174"/>
      <c r="B678" s="162"/>
      <c r="C678" s="162"/>
      <c r="D678" s="172" t="s">
        <v>483</v>
      </c>
      <c r="E678" s="302"/>
      <c r="F678" s="302"/>
      <c r="G678" s="302"/>
      <c r="H678" s="302"/>
      <c r="I678" s="302"/>
      <c r="J678" s="302"/>
      <c r="K678" s="302"/>
      <c r="L678" s="302"/>
      <c r="M678" s="304"/>
      <c r="N678" s="304"/>
      <c r="O678" s="304"/>
      <c r="P678" s="304"/>
      <c r="Q678" s="304"/>
      <c r="R678" s="319">
        <v>350000</v>
      </c>
      <c r="S678" s="302"/>
      <c r="T678" s="304"/>
      <c r="U678" s="304"/>
      <c r="V678" s="304"/>
      <c r="W678" s="304"/>
      <c r="X678" s="304"/>
      <c r="Y678" s="154"/>
    </row>
    <row r="679" spans="1:25">
      <c r="A679" s="174"/>
      <c r="B679" s="162"/>
      <c r="C679" s="162"/>
      <c r="D679" s="172" t="s">
        <v>275</v>
      </c>
      <c r="E679" s="302"/>
      <c r="F679" s="302"/>
      <c r="G679" s="302"/>
      <c r="H679" s="302"/>
      <c r="I679" s="302"/>
      <c r="J679" s="302"/>
      <c r="K679" s="302"/>
      <c r="L679" s="302"/>
      <c r="M679" s="304"/>
      <c r="N679" s="304"/>
      <c r="O679" s="304"/>
      <c r="P679" s="304"/>
      <c r="Q679" s="304"/>
      <c r="R679" s="319">
        <v>25000</v>
      </c>
      <c r="S679" s="302"/>
      <c r="T679" s="304"/>
      <c r="U679" s="304"/>
      <c r="V679" s="304"/>
      <c r="W679" s="304"/>
      <c r="X679" s="304"/>
      <c r="Y679" s="154"/>
    </row>
    <row r="680" spans="1:25">
      <c r="A680" s="174"/>
      <c r="B680" s="162"/>
      <c r="C680" s="162"/>
      <c r="D680" s="172" t="s">
        <v>273</v>
      </c>
      <c r="E680" s="302"/>
      <c r="F680" s="302"/>
      <c r="G680" s="302"/>
      <c r="H680" s="302"/>
      <c r="I680" s="302"/>
      <c r="J680" s="302"/>
      <c r="K680" s="302"/>
      <c r="L680" s="302"/>
      <c r="M680" s="304"/>
      <c r="N680" s="304"/>
      <c r="O680" s="304"/>
      <c r="P680" s="304"/>
      <c r="Q680" s="304"/>
      <c r="R680" s="319">
        <v>200000</v>
      </c>
      <c r="S680" s="302"/>
      <c r="T680" s="304"/>
      <c r="U680" s="304"/>
      <c r="V680" s="304"/>
      <c r="W680" s="304"/>
      <c r="X680" s="304"/>
      <c r="Y680" s="154"/>
    </row>
    <row r="681" spans="1:25">
      <c r="A681" s="174"/>
      <c r="B681" s="162"/>
      <c r="C681" s="162"/>
      <c r="D681" s="172" t="s">
        <v>273</v>
      </c>
      <c r="E681" s="302"/>
      <c r="F681" s="302"/>
      <c r="G681" s="302"/>
      <c r="H681" s="302"/>
      <c r="I681" s="302"/>
      <c r="J681" s="302"/>
      <c r="K681" s="302"/>
      <c r="L681" s="302"/>
      <c r="M681" s="304"/>
      <c r="N681" s="304"/>
      <c r="O681" s="304"/>
      <c r="P681" s="304"/>
      <c r="Q681" s="304"/>
      <c r="R681" s="319">
        <v>450000</v>
      </c>
      <c r="S681" s="302"/>
      <c r="T681" s="304"/>
      <c r="U681" s="304"/>
      <c r="V681" s="304"/>
      <c r="W681" s="304"/>
      <c r="X681" s="304"/>
      <c r="Y681" s="154"/>
    </row>
    <row r="682" spans="1:25">
      <c r="A682" s="174"/>
      <c r="B682" s="162"/>
      <c r="C682" s="162"/>
      <c r="D682" s="172" t="s">
        <v>484</v>
      </c>
      <c r="E682" s="302"/>
      <c r="F682" s="302"/>
      <c r="G682" s="302"/>
      <c r="H682" s="302"/>
      <c r="I682" s="302"/>
      <c r="J682" s="302"/>
      <c r="K682" s="302"/>
      <c r="L682" s="302"/>
      <c r="M682" s="304"/>
      <c r="N682" s="304"/>
      <c r="O682" s="304"/>
      <c r="P682" s="304"/>
      <c r="Q682" s="304"/>
      <c r="R682" s="319">
        <v>1800000</v>
      </c>
      <c r="S682" s="302"/>
      <c r="T682" s="304"/>
      <c r="U682" s="304"/>
      <c r="V682" s="304"/>
      <c r="W682" s="304"/>
      <c r="X682" s="304"/>
      <c r="Y682" s="154"/>
    </row>
    <row r="683" spans="1:25">
      <c r="A683" s="174"/>
      <c r="B683" s="162"/>
      <c r="C683" s="162"/>
      <c r="D683" s="172" t="s">
        <v>485</v>
      </c>
      <c r="E683" s="302"/>
      <c r="F683" s="302"/>
      <c r="G683" s="302"/>
      <c r="H683" s="302"/>
      <c r="I683" s="302"/>
      <c r="J683" s="302"/>
      <c r="K683" s="302"/>
      <c r="L683" s="302"/>
      <c r="M683" s="304"/>
      <c r="N683" s="304"/>
      <c r="O683" s="304"/>
      <c r="P683" s="304"/>
      <c r="Q683" s="304"/>
      <c r="R683" s="319">
        <v>75000</v>
      </c>
      <c r="S683" s="302"/>
      <c r="T683" s="304"/>
      <c r="U683" s="304"/>
      <c r="V683" s="304"/>
      <c r="W683" s="304"/>
      <c r="X683" s="304"/>
      <c r="Y683" s="154"/>
    </row>
    <row r="684" spans="1:25">
      <c r="A684" s="174"/>
      <c r="B684" s="162"/>
      <c r="C684" s="162"/>
      <c r="D684" s="172" t="s">
        <v>486</v>
      </c>
      <c r="E684" s="302"/>
      <c r="F684" s="302"/>
      <c r="G684" s="302"/>
      <c r="H684" s="302"/>
      <c r="I684" s="302"/>
      <c r="J684" s="302"/>
      <c r="K684" s="302"/>
      <c r="L684" s="302"/>
      <c r="M684" s="304"/>
      <c r="N684" s="304"/>
      <c r="O684" s="304"/>
      <c r="P684" s="304"/>
      <c r="Q684" s="304"/>
      <c r="R684" s="319">
        <v>15000</v>
      </c>
      <c r="S684" s="302"/>
      <c r="T684" s="304"/>
      <c r="U684" s="304"/>
      <c r="V684" s="304"/>
      <c r="W684" s="304"/>
      <c r="X684" s="304"/>
      <c r="Y684" s="154"/>
    </row>
    <row r="685" spans="1:25">
      <c r="A685" s="174"/>
      <c r="B685" s="162"/>
      <c r="C685" s="162"/>
      <c r="D685" s="172" t="s">
        <v>486</v>
      </c>
      <c r="E685" s="302"/>
      <c r="F685" s="302"/>
      <c r="G685" s="302"/>
      <c r="H685" s="302"/>
      <c r="I685" s="302"/>
      <c r="J685" s="302"/>
      <c r="K685" s="302"/>
      <c r="L685" s="302"/>
      <c r="M685" s="304"/>
      <c r="N685" s="304"/>
      <c r="O685" s="304"/>
      <c r="P685" s="304"/>
      <c r="Q685" s="304"/>
      <c r="R685" s="319">
        <v>55000</v>
      </c>
      <c r="S685" s="302"/>
      <c r="T685" s="304"/>
      <c r="U685" s="304"/>
      <c r="V685" s="304"/>
      <c r="W685" s="304"/>
      <c r="X685" s="304"/>
      <c r="Y685" s="154"/>
    </row>
    <row r="686" spans="1:25">
      <c r="A686" s="174"/>
      <c r="B686" s="162"/>
      <c r="C686" s="162"/>
      <c r="D686" s="172" t="s">
        <v>487</v>
      </c>
      <c r="E686" s="302"/>
      <c r="F686" s="302"/>
      <c r="G686" s="302"/>
      <c r="H686" s="302"/>
      <c r="I686" s="302"/>
      <c r="J686" s="302"/>
      <c r="K686" s="302"/>
      <c r="L686" s="302"/>
      <c r="M686" s="304"/>
      <c r="N686" s="304"/>
      <c r="O686" s="304"/>
      <c r="P686" s="304"/>
      <c r="Q686" s="304"/>
      <c r="R686" s="319">
        <v>1000000</v>
      </c>
      <c r="S686" s="302"/>
      <c r="T686" s="304"/>
      <c r="U686" s="304"/>
      <c r="V686" s="304"/>
      <c r="W686" s="304"/>
      <c r="X686" s="304"/>
      <c r="Y686" s="154"/>
    </row>
    <row r="687" spans="1:25">
      <c r="A687" s="174"/>
      <c r="B687" s="162"/>
      <c r="C687" s="162"/>
      <c r="D687" s="172" t="s">
        <v>488</v>
      </c>
      <c r="E687" s="302"/>
      <c r="F687" s="302"/>
      <c r="G687" s="302"/>
      <c r="H687" s="302"/>
      <c r="I687" s="302"/>
      <c r="J687" s="302"/>
      <c r="K687" s="302"/>
      <c r="L687" s="302"/>
      <c r="M687" s="304"/>
      <c r="N687" s="304"/>
      <c r="O687" s="304"/>
      <c r="P687" s="304"/>
      <c r="Q687" s="304"/>
      <c r="R687" s="319">
        <v>50000</v>
      </c>
      <c r="S687" s="302"/>
      <c r="T687" s="304"/>
      <c r="U687" s="304"/>
      <c r="V687" s="304"/>
      <c r="W687" s="304"/>
      <c r="X687" s="304"/>
      <c r="Y687" s="154"/>
    </row>
    <row r="688" spans="1:25">
      <c r="A688" s="174"/>
      <c r="B688" s="162"/>
      <c r="C688" s="162"/>
      <c r="D688" s="172" t="s">
        <v>489</v>
      </c>
      <c r="E688" s="302"/>
      <c r="F688" s="302"/>
      <c r="G688" s="302"/>
      <c r="H688" s="302"/>
      <c r="I688" s="302"/>
      <c r="J688" s="302"/>
      <c r="K688" s="302"/>
      <c r="L688" s="302"/>
      <c r="M688" s="304"/>
      <c r="N688" s="304"/>
      <c r="O688" s="304"/>
      <c r="P688" s="304"/>
      <c r="Q688" s="304"/>
      <c r="R688" s="319">
        <v>100000</v>
      </c>
      <c r="S688" s="302"/>
      <c r="T688" s="304"/>
      <c r="U688" s="304"/>
      <c r="V688" s="304"/>
      <c r="W688" s="304"/>
      <c r="X688" s="304"/>
      <c r="Y688" s="154"/>
    </row>
    <row r="689" spans="1:25">
      <c r="A689" s="174"/>
      <c r="B689" s="162"/>
      <c r="C689" s="162"/>
      <c r="D689" s="172" t="s">
        <v>490</v>
      </c>
      <c r="E689" s="302"/>
      <c r="F689" s="302"/>
      <c r="G689" s="302"/>
      <c r="H689" s="302"/>
      <c r="I689" s="302"/>
      <c r="J689" s="302"/>
      <c r="K689" s="302"/>
      <c r="L689" s="302"/>
      <c r="M689" s="304"/>
      <c r="N689" s="304"/>
      <c r="O689" s="304"/>
      <c r="P689" s="304"/>
      <c r="Q689" s="304"/>
      <c r="R689" s="319">
        <v>4700000</v>
      </c>
      <c r="S689" s="302"/>
      <c r="T689" s="304"/>
      <c r="U689" s="304"/>
      <c r="V689" s="304"/>
      <c r="W689" s="304"/>
      <c r="X689" s="304"/>
      <c r="Y689" s="154"/>
    </row>
    <row r="690" spans="1:25">
      <c r="A690" s="174"/>
      <c r="B690" s="162"/>
      <c r="C690" s="162"/>
      <c r="D690" s="170" t="s">
        <v>491</v>
      </c>
      <c r="E690" s="302"/>
      <c r="F690" s="302"/>
      <c r="G690" s="302"/>
      <c r="H690" s="302"/>
      <c r="I690" s="302"/>
      <c r="J690" s="302"/>
      <c r="K690" s="302"/>
      <c r="L690" s="302"/>
      <c r="M690" s="304"/>
      <c r="N690" s="304"/>
      <c r="O690" s="304"/>
      <c r="P690" s="304"/>
      <c r="Q690" s="304"/>
      <c r="R690" s="304"/>
      <c r="S690" s="302"/>
      <c r="T690" s="304"/>
      <c r="U690" s="304"/>
      <c r="V690" s="304"/>
      <c r="W690" s="304"/>
      <c r="X690" s="304"/>
      <c r="Y690" s="154"/>
    </row>
    <row r="691" spans="1:25">
      <c r="A691" s="174"/>
      <c r="B691" s="162"/>
      <c r="C691" s="162"/>
      <c r="D691" s="172" t="s">
        <v>154</v>
      </c>
      <c r="E691" s="302"/>
      <c r="F691" s="302"/>
      <c r="G691" s="302"/>
      <c r="H691" s="302"/>
      <c r="I691" s="302"/>
      <c r="J691" s="302"/>
      <c r="K691" s="302"/>
      <c r="L691" s="302"/>
      <c r="M691" s="304"/>
      <c r="N691" s="304"/>
      <c r="O691" s="304"/>
      <c r="P691" s="304"/>
      <c r="Q691" s="304"/>
      <c r="R691" s="319">
        <v>300000</v>
      </c>
      <c r="S691" s="302"/>
      <c r="T691" s="304"/>
      <c r="U691" s="304"/>
      <c r="V691" s="304"/>
      <c r="W691" s="304"/>
      <c r="X691" s="304"/>
      <c r="Y691" s="154"/>
    </row>
    <row r="692" spans="1:25">
      <c r="A692" s="174"/>
      <c r="B692" s="162"/>
      <c r="C692" s="162"/>
      <c r="D692" s="172" t="s">
        <v>492</v>
      </c>
      <c r="E692" s="302"/>
      <c r="F692" s="302"/>
      <c r="G692" s="302"/>
      <c r="H692" s="302"/>
      <c r="I692" s="302"/>
      <c r="J692" s="302"/>
      <c r="K692" s="302"/>
      <c r="L692" s="302"/>
      <c r="M692" s="304"/>
      <c r="N692" s="304"/>
      <c r="O692" s="304"/>
      <c r="P692" s="304"/>
      <c r="Q692" s="304"/>
      <c r="R692" s="319">
        <v>1195000</v>
      </c>
      <c r="S692" s="302"/>
      <c r="T692" s="304"/>
      <c r="U692" s="304"/>
      <c r="V692" s="304"/>
      <c r="W692" s="304"/>
      <c r="X692" s="304"/>
      <c r="Y692" s="154"/>
    </row>
    <row r="693" spans="1:25">
      <c r="A693" s="174"/>
      <c r="B693" s="162"/>
      <c r="C693" s="162"/>
      <c r="D693" s="172"/>
      <c r="E693" s="302"/>
      <c r="F693" s="302"/>
      <c r="G693" s="302"/>
      <c r="H693" s="302"/>
      <c r="I693" s="302"/>
      <c r="J693" s="302"/>
      <c r="K693" s="302"/>
      <c r="L693" s="302"/>
      <c r="M693" s="304"/>
      <c r="N693" s="304"/>
      <c r="O693" s="304"/>
      <c r="P693" s="304"/>
      <c r="Q693" s="304"/>
      <c r="R693" s="319"/>
      <c r="S693" s="302"/>
      <c r="T693" s="304"/>
      <c r="U693" s="304"/>
      <c r="V693" s="304"/>
      <c r="W693" s="304"/>
      <c r="X693" s="304"/>
      <c r="Y693" s="154"/>
    </row>
    <row r="694" spans="1:25">
      <c r="A694" s="174"/>
      <c r="B694" s="162"/>
      <c r="C694" s="162"/>
      <c r="D694" s="172" t="s">
        <v>495</v>
      </c>
      <c r="E694" s="302"/>
      <c r="F694" s="302"/>
      <c r="G694" s="302"/>
      <c r="H694" s="302"/>
      <c r="I694" s="302"/>
      <c r="J694" s="302"/>
      <c r="K694" s="302"/>
      <c r="L694" s="302"/>
      <c r="M694" s="304"/>
      <c r="N694" s="304"/>
      <c r="O694" s="304"/>
      <c r="P694" s="304"/>
      <c r="Q694" s="304"/>
      <c r="R694" s="319">
        <v>3250000</v>
      </c>
      <c r="S694" s="302"/>
      <c r="T694" s="304"/>
      <c r="U694" s="304"/>
      <c r="V694" s="304"/>
      <c r="W694" s="304"/>
      <c r="X694" s="304"/>
      <c r="Y694" s="154"/>
    </row>
    <row r="695" spans="1:25">
      <c r="A695" s="174"/>
      <c r="B695" s="162"/>
      <c r="C695" s="162"/>
      <c r="D695" s="172" t="s">
        <v>496</v>
      </c>
      <c r="E695" s="302"/>
      <c r="F695" s="302"/>
      <c r="G695" s="302"/>
      <c r="H695" s="302"/>
      <c r="I695" s="302"/>
      <c r="J695" s="302"/>
      <c r="K695" s="302"/>
      <c r="L695" s="302"/>
      <c r="M695" s="304"/>
      <c r="N695" s="304"/>
      <c r="O695" s="304"/>
      <c r="P695" s="304"/>
      <c r="Q695" s="304"/>
      <c r="R695" s="319">
        <v>151184</v>
      </c>
      <c r="S695" s="302"/>
      <c r="T695" s="304"/>
      <c r="U695" s="304"/>
      <c r="V695" s="304"/>
      <c r="W695" s="304"/>
      <c r="X695" s="304"/>
      <c r="Y695" s="154"/>
    </row>
    <row r="696" spans="1:25">
      <c r="A696" s="174"/>
      <c r="B696" s="162"/>
      <c r="C696" s="162"/>
      <c r="D696" s="172" t="s">
        <v>497</v>
      </c>
      <c r="E696" s="302"/>
      <c r="F696" s="302"/>
      <c r="G696" s="302"/>
      <c r="H696" s="302"/>
      <c r="I696" s="302"/>
      <c r="J696" s="302"/>
      <c r="K696" s="302"/>
      <c r="L696" s="302"/>
      <c r="M696" s="304"/>
      <c r="N696" s="304"/>
      <c r="O696" s="304"/>
      <c r="P696" s="304"/>
      <c r="Q696" s="304"/>
      <c r="R696" s="319">
        <v>166000</v>
      </c>
      <c r="S696" s="302"/>
      <c r="T696" s="304"/>
      <c r="U696" s="304"/>
      <c r="V696" s="304"/>
      <c r="W696" s="304"/>
      <c r="X696" s="304"/>
      <c r="Y696" s="154"/>
    </row>
    <row r="697" spans="1:25">
      <c r="A697" s="174"/>
      <c r="B697" s="162"/>
      <c r="C697" s="162"/>
      <c r="D697" s="172" t="s">
        <v>498</v>
      </c>
      <c r="E697" s="302"/>
      <c r="F697" s="302"/>
      <c r="G697" s="302"/>
      <c r="H697" s="302"/>
      <c r="I697" s="302"/>
      <c r="J697" s="302"/>
      <c r="K697" s="302"/>
      <c r="L697" s="302"/>
      <c r="M697" s="304"/>
      <c r="N697" s="304"/>
      <c r="O697" s="304"/>
      <c r="P697" s="304"/>
      <c r="Q697" s="304"/>
      <c r="R697" s="319">
        <v>137250</v>
      </c>
      <c r="S697" s="302"/>
      <c r="T697" s="304"/>
      <c r="U697" s="304"/>
      <c r="V697" s="304"/>
      <c r="W697" s="304"/>
      <c r="X697" s="304"/>
      <c r="Y697" s="154"/>
    </row>
    <row r="698" spans="1:25">
      <c r="A698" s="174"/>
      <c r="B698" s="162"/>
      <c r="C698" s="162"/>
      <c r="D698" s="172" t="s">
        <v>498</v>
      </c>
      <c r="E698" s="302"/>
      <c r="F698" s="302"/>
      <c r="G698" s="302"/>
      <c r="H698" s="302"/>
      <c r="I698" s="302"/>
      <c r="J698" s="302"/>
      <c r="K698" s="302"/>
      <c r="L698" s="302"/>
      <c r="M698" s="304"/>
      <c r="N698" s="304"/>
      <c r="O698" s="304"/>
      <c r="P698" s="304"/>
      <c r="Q698" s="304"/>
      <c r="R698" s="319">
        <v>30500</v>
      </c>
      <c r="S698" s="302"/>
      <c r="T698" s="304"/>
      <c r="U698" s="304"/>
      <c r="V698" s="304"/>
      <c r="W698" s="304"/>
      <c r="X698" s="304"/>
      <c r="Y698" s="154"/>
    </row>
    <row r="699" spans="1:25">
      <c r="A699" s="174"/>
      <c r="B699" s="162"/>
      <c r="C699" s="162"/>
      <c r="D699" s="172"/>
      <c r="E699" s="302"/>
      <c r="F699" s="302"/>
      <c r="G699" s="302"/>
      <c r="H699" s="302"/>
      <c r="I699" s="302"/>
      <c r="J699" s="302"/>
      <c r="K699" s="302"/>
      <c r="L699" s="302"/>
      <c r="M699" s="304"/>
      <c r="N699" s="304"/>
      <c r="O699" s="304"/>
      <c r="P699" s="304"/>
      <c r="Q699" s="304"/>
      <c r="R699" s="316"/>
      <c r="S699" s="302"/>
      <c r="T699" s="304"/>
      <c r="U699" s="304"/>
      <c r="V699" s="304"/>
      <c r="W699" s="304"/>
      <c r="X699" s="304"/>
      <c r="Y699" s="154"/>
    </row>
    <row r="700" spans="1:25">
      <c r="A700" s="174"/>
      <c r="B700" s="162"/>
      <c r="C700" s="162"/>
      <c r="D700" s="170" t="s">
        <v>521</v>
      </c>
      <c r="E700" s="302"/>
      <c r="F700" s="302"/>
      <c r="G700" s="302"/>
      <c r="H700" s="302"/>
      <c r="I700" s="302"/>
      <c r="J700" s="302"/>
      <c r="K700" s="302"/>
      <c r="L700" s="302"/>
      <c r="M700" s="304"/>
      <c r="N700" s="304"/>
      <c r="O700" s="304"/>
      <c r="P700" s="304"/>
      <c r="Q700" s="304"/>
      <c r="R700" s="304"/>
      <c r="S700" s="319"/>
      <c r="T700" s="304"/>
      <c r="U700" s="304"/>
      <c r="V700" s="304"/>
      <c r="W700" s="304"/>
      <c r="X700" s="304"/>
      <c r="Y700" s="154"/>
    </row>
    <row r="701" spans="1:25">
      <c r="A701" s="174"/>
      <c r="B701" s="162"/>
      <c r="C701" s="162"/>
      <c r="D701" s="172" t="s">
        <v>302</v>
      </c>
      <c r="E701" s="302"/>
      <c r="F701" s="302"/>
      <c r="G701" s="302"/>
      <c r="H701" s="302"/>
      <c r="I701" s="302"/>
      <c r="J701" s="302"/>
      <c r="K701" s="302"/>
      <c r="L701" s="302"/>
      <c r="M701" s="304"/>
      <c r="N701" s="304"/>
      <c r="O701" s="304"/>
      <c r="P701" s="304"/>
      <c r="Q701" s="304"/>
      <c r="R701" s="304"/>
      <c r="S701" s="319"/>
      <c r="T701" s="304">
        <v>224685</v>
      </c>
      <c r="U701" s="304"/>
      <c r="V701" s="304"/>
      <c r="W701" s="304"/>
      <c r="X701" s="304"/>
      <c r="Y701" s="154"/>
    </row>
    <row r="702" spans="1:25">
      <c r="A702" s="174"/>
      <c r="B702" s="162"/>
      <c r="C702" s="162"/>
      <c r="D702" s="172" t="s">
        <v>381</v>
      </c>
      <c r="E702" s="302"/>
      <c r="F702" s="302"/>
      <c r="G702" s="302"/>
      <c r="H702" s="302"/>
      <c r="I702" s="302"/>
      <c r="J702" s="302"/>
      <c r="K702" s="302"/>
      <c r="L702" s="302"/>
      <c r="M702" s="304"/>
      <c r="N702" s="304"/>
      <c r="O702" s="304"/>
      <c r="P702" s="304"/>
      <c r="Q702" s="304"/>
      <c r="R702" s="304"/>
      <c r="S702" s="319"/>
      <c r="T702" s="304">
        <v>194339</v>
      </c>
      <c r="U702" s="304"/>
      <c r="V702" s="304"/>
      <c r="W702" s="304"/>
      <c r="X702" s="304"/>
      <c r="Y702" s="154"/>
    </row>
    <row r="703" spans="1:25">
      <c r="A703" s="174"/>
      <c r="B703" s="162"/>
      <c r="C703" s="162"/>
      <c r="D703" s="172" t="s">
        <v>382</v>
      </c>
      <c r="E703" s="302"/>
      <c r="F703" s="302"/>
      <c r="G703" s="302"/>
      <c r="H703" s="302"/>
      <c r="I703" s="302"/>
      <c r="J703" s="302"/>
      <c r="K703" s="302"/>
      <c r="L703" s="302"/>
      <c r="M703" s="304"/>
      <c r="N703" s="304"/>
      <c r="O703" s="304"/>
      <c r="P703" s="304"/>
      <c r="Q703" s="304"/>
      <c r="R703" s="304"/>
      <c r="S703" s="319"/>
      <c r="T703" s="304">
        <v>150339</v>
      </c>
      <c r="U703" s="304"/>
      <c r="V703" s="304"/>
      <c r="W703" s="304"/>
      <c r="X703" s="304"/>
      <c r="Y703" s="154"/>
    </row>
    <row r="704" spans="1:25">
      <c r="A704" s="174"/>
      <c r="B704" s="162"/>
      <c r="C704" s="162"/>
      <c r="D704" s="172" t="s">
        <v>383</v>
      </c>
      <c r="E704" s="302"/>
      <c r="F704" s="302"/>
      <c r="G704" s="302"/>
      <c r="H704" s="302"/>
      <c r="I704" s="302"/>
      <c r="J704" s="302"/>
      <c r="K704" s="302"/>
      <c r="L704" s="302"/>
      <c r="M704" s="304"/>
      <c r="N704" s="304"/>
      <c r="O704" s="304"/>
      <c r="P704" s="304"/>
      <c r="Q704" s="304"/>
      <c r="R704" s="304"/>
      <c r="S704" s="319"/>
      <c r="T704" s="304">
        <v>114589</v>
      </c>
      <c r="U704" s="304"/>
      <c r="V704" s="304"/>
      <c r="W704" s="304"/>
      <c r="X704" s="304"/>
      <c r="Y704" s="154"/>
    </row>
    <row r="705" spans="1:25">
      <c r="A705" s="174"/>
      <c r="B705" s="162"/>
      <c r="C705" s="162"/>
      <c r="D705" s="172" t="s">
        <v>383</v>
      </c>
      <c r="E705" s="302"/>
      <c r="F705" s="302"/>
      <c r="G705" s="302"/>
      <c r="H705" s="302"/>
      <c r="I705" s="302"/>
      <c r="J705" s="302"/>
      <c r="K705" s="302"/>
      <c r="L705" s="302"/>
      <c r="M705" s="304"/>
      <c r="N705" s="304"/>
      <c r="O705" s="304"/>
      <c r="P705" s="304"/>
      <c r="Q705" s="304"/>
      <c r="R705" s="304"/>
      <c r="S705" s="319"/>
      <c r="T705" s="304">
        <v>114589</v>
      </c>
      <c r="U705" s="304"/>
      <c r="V705" s="304"/>
      <c r="W705" s="304"/>
      <c r="X705" s="304"/>
      <c r="Y705" s="154"/>
    </row>
    <row r="706" spans="1:25">
      <c r="A706" s="174"/>
      <c r="B706" s="162"/>
      <c r="C706" s="162"/>
      <c r="D706" s="172" t="s">
        <v>384</v>
      </c>
      <c r="E706" s="302"/>
      <c r="F706" s="302"/>
      <c r="G706" s="302"/>
      <c r="H706" s="302"/>
      <c r="I706" s="302"/>
      <c r="J706" s="302"/>
      <c r="K706" s="302"/>
      <c r="L706" s="302"/>
      <c r="M706" s="304"/>
      <c r="N706" s="304"/>
      <c r="O706" s="304"/>
      <c r="P706" s="304"/>
      <c r="Q706" s="304"/>
      <c r="R706" s="304"/>
      <c r="S706" s="319"/>
      <c r="T706" s="304">
        <v>173439</v>
      </c>
      <c r="U706" s="304"/>
      <c r="V706" s="304"/>
      <c r="W706" s="304"/>
      <c r="X706" s="304"/>
      <c r="Y706" s="154"/>
    </row>
    <row r="707" spans="1:25">
      <c r="A707" s="174"/>
      <c r="B707" s="162"/>
      <c r="C707" s="162"/>
      <c r="D707" s="172" t="s">
        <v>430</v>
      </c>
      <c r="E707" s="302"/>
      <c r="F707" s="302"/>
      <c r="G707" s="302"/>
      <c r="H707" s="302"/>
      <c r="I707" s="302"/>
      <c r="J707" s="302"/>
      <c r="K707" s="302"/>
      <c r="L707" s="302"/>
      <c r="M707" s="304"/>
      <c r="N707" s="304"/>
      <c r="O707" s="304"/>
      <c r="P707" s="304"/>
      <c r="Q707" s="304"/>
      <c r="R707" s="304"/>
      <c r="S707" s="319"/>
      <c r="T707" s="304">
        <v>450185</v>
      </c>
      <c r="U707" s="304"/>
      <c r="V707" s="304"/>
      <c r="W707" s="304"/>
      <c r="X707" s="304"/>
      <c r="Y707" s="154"/>
    </row>
    <row r="708" spans="1:25">
      <c r="A708" s="174"/>
      <c r="B708" s="162"/>
      <c r="C708" s="162"/>
      <c r="D708" s="172" t="s">
        <v>431</v>
      </c>
      <c r="E708" s="302"/>
      <c r="F708" s="302"/>
      <c r="G708" s="302"/>
      <c r="H708" s="302"/>
      <c r="I708" s="302"/>
      <c r="J708" s="302"/>
      <c r="K708" s="302"/>
      <c r="L708" s="302"/>
      <c r="M708" s="304"/>
      <c r="N708" s="304"/>
      <c r="O708" s="304"/>
      <c r="P708" s="304"/>
      <c r="Q708" s="304"/>
      <c r="R708" s="304"/>
      <c r="S708" s="319"/>
      <c r="T708" s="304">
        <v>323685</v>
      </c>
      <c r="U708" s="304"/>
      <c r="V708" s="304"/>
      <c r="W708" s="304"/>
      <c r="X708" s="304"/>
      <c r="Y708" s="154"/>
    </row>
    <row r="709" spans="1:25">
      <c r="A709" s="174"/>
      <c r="B709" s="162"/>
      <c r="C709" s="162"/>
      <c r="D709" s="172" t="s">
        <v>434</v>
      </c>
      <c r="E709" s="302"/>
      <c r="F709" s="302"/>
      <c r="G709" s="302"/>
      <c r="H709" s="302"/>
      <c r="I709" s="302"/>
      <c r="J709" s="302"/>
      <c r="K709" s="302"/>
      <c r="L709" s="302"/>
      <c r="M709" s="304"/>
      <c r="N709" s="304"/>
      <c r="O709" s="304"/>
      <c r="P709" s="304"/>
      <c r="Q709" s="304"/>
      <c r="R709" s="304"/>
      <c r="S709" s="319"/>
      <c r="T709" s="304">
        <v>334685</v>
      </c>
      <c r="U709" s="304"/>
      <c r="V709" s="304"/>
      <c r="W709" s="304"/>
      <c r="X709" s="304"/>
      <c r="Y709" s="154"/>
    </row>
    <row r="710" spans="1:25">
      <c r="A710" s="174"/>
      <c r="B710" s="162"/>
      <c r="C710" s="162"/>
      <c r="D710" s="172" t="s">
        <v>435</v>
      </c>
      <c r="E710" s="302"/>
      <c r="F710" s="302"/>
      <c r="G710" s="302"/>
      <c r="H710" s="302"/>
      <c r="I710" s="302"/>
      <c r="J710" s="302"/>
      <c r="K710" s="302"/>
      <c r="L710" s="302"/>
      <c r="M710" s="304"/>
      <c r="N710" s="304"/>
      <c r="O710" s="304"/>
      <c r="P710" s="304"/>
      <c r="Q710" s="304"/>
      <c r="R710" s="304"/>
      <c r="S710" s="319"/>
      <c r="T710" s="304">
        <v>312685</v>
      </c>
      <c r="U710" s="304"/>
      <c r="V710" s="304"/>
      <c r="W710" s="304"/>
      <c r="X710" s="304"/>
      <c r="Y710" s="154"/>
    </row>
    <row r="711" spans="1:25">
      <c r="A711" s="174"/>
      <c r="B711" s="162"/>
      <c r="C711" s="162"/>
      <c r="D711" s="172" t="s">
        <v>436</v>
      </c>
      <c r="E711" s="302"/>
      <c r="F711" s="302"/>
      <c r="G711" s="302"/>
      <c r="H711" s="302"/>
      <c r="I711" s="302"/>
      <c r="J711" s="302"/>
      <c r="K711" s="302"/>
      <c r="L711" s="302"/>
      <c r="M711" s="304"/>
      <c r="N711" s="304"/>
      <c r="O711" s="304"/>
      <c r="P711" s="304"/>
      <c r="Q711" s="304"/>
      <c r="R711" s="304"/>
      <c r="S711" s="319"/>
      <c r="T711" s="304">
        <v>579685</v>
      </c>
      <c r="U711" s="304"/>
      <c r="V711" s="304"/>
      <c r="W711" s="304"/>
      <c r="X711" s="304"/>
      <c r="Y711" s="154"/>
    </row>
    <row r="712" spans="1:25">
      <c r="A712" s="174"/>
      <c r="B712" s="162"/>
      <c r="C712" s="162"/>
      <c r="D712" s="172" t="s">
        <v>437</v>
      </c>
      <c r="E712" s="302"/>
      <c r="F712" s="302"/>
      <c r="G712" s="302"/>
      <c r="H712" s="302"/>
      <c r="I712" s="302"/>
      <c r="J712" s="302"/>
      <c r="K712" s="302"/>
      <c r="L712" s="302"/>
      <c r="M712" s="304"/>
      <c r="N712" s="304"/>
      <c r="O712" s="304"/>
      <c r="P712" s="304"/>
      <c r="Q712" s="304"/>
      <c r="R712" s="304"/>
      <c r="S712" s="319"/>
      <c r="T712" s="304">
        <v>642685</v>
      </c>
      <c r="U712" s="304"/>
      <c r="V712" s="304"/>
      <c r="W712" s="304"/>
      <c r="X712" s="304"/>
      <c r="Y712" s="154"/>
    </row>
    <row r="713" spans="1:25">
      <c r="A713" s="174"/>
      <c r="B713" s="162"/>
      <c r="C713" s="162"/>
      <c r="D713" s="172" t="s">
        <v>438</v>
      </c>
      <c r="E713" s="302"/>
      <c r="F713" s="302"/>
      <c r="G713" s="302"/>
      <c r="H713" s="302"/>
      <c r="I713" s="302"/>
      <c r="J713" s="302"/>
      <c r="K713" s="302"/>
      <c r="L713" s="302"/>
      <c r="M713" s="304"/>
      <c r="N713" s="304"/>
      <c r="O713" s="304"/>
      <c r="P713" s="304"/>
      <c r="Q713" s="304"/>
      <c r="R713" s="304"/>
      <c r="S713" s="319"/>
      <c r="T713" s="304">
        <v>774685</v>
      </c>
      <c r="U713" s="304"/>
      <c r="V713" s="304"/>
      <c r="W713" s="304"/>
      <c r="X713" s="304"/>
      <c r="Y713" s="154"/>
    </row>
    <row r="714" spans="1:25">
      <c r="A714" s="174"/>
      <c r="B714" s="162"/>
      <c r="C714" s="162"/>
      <c r="D714" s="172" t="s">
        <v>439</v>
      </c>
      <c r="E714" s="302"/>
      <c r="F714" s="302"/>
      <c r="G714" s="302"/>
      <c r="H714" s="302"/>
      <c r="I714" s="302"/>
      <c r="J714" s="302"/>
      <c r="K714" s="302"/>
      <c r="L714" s="302"/>
      <c r="M714" s="304"/>
      <c r="N714" s="304"/>
      <c r="O714" s="304"/>
      <c r="P714" s="304"/>
      <c r="Q714" s="304"/>
      <c r="R714" s="304"/>
      <c r="S714" s="319"/>
      <c r="T714" s="304">
        <v>114685</v>
      </c>
      <c r="U714" s="304"/>
      <c r="V714" s="304"/>
      <c r="W714" s="304"/>
      <c r="X714" s="304"/>
      <c r="Y714" s="154"/>
    </row>
    <row r="715" spans="1:25">
      <c r="A715" s="174"/>
      <c r="B715" s="162"/>
      <c r="C715" s="162"/>
      <c r="D715" s="172" t="s">
        <v>441</v>
      </c>
      <c r="E715" s="302"/>
      <c r="F715" s="302"/>
      <c r="G715" s="302"/>
      <c r="H715" s="302"/>
      <c r="I715" s="302"/>
      <c r="J715" s="302"/>
      <c r="K715" s="302"/>
      <c r="L715" s="302"/>
      <c r="M715" s="304"/>
      <c r="N715" s="304"/>
      <c r="O715" s="304"/>
      <c r="P715" s="304"/>
      <c r="Q715" s="304"/>
      <c r="R715" s="304"/>
      <c r="S715" s="319"/>
      <c r="T715" s="304">
        <v>176685</v>
      </c>
      <c r="U715" s="304"/>
      <c r="V715" s="304"/>
      <c r="W715" s="304"/>
      <c r="X715" s="304"/>
      <c r="Y715" s="154"/>
    </row>
    <row r="716" spans="1:25">
      <c r="A716" s="174"/>
      <c r="B716" s="162"/>
      <c r="C716" s="162"/>
      <c r="D716" s="172" t="s">
        <v>442</v>
      </c>
      <c r="E716" s="302"/>
      <c r="F716" s="302"/>
      <c r="G716" s="302"/>
      <c r="H716" s="302"/>
      <c r="I716" s="302"/>
      <c r="J716" s="302"/>
      <c r="K716" s="302"/>
      <c r="L716" s="302"/>
      <c r="M716" s="304"/>
      <c r="N716" s="304"/>
      <c r="O716" s="304"/>
      <c r="P716" s="304"/>
      <c r="Q716" s="304"/>
      <c r="R716" s="304"/>
      <c r="S716" s="319"/>
      <c r="T716" s="304">
        <v>153185</v>
      </c>
      <c r="U716" s="304"/>
      <c r="V716" s="304"/>
      <c r="W716" s="304"/>
      <c r="X716" s="304"/>
      <c r="Y716" s="154"/>
    </row>
    <row r="717" spans="1:25">
      <c r="A717" s="174"/>
      <c r="B717" s="162"/>
      <c r="C717" s="162"/>
      <c r="D717" s="172" t="s">
        <v>443</v>
      </c>
      <c r="E717" s="302"/>
      <c r="F717" s="302"/>
      <c r="G717" s="302"/>
      <c r="H717" s="302"/>
      <c r="I717" s="302"/>
      <c r="J717" s="302"/>
      <c r="K717" s="302"/>
      <c r="L717" s="302"/>
      <c r="M717" s="304"/>
      <c r="N717" s="304"/>
      <c r="O717" s="304"/>
      <c r="P717" s="304"/>
      <c r="Q717" s="304"/>
      <c r="R717" s="304"/>
      <c r="S717" s="319"/>
      <c r="T717" s="304">
        <v>153185</v>
      </c>
      <c r="U717" s="304"/>
      <c r="V717" s="304"/>
      <c r="W717" s="304"/>
      <c r="X717" s="304"/>
      <c r="Y717" s="154"/>
    </row>
    <row r="718" spans="1:25">
      <c r="A718" s="174"/>
      <c r="B718" s="162"/>
      <c r="C718" s="162"/>
      <c r="D718" s="172" t="s">
        <v>444</v>
      </c>
      <c r="E718" s="302"/>
      <c r="F718" s="302"/>
      <c r="G718" s="302"/>
      <c r="H718" s="302"/>
      <c r="I718" s="302"/>
      <c r="J718" s="302"/>
      <c r="K718" s="302"/>
      <c r="L718" s="302"/>
      <c r="M718" s="304"/>
      <c r="N718" s="304"/>
      <c r="O718" s="304"/>
      <c r="P718" s="304"/>
      <c r="Q718" s="304"/>
      <c r="R718" s="304"/>
      <c r="S718" s="319"/>
      <c r="T718" s="304">
        <v>34935</v>
      </c>
      <c r="U718" s="304"/>
      <c r="V718" s="304"/>
      <c r="W718" s="304"/>
      <c r="X718" s="304"/>
      <c r="Y718" s="154"/>
    </row>
    <row r="719" spans="1:25">
      <c r="A719" s="174"/>
      <c r="B719" s="162"/>
      <c r="C719" s="162"/>
      <c r="D719" s="172" t="s">
        <v>445</v>
      </c>
      <c r="E719" s="302"/>
      <c r="F719" s="302"/>
      <c r="G719" s="302"/>
      <c r="H719" s="302"/>
      <c r="I719" s="302"/>
      <c r="J719" s="302"/>
      <c r="K719" s="302"/>
      <c r="L719" s="302"/>
      <c r="M719" s="304"/>
      <c r="N719" s="304"/>
      <c r="O719" s="304"/>
      <c r="P719" s="304"/>
      <c r="Q719" s="304"/>
      <c r="R719" s="304"/>
      <c r="S719" s="319"/>
      <c r="T719" s="304">
        <v>37685</v>
      </c>
      <c r="U719" s="304"/>
      <c r="V719" s="304"/>
      <c r="W719" s="304"/>
      <c r="X719" s="304"/>
      <c r="Y719" s="154"/>
    </row>
    <row r="720" spans="1:25">
      <c r="A720" s="174"/>
      <c r="B720" s="162"/>
      <c r="C720" s="162"/>
      <c r="D720" s="172" t="s">
        <v>446</v>
      </c>
      <c r="E720" s="302"/>
      <c r="F720" s="302"/>
      <c r="G720" s="302"/>
      <c r="H720" s="302"/>
      <c r="I720" s="302"/>
      <c r="J720" s="302"/>
      <c r="K720" s="302"/>
      <c r="L720" s="302"/>
      <c r="M720" s="304"/>
      <c r="N720" s="304"/>
      <c r="O720" s="304"/>
      <c r="P720" s="304"/>
      <c r="Q720" s="304"/>
      <c r="R720" s="304"/>
      <c r="S720" s="319"/>
      <c r="T720" s="304">
        <v>150435</v>
      </c>
      <c r="U720" s="304"/>
      <c r="V720" s="304"/>
      <c r="W720" s="304"/>
      <c r="X720" s="304"/>
      <c r="Y720" s="154"/>
    </row>
    <row r="721" spans="1:25">
      <c r="A721" s="174"/>
      <c r="B721" s="162"/>
      <c r="C721" s="162"/>
      <c r="D721" s="172" t="s">
        <v>447</v>
      </c>
      <c r="E721" s="302"/>
      <c r="F721" s="302"/>
      <c r="G721" s="302"/>
      <c r="H721" s="302"/>
      <c r="I721" s="302"/>
      <c r="J721" s="302"/>
      <c r="K721" s="302"/>
      <c r="L721" s="302"/>
      <c r="M721" s="304"/>
      <c r="N721" s="304"/>
      <c r="O721" s="304"/>
      <c r="P721" s="304"/>
      <c r="Q721" s="304"/>
      <c r="R721" s="304"/>
      <c r="S721" s="319"/>
      <c r="T721" s="304">
        <v>61885</v>
      </c>
      <c r="U721" s="304"/>
      <c r="V721" s="304"/>
      <c r="W721" s="304"/>
      <c r="X721" s="304"/>
      <c r="Y721" s="154"/>
    </row>
    <row r="722" spans="1:25">
      <c r="A722" s="174"/>
      <c r="B722" s="162"/>
      <c r="C722" s="162"/>
      <c r="D722" s="172" t="s">
        <v>448</v>
      </c>
      <c r="E722" s="302"/>
      <c r="F722" s="302"/>
      <c r="G722" s="302"/>
      <c r="H722" s="302"/>
      <c r="I722" s="302"/>
      <c r="J722" s="302"/>
      <c r="K722" s="302"/>
      <c r="L722" s="302"/>
      <c r="M722" s="304"/>
      <c r="N722" s="304"/>
      <c r="O722" s="304"/>
      <c r="P722" s="304"/>
      <c r="Q722" s="304"/>
      <c r="R722" s="304"/>
      <c r="S722" s="319"/>
      <c r="T722" s="304">
        <v>76185</v>
      </c>
      <c r="U722" s="304"/>
      <c r="V722" s="304"/>
      <c r="W722" s="304"/>
      <c r="X722" s="304"/>
      <c r="Y722" s="154"/>
    </row>
    <row r="723" spans="1:25">
      <c r="A723" s="174"/>
      <c r="B723" s="162"/>
      <c r="C723" s="162"/>
      <c r="D723" s="172" t="s">
        <v>449</v>
      </c>
      <c r="E723" s="302"/>
      <c r="F723" s="302"/>
      <c r="G723" s="302"/>
      <c r="H723" s="302"/>
      <c r="I723" s="302"/>
      <c r="J723" s="302"/>
      <c r="K723" s="302"/>
      <c r="L723" s="302"/>
      <c r="M723" s="304"/>
      <c r="N723" s="304"/>
      <c r="O723" s="304"/>
      <c r="P723" s="304"/>
      <c r="Q723" s="304"/>
      <c r="R723" s="304"/>
      <c r="S723" s="319"/>
      <c r="T723" s="304">
        <v>120185</v>
      </c>
      <c r="U723" s="304"/>
      <c r="V723" s="304"/>
      <c r="W723" s="304"/>
      <c r="X723" s="304"/>
      <c r="Y723" s="154"/>
    </row>
    <row r="724" spans="1:25">
      <c r="A724" s="174"/>
      <c r="B724" s="162"/>
      <c r="C724" s="162"/>
      <c r="D724" s="172" t="s">
        <v>450</v>
      </c>
      <c r="E724" s="302"/>
      <c r="F724" s="302"/>
      <c r="G724" s="302"/>
      <c r="H724" s="302"/>
      <c r="I724" s="302"/>
      <c r="J724" s="302"/>
      <c r="K724" s="302"/>
      <c r="L724" s="302"/>
      <c r="M724" s="304"/>
      <c r="N724" s="304"/>
      <c r="O724" s="304"/>
      <c r="P724" s="304"/>
      <c r="Q724" s="304"/>
      <c r="R724" s="304"/>
      <c r="S724" s="319"/>
      <c r="T724" s="304">
        <v>21185</v>
      </c>
      <c r="U724" s="304"/>
      <c r="V724" s="304"/>
      <c r="W724" s="304"/>
      <c r="X724" s="304"/>
      <c r="Y724" s="154"/>
    </row>
    <row r="725" spans="1:25">
      <c r="A725" s="174"/>
      <c r="B725" s="162"/>
      <c r="C725" s="162"/>
      <c r="D725" s="172" t="s">
        <v>451</v>
      </c>
      <c r="E725" s="302"/>
      <c r="F725" s="302"/>
      <c r="G725" s="302"/>
      <c r="H725" s="302"/>
      <c r="I725" s="302"/>
      <c r="J725" s="302"/>
      <c r="K725" s="302"/>
      <c r="L725" s="302"/>
      <c r="M725" s="304"/>
      <c r="N725" s="304"/>
      <c r="O725" s="304"/>
      <c r="P725" s="304"/>
      <c r="Q725" s="304"/>
      <c r="R725" s="304"/>
      <c r="S725" s="319"/>
      <c r="T725" s="304">
        <v>48685</v>
      </c>
      <c r="U725" s="304"/>
      <c r="V725" s="304"/>
      <c r="W725" s="304"/>
      <c r="X725" s="304"/>
      <c r="Y725" s="154"/>
    </row>
    <row r="726" spans="1:25">
      <c r="A726" s="174"/>
      <c r="B726" s="162"/>
      <c r="C726" s="162"/>
      <c r="D726" s="172" t="s">
        <v>453</v>
      </c>
      <c r="E726" s="302"/>
      <c r="F726" s="302"/>
      <c r="G726" s="302"/>
      <c r="H726" s="302"/>
      <c r="I726" s="302"/>
      <c r="J726" s="302"/>
      <c r="K726" s="302"/>
      <c r="L726" s="302"/>
      <c r="M726" s="304"/>
      <c r="N726" s="304"/>
      <c r="O726" s="304"/>
      <c r="P726" s="304"/>
      <c r="Q726" s="304"/>
      <c r="R726" s="304"/>
      <c r="S726" s="319"/>
      <c r="T726" s="304">
        <v>87185</v>
      </c>
      <c r="U726" s="304"/>
      <c r="V726" s="304"/>
      <c r="W726" s="304"/>
      <c r="X726" s="304"/>
      <c r="Y726" s="154"/>
    </row>
    <row r="727" spans="1:25">
      <c r="A727" s="174"/>
      <c r="B727" s="162"/>
      <c r="C727" s="162"/>
      <c r="D727" s="172" t="s">
        <v>454</v>
      </c>
      <c r="E727" s="302"/>
      <c r="F727" s="302"/>
      <c r="G727" s="302"/>
      <c r="H727" s="302"/>
      <c r="I727" s="302"/>
      <c r="J727" s="302"/>
      <c r="K727" s="302"/>
      <c r="L727" s="302"/>
      <c r="M727" s="304"/>
      <c r="N727" s="304"/>
      <c r="O727" s="304"/>
      <c r="P727" s="304"/>
      <c r="Q727" s="304"/>
      <c r="R727" s="304"/>
      <c r="S727" s="319"/>
      <c r="T727" s="304">
        <v>45935</v>
      </c>
      <c r="U727" s="304"/>
      <c r="V727" s="304"/>
      <c r="W727" s="304"/>
      <c r="X727" s="304"/>
      <c r="Y727" s="154"/>
    </row>
    <row r="728" spans="1:25">
      <c r="A728" s="174"/>
      <c r="B728" s="162"/>
      <c r="C728" s="162"/>
      <c r="D728" s="172" t="s">
        <v>455</v>
      </c>
      <c r="E728" s="302"/>
      <c r="F728" s="302"/>
      <c r="G728" s="302"/>
      <c r="H728" s="302"/>
      <c r="I728" s="302"/>
      <c r="J728" s="302"/>
      <c r="K728" s="302"/>
      <c r="L728" s="302"/>
      <c r="M728" s="304"/>
      <c r="N728" s="304"/>
      <c r="O728" s="304"/>
      <c r="P728" s="304"/>
      <c r="Q728" s="304"/>
      <c r="R728" s="304"/>
      <c r="S728" s="319"/>
      <c r="T728" s="304">
        <v>76185</v>
      </c>
      <c r="U728" s="304"/>
      <c r="V728" s="304"/>
      <c r="W728" s="304"/>
      <c r="X728" s="304"/>
      <c r="Y728" s="154"/>
    </row>
    <row r="729" spans="1:25">
      <c r="A729" s="174"/>
      <c r="B729" s="162"/>
      <c r="C729" s="162"/>
      <c r="D729" s="172" t="s">
        <v>456</v>
      </c>
      <c r="E729" s="302"/>
      <c r="F729" s="302"/>
      <c r="G729" s="302"/>
      <c r="H729" s="302"/>
      <c r="I729" s="302"/>
      <c r="J729" s="302"/>
      <c r="K729" s="302"/>
      <c r="L729" s="302"/>
      <c r="M729" s="304"/>
      <c r="N729" s="304"/>
      <c r="O729" s="304"/>
      <c r="P729" s="304"/>
      <c r="Q729" s="304"/>
      <c r="R729" s="304"/>
      <c r="S729" s="319"/>
      <c r="T729" s="304">
        <v>29985</v>
      </c>
      <c r="U729" s="304"/>
      <c r="V729" s="304"/>
      <c r="W729" s="304"/>
      <c r="X729" s="304"/>
      <c r="Y729" s="154"/>
    </row>
    <row r="730" spans="1:25">
      <c r="A730" s="174"/>
      <c r="B730" s="162"/>
      <c r="C730" s="162"/>
      <c r="D730" s="172" t="s">
        <v>457</v>
      </c>
      <c r="E730" s="302"/>
      <c r="F730" s="302"/>
      <c r="G730" s="302"/>
      <c r="H730" s="302"/>
      <c r="I730" s="302"/>
      <c r="J730" s="302"/>
      <c r="K730" s="302"/>
      <c r="L730" s="302"/>
      <c r="M730" s="304"/>
      <c r="N730" s="304"/>
      <c r="O730" s="304"/>
      <c r="P730" s="304"/>
      <c r="Q730" s="304"/>
      <c r="R730" s="304"/>
      <c r="S730" s="319"/>
      <c r="T730" s="304">
        <v>21185</v>
      </c>
      <c r="U730" s="304"/>
      <c r="V730" s="304"/>
      <c r="W730" s="304"/>
      <c r="X730" s="304"/>
      <c r="Y730" s="154"/>
    </row>
    <row r="731" spans="1:25">
      <c r="A731" s="174"/>
      <c r="B731" s="162"/>
      <c r="C731" s="162"/>
      <c r="D731" s="172" t="s">
        <v>458</v>
      </c>
      <c r="E731" s="302"/>
      <c r="F731" s="302"/>
      <c r="G731" s="302"/>
      <c r="H731" s="302"/>
      <c r="I731" s="302"/>
      <c r="J731" s="302"/>
      <c r="K731" s="302"/>
      <c r="L731" s="302"/>
      <c r="M731" s="304"/>
      <c r="N731" s="304"/>
      <c r="O731" s="304"/>
      <c r="P731" s="304"/>
      <c r="Q731" s="304"/>
      <c r="R731" s="304"/>
      <c r="S731" s="319"/>
      <c r="T731" s="304">
        <v>21185</v>
      </c>
      <c r="U731" s="304"/>
      <c r="V731" s="304"/>
      <c r="W731" s="304"/>
      <c r="X731" s="304"/>
      <c r="Y731" s="154"/>
    </row>
    <row r="732" spans="1:25">
      <c r="A732" s="174"/>
      <c r="B732" s="162"/>
      <c r="C732" s="162"/>
      <c r="D732" s="172" t="s">
        <v>459</v>
      </c>
      <c r="E732" s="302"/>
      <c r="F732" s="302"/>
      <c r="G732" s="302"/>
      <c r="H732" s="302"/>
      <c r="I732" s="302"/>
      <c r="J732" s="302"/>
      <c r="K732" s="302"/>
      <c r="L732" s="302"/>
      <c r="M732" s="304"/>
      <c r="N732" s="304"/>
      <c r="O732" s="304"/>
      <c r="P732" s="304"/>
      <c r="Q732" s="304"/>
      <c r="R732" s="304"/>
      <c r="S732" s="319"/>
      <c r="T732" s="304">
        <v>114685</v>
      </c>
      <c r="U732" s="304"/>
      <c r="V732" s="304"/>
      <c r="W732" s="304"/>
      <c r="X732" s="304"/>
      <c r="Y732" s="154"/>
    </row>
    <row r="733" spans="1:25">
      <c r="A733" s="174"/>
      <c r="B733" s="162"/>
      <c r="C733" s="162"/>
      <c r="D733" s="172" t="s">
        <v>460</v>
      </c>
      <c r="E733" s="302"/>
      <c r="F733" s="302"/>
      <c r="G733" s="302"/>
      <c r="H733" s="302"/>
      <c r="I733" s="302"/>
      <c r="J733" s="302"/>
      <c r="K733" s="302"/>
      <c r="L733" s="302"/>
      <c r="M733" s="304"/>
      <c r="N733" s="304"/>
      <c r="O733" s="304"/>
      <c r="P733" s="304"/>
      <c r="Q733" s="304"/>
      <c r="R733" s="304"/>
      <c r="S733" s="319"/>
      <c r="T733" s="304">
        <v>43185</v>
      </c>
      <c r="U733" s="304"/>
      <c r="V733" s="304"/>
      <c r="W733" s="304"/>
      <c r="X733" s="304"/>
      <c r="Y733" s="154"/>
    </row>
    <row r="734" spans="1:25">
      <c r="A734" s="174"/>
      <c r="B734" s="162"/>
      <c r="C734" s="162"/>
      <c r="D734" s="172" t="s">
        <v>461</v>
      </c>
      <c r="E734" s="302"/>
      <c r="F734" s="302"/>
      <c r="G734" s="302"/>
      <c r="H734" s="302"/>
      <c r="I734" s="302"/>
      <c r="J734" s="302"/>
      <c r="K734" s="302"/>
      <c r="L734" s="302"/>
      <c r="M734" s="304"/>
      <c r="N734" s="304"/>
      <c r="O734" s="304"/>
      <c r="P734" s="304"/>
      <c r="Q734" s="304"/>
      <c r="R734" s="304"/>
      <c r="S734" s="319"/>
      <c r="T734" s="304">
        <v>34385</v>
      </c>
      <c r="U734" s="304"/>
      <c r="V734" s="304"/>
      <c r="W734" s="304"/>
      <c r="X734" s="304"/>
      <c r="Y734" s="154"/>
    </row>
    <row r="735" spans="1:25">
      <c r="A735" s="174"/>
      <c r="B735" s="162"/>
      <c r="C735" s="162"/>
      <c r="D735" s="172" t="s">
        <v>462</v>
      </c>
      <c r="E735" s="302"/>
      <c r="F735" s="302"/>
      <c r="G735" s="302"/>
      <c r="H735" s="302"/>
      <c r="I735" s="302"/>
      <c r="J735" s="302"/>
      <c r="K735" s="302"/>
      <c r="L735" s="302"/>
      <c r="M735" s="304"/>
      <c r="N735" s="304"/>
      <c r="O735" s="304"/>
      <c r="P735" s="304"/>
      <c r="Q735" s="304"/>
      <c r="R735" s="304"/>
      <c r="S735" s="319"/>
      <c r="T735" s="304">
        <v>77035</v>
      </c>
      <c r="U735" s="304"/>
      <c r="V735" s="304"/>
      <c r="W735" s="304"/>
      <c r="X735" s="304"/>
      <c r="Y735" s="154"/>
    </row>
    <row r="736" spans="1:25">
      <c r="A736" s="174"/>
      <c r="B736" s="162"/>
      <c r="C736" s="162"/>
      <c r="D736" s="172" t="s">
        <v>463</v>
      </c>
      <c r="E736" s="302"/>
      <c r="F736" s="302"/>
      <c r="G736" s="302"/>
      <c r="H736" s="302"/>
      <c r="I736" s="302"/>
      <c r="J736" s="302"/>
      <c r="K736" s="302"/>
      <c r="L736" s="302"/>
      <c r="M736" s="304"/>
      <c r="N736" s="304"/>
      <c r="O736" s="304"/>
      <c r="P736" s="304"/>
      <c r="Q736" s="304"/>
      <c r="R736" s="304"/>
      <c r="S736" s="319"/>
      <c r="T736" s="304">
        <v>259885</v>
      </c>
      <c r="U736" s="304"/>
      <c r="V736" s="304"/>
      <c r="W736" s="304"/>
      <c r="X736" s="304"/>
      <c r="Y736" s="154"/>
    </row>
    <row r="737" spans="1:25">
      <c r="A737" s="174"/>
      <c r="B737" s="162"/>
      <c r="C737" s="162"/>
      <c r="D737" s="172" t="s">
        <v>464</v>
      </c>
      <c r="E737" s="302"/>
      <c r="F737" s="302"/>
      <c r="G737" s="302"/>
      <c r="H737" s="302"/>
      <c r="I737" s="302"/>
      <c r="J737" s="302"/>
      <c r="K737" s="302"/>
      <c r="L737" s="302"/>
      <c r="M737" s="304"/>
      <c r="N737" s="304"/>
      <c r="O737" s="304"/>
      <c r="P737" s="304"/>
      <c r="Q737" s="304"/>
      <c r="R737" s="304"/>
      <c r="S737" s="319"/>
      <c r="T737" s="304">
        <v>158685</v>
      </c>
      <c r="U737" s="304"/>
      <c r="V737" s="304"/>
      <c r="W737" s="304"/>
      <c r="X737" s="304"/>
      <c r="Y737" s="154"/>
    </row>
    <row r="738" spans="1:25">
      <c r="A738" s="174"/>
      <c r="B738" s="162"/>
      <c r="C738" s="162"/>
      <c r="D738" s="172" t="s">
        <v>465</v>
      </c>
      <c r="E738" s="302"/>
      <c r="F738" s="302"/>
      <c r="G738" s="302"/>
      <c r="H738" s="302"/>
      <c r="I738" s="302"/>
      <c r="J738" s="302"/>
      <c r="K738" s="302"/>
      <c r="L738" s="302"/>
      <c r="M738" s="304"/>
      <c r="N738" s="304"/>
      <c r="O738" s="304"/>
      <c r="P738" s="304"/>
      <c r="Q738" s="304"/>
      <c r="R738" s="304"/>
      <c r="S738" s="319"/>
      <c r="T738" s="304">
        <v>158685</v>
      </c>
      <c r="U738" s="304"/>
      <c r="V738" s="304"/>
      <c r="W738" s="304"/>
      <c r="X738" s="304"/>
      <c r="Y738" s="154"/>
    </row>
    <row r="739" spans="1:25">
      <c r="A739" s="174"/>
      <c r="B739" s="162"/>
      <c r="C739" s="162"/>
      <c r="D739" s="172" t="s">
        <v>457</v>
      </c>
      <c r="E739" s="302"/>
      <c r="F739" s="302"/>
      <c r="G739" s="302"/>
      <c r="H739" s="302"/>
      <c r="I739" s="302"/>
      <c r="J739" s="302"/>
      <c r="K739" s="302"/>
      <c r="L739" s="302"/>
      <c r="M739" s="304"/>
      <c r="N739" s="304"/>
      <c r="O739" s="304"/>
      <c r="P739" s="304"/>
      <c r="Q739" s="304"/>
      <c r="R739" s="304"/>
      <c r="S739" s="319"/>
      <c r="T739" s="304">
        <v>103685</v>
      </c>
      <c r="U739" s="304"/>
      <c r="V739" s="304"/>
      <c r="W739" s="304"/>
      <c r="X739" s="304"/>
      <c r="Y739" s="154"/>
    </row>
    <row r="740" spans="1:25">
      <c r="A740" s="174"/>
      <c r="B740" s="162"/>
      <c r="C740" s="162"/>
      <c r="D740" s="172" t="s">
        <v>458</v>
      </c>
      <c r="E740" s="302"/>
      <c r="F740" s="302"/>
      <c r="G740" s="302"/>
      <c r="H740" s="302"/>
      <c r="I740" s="302"/>
      <c r="J740" s="302"/>
      <c r="K740" s="302"/>
      <c r="L740" s="302"/>
      <c r="M740" s="304"/>
      <c r="N740" s="304"/>
      <c r="O740" s="304"/>
      <c r="P740" s="304"/>
      <c r="Q740" s="304"/>
      <c r="R740" s="304"/>
      <c r="S740" s="319"/>
      <c r="T740" s="304">
        <v>103685</v>
      </c>
      <c r="U740" s="304"/>
      <c r="V740" s="304"/>
      <c r="W740" s="304"/>
      <c r="X740" s="304"/>
      <c r="Y740" s="154"/>
    </row>
    <row r="741" spans="1:25">
      <c r="A741" s="174"/>
      <c r="B741" s="162"/>
      <c r="C741" s="162"/>
      <c r="D741" s="172" t="s">
        <v>466</v>
      </c>
      <c r="E741" s="302"/>
      <c r="F741" s="302"/>
      <c r="G741" s="302"/>
      <c r="H741" s="302"/>
      <c r="I741" s="302"/>
      <c r="J741" s="302"/>
      <c r="K741" s="302"/>
      <c r="L741" s="302"/>
      <c r="M741" s="304"/>
      <c r="N741" s="304"/>
      <c r="O741" s="304"/>
      <c r="P741" s="304"/>
      <c r="Q741" s="304"/>
      <c r="R741" s="304"/>
      <c r="S741" s="319"/>
      <c r="T741" s="304">
        <v>70685</v>
      </c>
      <c r="U741" s="304"/>
      <c r="V741" s="304"/>
      <c r="W741" s="304"/>
      <c r="X741" s="304"/>
      <c r="Y741" s="154"/>
    </row>
    <row r="742" spans="1:25">
      <c r="A742" s="174"/>
      <c r="B742" s="162"/>
      <c r="C742" s="162"/>
      <c r="D742" s="172" t="s">
        <v>445</v>
      </c>
      <c r="E742" s="302"/>
      <c r="F742" s="302"/>
      <c r="G742" s="302"/>
      <c r="H742" s="302"/>
      <c r="I742" s="302"/>
      <c r="J742" s="302"/>
      <c r="K742" s="302"/>
      <c r="L742" s="302"/>
      <c r="M742" s="304"/>
      <c r="N742" s="304"/>
      <c r="O742" s="304"/>
      <c r="P742" s="304"/>
      <c r="Q742" s="304"/>
      <c r="R742" s="304"/>
      <c r="S742" s="319"/>
      <c r="T742" s="304">
        <v>136685</v>
      </c>
      <c r="U742" s="304"/>
      <c r="V742" s="304"/>
      <c r="W742" s="304"/>
      <c r="X742" s="304"/>
      <c r="Y742" s="154"/>
    </row>
    <row r="743" spans="1:25">
      <c r="A743" s="174"/>
      <c r="B743" s="162"/>
      <c r="C743" s="162"/>
      <c r="D743" s="172" t="s">
        <v>467</v>
      </c>
      <c r="E743" s="302"/>
      <c r="F743" s="302"/>
      <c r="G743" s="302"/>
      <c r="H743" s="302"/>
      <c r="I743" s="302"/>
      <c r="J743" s="302"/>
      <c r="K743" s="302"/>
      <c r="L743" s="302"/>
      <c r="M743" s="304"/>
      <c r="N743" s="304"/>
      <c r="O743" s="304"/>
      <c r="P743" s="304"/>
      <c r="Q743" s="304"/>
      <c r="R743" s="304"/>
      <c r="S743" s="319"/>
      <c r="T743" s="304">
        <v>202685</v>
      </c>
      <c r="U743" s="304"/>
      <c r="V743" s="304"/>
      <c r="W743" s="304"/>
      <c r="X743" s="304"/>
      <c r="Y743" s="154"/>
    </row>
    <row r="744" spans="1:25">
      <c r="A744" s="174"/>
      <c r="B744" s="162"/>
      <c r="C744" s="162"/>
      <c r="D744" s="172" t="s">
        <v>468</v>
      </c>
      <c r="E744" s="302"/>
      <c r="F744" s="302"/>
      <c r="G744" s="302"/>
      <c r="H744" s="302"/>
      <c r="I744" s="302"/>
      <c r="J744" s="302"/>
      <c r="K744" s="302"/>
      <c r="L744" s="302"/>
      <c r="M744" s="304"/>
      <c r="N744" s="304"/>
      <c r="O744" s="304"/>
      <c r="P744" s="304"/>
      <c r="Q744" s="304"/>
      <c r="R744" s="304"/>
      <c r="S744" s="319"/>
      <c r="T744" s="304">
        <v>81685</v>
      </c>
      <c r="U744" s="304"/>
      <c r="V744" s="304"/>
      <c r="W744" s="304"/>
      <c r="X744" s="304"/>
      <c r="Y744" s="154"/>
    </row>
    <row r="745" spans="1:25">
      <c r="A745" s="174"/>
      <c r="B745" s="162"/>
      <c r="C745" s="162"/>
      <c r="D745" s="172" t="s">
        <v>469</v>
      </c>
      <c r="E745" s="302"/>
      <c r="F745" s="302"/>
      <c r="G745" s="302"/>
      <c r="H745" s="302"/>
      <c r="I745" s="302"/>
      <c r="J745" s="302"/>
      <c r="K745" s="302"/>
      <c r="L745" s="302"/>
      <c r="M745" s="304"/>
      <c r="N745" s="304"/>
      <c r="O745" s="304"/>
      <c r="P745" s="304"/>
      <c r="Q745" s="304"/>
      <c r="R745" s="304"/>
      <c r="S745" s="319"/>
      <c r="T745" s="304">
        <v>97085</v>
      </c>
      <c r="U745" s="304"/>
      <c r="V745" s="304"/>
      <c r="W745" s="304"/>
      <c r="X745" s="304"/>
      <c r="Y745" s="154"/>
    </row>
    <row r="746" spans="1:25">
      <c r="A746" s="174"/>
      <c r="B746" s="162"/>
      <c r="C746" s="162"/>
      <c r="D746" s="172" t="s">
        <v>470</v>
      </c>
      <c r="E746" s="302"/>
      <c r="F746" s="302"/>
      <c r="G746" s="302"/>
      <c r="H746" s="302"/>
      <c r="I746" s="302"/>
      <c r="J746" s="302"/>
      <c r="K746" s="302"/>
      <c r="L746" s="302"/>
      <c r="M746" s="304"/>
      <c r="N746" s="304"/>
      <c r="O746" s="304"/>
      <c r="P746" s="304"/>
      <c r="Q746" s="304"/>
      <c r="R746" s="304"/>
      <c r="S746" s="319"/>
      <c r="T746" s="304">
        <v>97085</v>
      </c>
      <c r="U746" s="304"/>
      <c r="V746" s="304"/>
      <c r="W746" s="304"/>
      <c r="X746" s="304"/>
      <c r="Y746" s="154"/>
    </row>
    <row r="747" spans="1:25">
      <c r="A747" s="174"/>
      <c r="B747" s="162"/>
      <c r="C747" s="162"/>
      <c r="D747" s="172" t="s">
        <v>471</v>
      </c>
      <c r="E747" s="302"/>
      <c r="F747" s="302"/>
      <c r="G747" s="302"/>
      <c r="H747" s="302"/>
      <c r="I747" s="302"/>
      <c r="J747" s="302"/>
      <c r="K747" s="302"/>
      <c r="L747" s="302"/>
      <c r="M747" s="304"/>
      <c r="N747" s="304"/>
      <c r="O747" s="304"/>
      <c r="P747" s="304"/>
      <c r="Q747" s="304"/>
      <c r="R747" s="304"/>
      <c r="S747" s="319"/>
      <c r="T747" s="304">
        <v>97085</v>
      </c>
      <c r="U747" s="304"/>
      <c r="V747" s="304"/>
      <c r="W747" s="304"/>
      <c r="X747" s="304"/>
      <c r="Y747" s="154"/>
    </row>
    <row r="748" spans="1:25">
      <c r="A748" s="174"/>
      <c r="B748" s="162"/>
      <c r="C748" s="162"/>
      <c r="D748" s="172" t="s">
        <v>472</v>
      </c>
      <c r="E748" s="302"/>
      <c r="F748" s="302"/>
      <c r="G748" s="302"/>
      <c r="H748" s="302"/>
      <c r="I748" s="302"/>
      <c r="J748" s="302"/>
      <c r="K748" s="302"/>
      <c r="L748" s="302"/>
      <c r="M748" s="304"/>
      <c r="N748" s="304"/>
      <c r="O748" s="304"/>
      <c r="P748" s="304"/>
      <c r="Q748" s="304"/>
      <c r="R748" s="304"/>
      <c r="S748" s="319"/>
      <c r="T748" s="304">
        <v>97085</v>
      </c>
      <c r="U748" s="304"/>
      <c r="V748" s="304"/>
      <c r="W748" s="304"/>
      <c r="X748" s="304"/>
      <c r="Y748" s="154"/>
    </row>
    <row r="749" spans="1:25">
      <c r="A749" s="174"/>
      <c r="B749" s="162"/>
      <c r="C749" s="162"/>
      <c r="D749" s="172" t="s">
        <v>473</v>
      </c>
      <c r="E749" s="302"/>
      <c r="F749" s="302"/>
      <c r="G749" s="302"/>
      <c r="H749" s="302"/>
      <c r="I749" s="302"/>
      <c r="J749" s="302"/>
      <c r="K749" s="302"/>
      <c r="L749" s="302"/>
      <c r="M749" s="304"/>
      <c r="N749" s="304"/>
      <c r="O749" s="304"/>
      <c r="P749" s="304"/>
      <c r="Q749" s="304"/>
      <c r="R749" s="304"/>
      <c r="S749" s="319"/>
      <c r="T749" s="304">
        <v>169685</v>
      </c>
      <c r="U749" s="304"/>
      <c r="V749" s="304"/>
      <c r="W749" s="304"/>
      <c r="X749" s="304"/>
      <c r="Y749" s="154"/>
    </row>
    <row r="750" spans="1:25">
      <c r="A750" s="173"/>
      <c r="B750" s="163">
        <v>3</v>
      </c>
      <c r="C750" s="163" t="s">
        <v>97</v>
      </c>
      <c r="D750" s="167" t="s">
        <v>13</v>
      </c>
      <c r="E750" s="300">
        <v>9864709554</v>
      </c>
      <c r="F750" s="300">
        <v>2715377000</v>
      </c>
      <c r="G750" s="300">
        <f t="shared" ref="G750:T750" si="18">SUM(G751:G755)</f>
        <v>2715377000</v>
      </c>
      <c r="H750" s="300">
        <f t="shared" si="18"/>
        <v>25000000</v>
      </c>
      <c r="I750" s="300">
        <f t="shared" si="18"/>
        <v>85760000</v>
      </c>
      <c r="J750" s="300">
        <f t="shared" si="18"/>
        <v>0</v>
      </c>
      <c r="K750" s="300">
        <f t="shared" si="18"/>
        <v>0</v>
      </c>
      <c r="L750" s="300">
        <f t="shared" si="18"/>
        <v>144146000</v>
      </c>
      <c r="M750" s="300">
        <f t="shared" si="18"/>
        <v>0</v>
      </c>
      <c r="N750" s="300">
        <f t="shared" si="18"/>
        <v>0</v>
      </c>
      <c r="O750" s="300">
        <f t="shared" si="18"/>
        <v>0</v>
      </c>
      <c r="P750" s="300">
        <f t="shared" si="18"/>
        <v>0</v>
      </c>
      <c r="Q750" s="300">
        <f t="shared" si="18"/>
        <v>0</v>
      </c>
      <c r="R750" s="300">
        <f t="shared" si="18"/>
        <v>0</v>
      </c>
      <c r="S750" s="300">
        <f t="shared" si="18"/>
        <v>0</v>
      </c>
      <c r="T750" s="300">
        <f t="shared" si="18"/>
        <v>0</v>
      </c>
      <c r="U750" s="300"/>
      <c r="V750" s="300"/>
      <c r="W750" s="301">
        <f>E750+G750+H750+I750+J750+K750+L750+M750+N750-O750-P750-Q750-R750-S750-T750-U750-V750</f>
        <v>12834992554</v>
      </c>
      <c r="X750" s="301"/>
      <c r="Y750" s="154"/>
    </row>
    <row r="751" spans="1:25">
      <c r="A751" s="174"/>
      <c r="B751" s="162"/>
      <c r="C751" s="162"/>
      <c r="D751" s="255" t="s">
        <v>499</v>
      </c>
      <c r="E751" s="302"/>
      <c r="F751" s="302"/>
      <c r="G751" s="321">
        <v>2700964000</v>
      </c>
      <c r="H751" s="321">
        <v>12050000</v>
      </c>
      <c r="I751" s="302"/>
      <c r="J751" s="302"/>
      <c r="K751" s="302"/>
      <c r="L751" s="323">
        <v>142156000</v>
      </c>
      <c r="M751" s="304"/>
      <c r="N751" s="304"/>
      <c r="O751" s="304"/>
      <c r="P751" s="304"/>
      <c r="Q751" s="304"/>
      <c r="R751" s="304"/>
      <c r="S751" s="304"/>
      <c r="T751" s="304"/>
      <c r="U751" s="304"/>
      <c r="V751" s="304"/>
      <c r="W751" s="304"/>
      <c r="X751" s="304"/>
      <c r="Y751" s="154"/>
    </row>
    <row r="752" spans="1:25" s="289" customFormat="1">
      <c r="A752" s="174"/>
      <c r="B752" s="162"/>
      <c r="C752" s="162"/>
      <c r="D752" s="256"/>
      <c r="E752" s="302"/>
      <c r="F752" s="302"/>
      <c r="G752" s="321"/>
      <c r="H752" s="324">
        <v>12950000</v>
      </c>
      <c r="I752" s="302"/>
      <c r="J752" s="302"/>
      <c r="K752" s="302"/>
      <c r="L752" s="302"/>
      <c r="M752" s="304"/>
      <c r="N752" s="304"/>
      <c r="O752" s="304"/>
      <c r="P752" s="304"/>
      <c r="Q752" s="304"/>
      <c r="R752" s="304"/>
      <c r="S752" s="304"/>
      <c r="T752" s="304"/>
      <c r="U752" s="304"/>
      <c r="V752" s="304"/>
      <c r="W752" s="304"/>
      <c r="X752" s="304"/>
      <c r="Y752" s="154"/>
    </row>
    <row r="753" spans="1:25" s="277" customFormat="1">
      <c r="A753" s="174"/>
      <c r="B753" s="162"/>
      <c r="C753" s="162"/>
      <c r="D753" s="255" t="s">
        <v>2189</v>
      </c>
      <c r="E753" s="302"/>
      <c r="F753" s="302"/>
      <c r="G753" s="319"/>
      <c r="H753" s="321"/>
      <c r="I753" s="323">
        <v>47950000</v>
      </c>
      <c r="J753" s="302"/>
      <c r="K753" s="302"/>
      <c r="L753" s="302"/>
      <c r="M753" s="304"/>
      <c r="N753" s="304"/>
      <c r="O753" s="304"/>
      <c r="P753" s="304"/>
      <c r="Q753" s="304"/>
      <c r="R753" s="304"/>
      <c r="S753" s="304"/>
      <c r="T753" s="304"/>
      <c r="U753" s="304"/>
      <c r="V753" s="304"/>
      <c r="W753" s="304"/>
      <c r="X753" s="304"/>
      <c r="Y753" s="154"/>
    </row>
    <row r="754" spans="1:25" s="285" customFormat="1">
      <c r="A754" s="282"/>
      <c r="B754" s="283"/>
      <c r="C754" s="283"/>
      <c r="D754" s="255" t="s">
        <v>2162</v>
      </c>
      <c r="E754" s="325"/>
      <c r="F754" s="325"/>
      <c r="G754" s="326"/>
      <c r="H754" s="327"/>
      <c r="I754" s="323">
        <v>37810000</v>
      </c>
      <c r="J754" s="325"/>
      <c r="K754" s="325"/>
      <c r="L754" s="323">
        <v>1990000</v>
      </c>
      <c r="M754" s="328"/>
      <c r="N754" s="328"/>
      <c r="O754" s="328"/>
      <c r="P754" s="328"/>
      <c r="Q754" s="328"/>
      <c r="R754" s="328"/>
      <c r="S754" s="328"/>
      <c r="T754" s="328"/>
      <c r="U754" s="328"/>
      <c r="V754" s="328"/>
      <c r="W754" s="328"/>
      <c r="X754" s="328"/>
      <c r="Y754" s="284"/>
    </row>
    <row r="755" spans="1:25">
      <c r="A755" s="174"/>
      <c r="B755" s="162"/>
      <c r="C755" s="162"/>
      <c r="D755" s="172" t="s">
        <v>500</v>
      </c>
      <c r="E755" s="302"/>
      <c r="F755" s="302"/>
      <c r="G755" s="319">
        <v>14413000</v>
      </c>
      <c r="H755" s="319"/>
      <c r="I755" s="302"/>
      <c r="J755" s="302"/>
      <c r="K755" s="302"/>
      <c r="L755" s="302"/>
      <c r="M755" s="304"/>
      <c r="N755" s="304"/>
      <c r="O755" s="304"/>
      <c r="P755" s="304"/>
      <c r="Q755" s="304"/>
      <c r="R755" s="304"/>
      <c r="S755" s="304"/>
      <c r="T755" s="304"/>
      <c r="U755" s="304"/>
      <c r="V755" s="304"/>
      <c r="W755" s="304"/>
      <c r="X755" s="304"/>
      <c r="Y755" s="154"/>
    </row>
    <row r="756" spans="1:25">
      <c r="A756" s="173"/>
      <c r="B756" s="163">
        <v>4</v>
      </c>
      <c r="C756" s="163" t="s">
        <v>98</v>
      </c>
      <c r="D756" s="167" t="s">
        <v>8</v>
      </c>
      <c r="E756" s="300">
        <v>2091314350</v>
      </c>
      <c r="F756" s="300">
        <v>20010000</v>
      </c>
      <c r="G756" s="300">
        <f t="shared" ref="G756:T756" si="19">SUM(G757:G757)</f>
        <v>20010000</v>
      </c>
      <c r="H756" s="300">
        <f t="shared" si="19"/>
        <v>4685</v>
      </c>
      <c r="I756" s="300">
        <f t="shared" si="19"/>
        <v>0</v>
      </c>
      <c r="J756" s="300">
        <f t="shared" si="19"/>
        <v>0</v>
      </c>
      <c r="K756" s="300">
        <f t="shared" si="19"/>
        <v>0</v>
      </c>
      <c r="L756" s="300">
        <f t="shared" si="19"/>
        <v>0</v>
      </c>
      <c r="M756" s="300">
        <f t="shared" si="19"/>
        <v>0</v>
      </c>
      <c r="N756" s="300">
        <f t="shared" si="19"/>
        <v>0</v>
      </c>
      <c r="O756" s="300">
        <f t="shared" si="19"/>
        <v>0</v>
      </c>
      <c r="P756" s="300">
        <f t="shared" si="19"/>
        <v>0</v>
      </c>
      <c r="Q756" s="300">
        <f t="shared" si="19"/>
        <v>0</v>
      </c>
      <c r="R756" s="300">
        <f t="shared" si="19"/>
        <v>0</v>
      </c>
      <c r="S756" s="300">
        <f t="shared" si="19"/>
        <v>0</v>
      </c>
      <c r="T756" s="300">
        <f t="shared" si="19"/>
        <v>0</v>
      </c>
      <c r="U756" s="300"/>
      <c r="V756" s="300"/>
      <c r="W756" s="301">
        <f>E756+G756+H756+I756+J756+K756+L756+M756+N756-O756-P756-Q756-R756-S756-T756-U756-V756</f>
        <v>2111329035</v>
      </c>
      <c r="X756" s="301"/>
      <c r="Y756" s="154"/>
    </row>
    <row r="757" spans="1:25">
      <c r="A757" s="174"/>
      <c r="B757" s="162"/>
      <c r="C757" s="162"/>
      <c r="D757" s="172" t="s">
        <v>501</v>
      </c>
      <c r="E757" s="302"/>
      <c r="F757" s="302"/>
      <c r="G757" s="319">
        <v>20010000</v>
      </c>
      <c r="H757" s="320">
        <v>4685</v>
      </c>
      <c r="I757" s="302"/>
      <c r="J757" s="302"/>
      <c r="K757" s="302"/>
      <c r="L757" s="302"/>
      <c r="M757" s="304"/>
      <c r="N757" s="304"/>
      <c r="O757" s="304"/>
      <c r="P757" s="304"/>
      <c r="Q757" s="304"/>
      <c r="R757" s="304"/>
      <c r="S757" s="304"/>
      <c r="T757" s="304"/>
      <c r="U757" s="304"/>
      <c r="V757" s="304"/>
      <c r="W757" s="304"/>
      <c r="X757" s="304"/>
      <c r="Y757" s="154"/>
    </row>
    <row r="758" spans="1:25">
      <c r="A758" s="173"/>
      <c r="B758" s="163">
        <v>5</v>
      </c>
      <c r="C758" s="163" t="s">
        <v>99</v>
      </c>
      <c r="D758" s="167" t="s">
        <v>14</v>
      </c>
      <c r="E758" s="300">
        <v>40948287</v>
      </c>
      <c r="F758" s="300"/>
      <c r="G758" s="300">
        <f t="shared" ref="G758:T758" si="20">SUM(G759:G762)</f>
        <v>0</v>
      </c>
      <c r="H758" s="300">
        <f t="shared" si="20"/>
        <v>0</v>
      </c>
      <c r="I758" s="300">
        <f t="shared" si="20"/>
        <v>819000</v>
      </c>
      <c r="J758" s="300">
        <f t="shared" si="20"/>
        <v>0</v>
      </c>
      <c r="K758" s="300">
        <f t="shared" si="20"/>
        <v>0</v>
      </c>
      <c r="L758" s="300">
        <f t="shared" si="20"/>
        <v>0</v>
      </c>
      <c r="M758" s="300">
        <f t="shared" si="20"/>
        <v>0</v>
      </c>
      <c r="N758" s="300">
        <f t="shared" si="20"/>
        <v>0</v>
      </c>
      <c r="O758" s="300">
        <f t="shared" si="20"/>
        <v>0</v>
      </c>
      <c r="P758" s="300">
        <f t="shared" si="20"/>
        <v>0</v>
      </c>
      <c r="Q758" s="300">
        <f t="shared" si="20"/>
        <v>0</v>
      </c>
      <c r="R758" s="300">
        <f t="shared" si="20"/>
        <v>0</v>
      </c>
      <c r="S758" s="300">
        <f t="shared" si="20"/>
        <v>0</v>
      </c>
      <c r="T758" s="300">
        <f t="shared" si="20"/>
        <v>0</v>
      </c>
      <c r="U758" s="300"/>
      <c r="V758" s="300"/>
      <c r="W758" s="301">
        <f>E758+G758+H758+I758+J758+K758+L758+M758+N758-O758-P758-Q758-R758-S758-T758-U758-V758</f>
        <v>41767287</v>
      </c>
      <c r="X758" s="301"/>
      <c r="Y758" s="154"/>
    </row>
    <row r="759" spans="1:25">
      <c r="A759" s="174"/>
      <c r="B759" s="162"/>
      <c r="C759" s="162"/>
      <c r="D759" s="172" t="s">
        <v>502</v>
      </c>
      <c r="E759" s="302"/>
      <c r="F759" s="302"/>
      <c r="G759" s="302"/>
      <c r="H759" s="302"/>
      <c r="I759" s="319">
        <v>242000</v>
      </c>
      <c r="J759" s="302"/>
      <c r="K759" s="302"/>
      <c r="L759" s="302"/>
      <c r="M759" s="304"/>
      <c r="N759" s="304"/>
      <c r="O759" s="304"/>
      <c r="P759" s="304"/>
      <c r="Q759" s="304"/>
      <c r="R759" s="304"/>
      <c r="S759" s="304"/>
      <c r="T759" s="304"/>
      <c r="U759" s="304"/>
      <c r="V759" s="304"/>
      <c r="W759" s="304"/>
      <c r="X759" s="304"/>
      <c r="Y759" s="154"/>
    </row>
    <row r="760" spans="1:25">
      <c r="A760" s="174"/>
      <c r="B760" s="162"/>
      <c r="C760" s="162"/>
      <c r="D760" s="172" t="s">
        <v>503</v>
      </c>
      <c r="E760" s="302"/>
      <c r="F760" s="302"/>
      <c r="G760" s="302"/>
      <c r="H760" s="302"/>
      <c r="I760" s="319">
        <v>208000</v>
      </c>
      <c r="J760" s="302"/>
      <c r="K760" s="302"/>
      <c r="L760" s="302"/>
      <c r="M760" s="304"/>
      <c r="N760" s="304"/>
      <c r="O760" s="304"/>
      <c r="P760" s="304"/>
      <c r="Q760" s="304"/>
      <c r="R760" s="304"/>
      <c r="S760" s="304"/>
      <c r="T760" s="304"/>
      <c r="U760" s="304"/>
      <c r="V760" s="304"/>
      <c r="W760" s="304"/>
      <c r="X760" s="304"/>
      <c r="Y760" s="154"/>
    </row>
    <row r="761" spans="1:25">
      <c r="A761" s="174"/>
      <c r="B761" s="162"/>
      <c r="C761" s="162"/>
      <c r="D761" s="172" t="s">
        <v>504</v>
      </c>
      <c r="E761" s="302"/>
      <c r="F761" s="302"/>
      <c r="G761" s="302"/>
      <c r="H761" s="302"/>
      <c r="I761" s="319">
        <v>177000</v>
      </c>
      <c r="J761" s="302"/>
      <c r="K761" s="302"/>
      <c r="L761" s="302"/>
      <c r="M761" s="304"/>
      <c r="N761" s="304"/>
      <c r="O761" s="304"/>
      <c r="P761" s="304"/>
      <c r="Q761" s="304"/>
      <c r="R761" s="304"/>
      <c r="S761" s="304"/>
      <c r="T761" s="304"/>
      <c r="U761" s="304"/>
      <c r="V761" s="304"/>
      <c r="W761" s="304"/>
      <c r="X761" s="304"/>
      <c r="Y761" s="154"/>
    </row>
    <row r="762" spans="1:25">
      <c r="A762" s="174"/>
      <c r="B762" s="162"/>
      <c r="C762" s="162"/>
      <c r="D762" s="172" t="s">
        <v>505</v>
      </c>
      <c r="E762" s="302"/>
      <c r="F762" s="302"/>
      <c r="G762" s="302"/>
      <c r="H762" s="302"/>
      <c r="I762" s="319">
        <v>192000</v>
      </c>
      <c r="J762" s="302"/>
      <c r="K762" s="302"/>
      <c r="L762" s="302"/>
      <c r="M762" s="304"/>
      <c r="N762" s="304"/>
      <c r="O762" s="304"/>
      <c r="P762" s="304"/>
      <c r="Q762" s="304"/>
      <c r="R762" s="304"/>
      <c r="S762" s="304"/>
      <c r="T762" s="304"/>
      <c r="U762" s="304"/>
      <c r="V762" s="304"/>
      <c r="W762" s="304"/>
      <c r="X762" s="304"/>
      <c r="Y762" s="154"/>
    </row>
    <row r="763" spans="1:25">
      <c r="A763" s="173"/>
      <c r="B763" s="163">
        <v>6</v>
      </c>
      <c r="C763" s="163" t="s">
        <v>100</v>
      </c>
      <c r="D763" s="167" t="s">
        <v>10</v>
      </c>
      <c r="E763" s="300">
        <v>0</v>
      </c>
      <c r="F763" s="300"/>
      <c r="G763" s="300">
        <v>0</v>
      </c>
      <c r="H763" s="300">
        <v>0</v>
      </c>
      <c r="I763" s="300">
        <v>0</v>
      </c>
      <c r="J763" s="300">
        <v>0</v>
      </c>
      <c r="K763" s="300">
        <v>0</v>
      </c>
      <c r="L763" s="300">
        <v>0</v>
      </c>
      <c r="M763" s="301">
        <v>0</v>
      </c>
      <c r="N763" s="301">
        <v>0</v>
      </c>
      <c r="O763" s="301">
        <v>0</v>
      </c>
      <c r="P763" s="301">
        <v>0</v>
      </c>
      <c r="Q763" s="301">
        <v>0</v>
      </c>
      <c r="R763" s="301">
        <v>0</v>
      </c>
      <c r="S763" s="301">
        <v>0</v>
      </c>
      <c r="T763" s="301">
        <v>0</v>
      </c>
      <c r="U763" s="301"/>
      <c r="V763" s="301"/>
      <c r="W763" s="301">
        <f t="shared" ref="W763:W764" si="21">E763+G763+H763+I763+J763+K763+L763+M763+N763-O763-P763-Q763-R763-S763-T763-U763-V763</f>
        <v>0</v>
      </c>
      <c r="X763" s="301"/>
      <c r="Y763" s="154"/>
    </row>
    <row r="764" spans="1:25" s="247" customFormat="1">
      <c r="A764" s="175"/>
      <c r="B764" s="168">
        <v>7</v>
      </c>
      <c r="C764" s="168"/>
      <c r="D764" s="169" t="s">
        <v>11</v>
      </c>
      <c r="E764" s="300">
        <v>290841060</v>
      </c>
      <c r="F764" s="300"/>
      <c r="G764" s="300">
        <f t="shared" ref="G764:T764" si="22">SUM(G765:G838)</f>
        <v>0</v>
      </c>
      <c r="H764" s="300">
        <f t="shared" si="22"/>
        <v>1074500</v>
      </c>
      <c r="I764" s="300">
        <f t="shared" si="22"/>
        <v>75000000</v>
      </c>
      <c r="J764" s="300">
        <f t="shared" si="22"/>
        <v>0</v>
      </c>
      <c r="K764" s="300">
        <f t="shared" si="22"/>
        <v>0</v>
      </c>
      <c r="L764" s="300">
        <f t="shared" si="22"/>
        <v>0</v>
      </c>
      <c r="M764" s="300">
        <f t="shared" si="22"/>
        <v>200033434</v>
      </c>
      <c r="N764" s="300">
        <f t="shared" si="22"/>
        <v>0</v>
      </c>
      <c r="O764" s="300">
        <f t="shared" si="22"/>
        <v>0</v>
      </c>
      <c r="P764" s="300">
        <f t="shared" si="22"/>
        <v>0</v>
      </c>
      <c r="Q764" s="300">
        <f t="shared" si="22"/>
        <v>0</v>
      </c>
      <c r="R764" s="300">
        <f t="shared" si="22"/>
        <v>0</v>
      </c>
      <c r="S764" s="300">
        <f t="shared" si="22"/>
        <v>305826994</v>
      </c>
      <c r="T764" s="300">
        <f t="shared" si="22"/>
        <v>0</v>
      </c>
      <c r="U764" s="300"/>
      <c r="V764" s="300"/>
      <c r="W764" s="301">
        <f t="shared" si="21"/>
        <v>261122000</v>
      </c>
      <c r="X764" s="308"/>
      <c r="Y764" s="155"/>
    </row>
    <row r="765" spans="1:25" s="247" customFormat="1">
      <c r="A765" s="165"/>
      <c r="B765" s="164"/>
      <c r="C765" s="164"/>
      <c r="D765" s="172" t="s">
        <v>506</v>
      </c>
      <c r="E765" s="302"/>
      <c r="F765" s="302"/>
      <c r="G765" s="302"/>
      <c r="H765" s="319">
        <v>1074500</v>
      </c>
      <c r="I765" s="319">
        <v>75000000</v>
      </c>
      <c r="J765" s="302"/>
      <c r="K765" s="302"/>
      <c r="L765" s="302"/>
      <c r="M765" s="311"/>
      <c r="N765" s="311"/>
      <c r="O765" s="311"/>
      <c r="P765" s="311"/>
      <c r="Q765" s="311"/>
      <c r="R765" s="311"/>
      <c r="S765" s="311"/>
      <c r="T765" s="311"/>
      <c r="U765" s="311"/>
      <c r="V765" s="311"/>
      <c r="W765" s="304"/>
      <c r="X765" s="311"/>
      <c r="Y765" s="155"/>
    </row>
    <row r="766" spans="1:25">
      <c r="A766" s="174"/>
      <c r="B766" s="162"/>
      <c r="C766" s="162"/>
      <c r="D766" s="172" t="s">
        <v>522</v>
      </c>
      <c r="E766" s="302"/>
      <c r="F766" s="302"/>
      <c r="G766" s="302"/>
      <c r="H766" s="302"/>
      <c r="I766" s="302"/>
      <c r="J766" s="302"/>
      <c r="K766" s="302"/>
      <c r="L766" s="302"/>
      <c r="M766" s="316">
        <v>185047500</v>
      </c>
      <c r="N766" s="304"/>
      <c r="O766" s="304"/>
      <c r="P766" s="304"/>
      <c r="Q766" s="304"/>
      <c r="R766" s="302"/>
      <c r="S766" s="304"/>
      <c r="T766" s="304"/>
      <c r="U766" s="304"/>
      <c r="V766" s="304"/>
      <c r="W766" s="304"/>
      <c r="X766" s="304"/>
      <c r="Y766" s="154"/>
    </row>
    <row r="767" spans="1:25">
      <c r="A767" s="174"/>
      <c r="B767" s="162"/>
      <c r="C767" s="162"/>
      <c r="D767" s="172" t="s">
        <v>509</v>
      </c>
      <c r="E767" s="302"/>
      <c r="F767" s="302"/>
      <c r="G767" s="302"/>
      <c r="H767" s="302"/>
      <c r="I767" s="302"/>
      <c r="J767" s="302"/>
      <c r="K767" s="302"/>
      <c r="L767" s="302"/>
      <c r="M767" s="304"/>
      <c r="N767" s="304"/>
      <c r="O767" s="304"/>
      <c r="P767" s="304"/>
      <c r="Q767" s="304"/>
      <c r="R767" s="304"/>
      <c r="S767" s="317">
        <v>100000</v>
      </c>
      <c r="T767" s="304"/>
      <c r="U767" s="304"/>
      <c r="V767" s="304"/>
      <c r="W767" s="304"/>
      <c r="X767" s="304"/>
      <c r="Y767" s="154"/>
    </row>
    <row r="768" spans="1:25">
      <c r="A768" s="174"/>
      <c r="B768" s="162"/>
      <c r="C768" s="162"/>
      <c r="D768" s="172" t="s">
        <v>509</v>
      </c>
      <c r="E768" s="302"/>
      <c r="F768" s="302"/>
      <c r="G768" s="302"/>
      <c r="H768" s="302"/>
      <c r="I768" s="302"/>
      <c r="J768" s="302"/>
      <c r="K768" s="302"/>
      <c r="L768" s="302"/>
      <c r="M768" s="304"/>
      <c r="N768" s="304"/>
      <c r="O768" s="304"/>
      <c r="P768" s="304"/>
      <c r="Q768" s="304"/>
      <c r="R768" s="304"/>
      <c r="S768" s="317">
        <v>495000</v>
      </c>
      <c r="T768" s="304"/>
      <c r="U768" s="304"/>
      <c r="V768" s="304"/>
      <c r="W768" s="304"/>
      <c r="X768" s="304"/>
      <c r="Y768" s="154"/>
    </row>
    <row r="769" spans="1:25">
      <c r="A769" s="174"/>
      <c r="B769" s="162"/>
      <c r="C769" s="162"/>
      <c r="D769" s="172" t="s">
        <v>510</v>
      </c>
      <c r="E769" s="302"/>
      <c r="F769" s="302"/>
      <c r="G769" s="302"/>
      <c r="H769" s="302"/>
      <c r="I769" s="302"/>
      <c r="J769" s="302"/>
      <c r="K769" s="302"/>
      <c r="L769" s="302"/>
      <c r="M769" s="304"/>
      <c r="N769" s="304"/>
      <c r="O769" s="304"/>
      <c r="P769" s="304"/>
      <c r="Q769" s="304"/>
      <c r="R769" s="304"/>
      <c r="S769" s="317">
        <v>246975000</v>
      </c>
      <c r="T769" s="304"/>
      <c r="U769" s="304"/>
      <c r="V769" s="304"/>
      <c r="W769" s="304"/>
      <c r="X769" s="304"/>
      <c r="Y769" s="154"/>
    </row>
    <row r="770" spans="1:25">
      <c r="A770" s="174"/>
      <c r="B770" s="162"/>
      <c r="C770" s="162"/>
      <c r="D770" s="172" t="s">
        <v>154</v>
      </c>
      <c r="E770" s="302"/>
      <c r="F770" s="302"/>
      <c r="G770" s="302"/>
      <c r="H770" s="302"/>
      <c r="I770" s="302"/>
      <c r="J770" s="302"/>
      <c r="K770" s="302"/>
      <c r="L770" s="302"/>
      <c r="M770" s="304"/>
      <c r="N770" s="304"/>
      <c r="O770" s="304"/>
      <c r="P770" s="304"/>
      <c r="Q770" s="304"/>
      <c r="R770" s="304"/>
      <c r="S770" s="317">
        <v>600000</v>
      </c>
      <c r="T770" s="304"/>
      <c r="U770" s="304"/>
      <c r="V770" s="304"/>
      <c r="W770" s="304"/>
      <c r="X770" s="304"/>
      <c r="Y770" s="154"/>
    </row>
    <row r="771" spans="1:25">
      <c r="A771" s="174"/>
      <c r="B771" s="162"/>
      <c r="C771" s="162"/>
      <c r="D771" s="172" t="s">
        <v>511</v>
      </c>
      <c r="E771" s="302"/>
      <c r="F771" s="302"/>
      <c r="G771" s="302"/>
      <c r="H771" s="302"/>
      <c r="I771" s="302"/>
      <c r="J771" s="302"/>
      <c r="K771" s="302"/>
      <c r="L771" s="302"/>
      <c r="M771" s="304"/>
      <c r="N771" s="304"/>
      <c r="O771" s="304"/>
      <c r="P771" s="304"/>
      <c r="Q771" s="304"/>
      <c r="R771" s="304"/>
      <c r="S771" s="317">
        <v>100000</v>
      </c>
      <c r="T771" s="304"/>
      <c r="U771" s="304"/>
      <c r="V771" s="304"/>
      <c r="W771" s="304"/>
      <c r="X771" s="304"/>
      <c r="Y771" s="154"/>
    </row>
    <row r="772" spans="1:25">
      <c r="A772" s="174"/>
      <c r="B772" s="162"/>
      <c r="C772" s="162"/>
      <c r="D772" s="172" t="s">
        <v>511</v>
      </c>
      <c r="E772" s="302"/>
      <c r="F772" s="302"/>
      <c r="G772" s="302"/>
      <c r="H772" s="302"/>
      <c r="I772" s="302"/>
      <c r="J772" s="302"/>
      <c r="K772" s="302"/>
      <c r="L772" s="302"/>
      <c r="M772" s="304"/>
      <c r="N772" s="304"/>
      <c r="O772" s="304"/>
      <c r="P772" s="304"/>
      <c r="Q772" s="304"/>
      <c r="R772" s="304"/>
      <c r="S772" s="317">
        <v>100000</v>
      </c>
      <c r="T772" s="304"/>
      <c r="U772" s="304"/>
      <c r="V772" s="304"/>
      <c r="W772" s="304"/>
      <c r="X772" s="304"/>
      <c r="Y772" s="154"/>
    </row>
    <row r="773" spans="1:25">
      <c r="A773" s="174"/>
      <c r="B773" s="162"/>
      <c r="C773" s="162"/>
      <c r="D773" s="172" t="s">
        <v>512</v>
      </c>
      <c r="E773" s="302"/>
      <c r="F773" s="302"/>
      <c r="G773" s="302"/>
      <c r="H773" s="302"/>
      <c r="I773" s="302"/>
      <c r="J773" s="302"/>
      <c r="K773" s="302"/>
      <c r="L773" s="302"/>
      <c r="M773" s="304"/>
      <c r="N773" s="304"/>
      <c r="O773" s="304"/>
      <c r="P773" s="304"/>
      <c r="Q773" s="304"/>
      <c r="R773" s="304"/>
      <c r="S773" s="317">
        <v>800000</v>
      </c>
      <c r="T773" s="304"/>
      <c r="U773" s="304"/>
      <c r="V773" s="304"/>
      <c r="W773" s="304"/>
      <c r="X773" s="304"/>
      <c r="Y773" s="154"/>
    </row>
    <row r="774" spans="1:25">
      <c r="A774" s="174"/>
      <c r="B774" s="162"/>
      <c r="C774" s="162"/>
      <c r="D774" s="172" t="s">
        <v>512</v>
      </c>
      <c r="E774" s="302"/>
      <c r="F774" s="302"/>
      <c r="G774" s="302"/>
      <c r="H774" s="302"/>
      <c r="I774" s="302"/>
      <c r="J774" s="302"/>
      <c r="K774" s="302"/>
      <c r="L774" s="302"/>
      <c r="M774" s="304"/>
      <c r="N774" s="304"/>
      <c r="O774" s="304"/>
      <c r="P774" s="304"/>
      <c r="Q774" s="304"/>
      <c r="R774" s="304"/>
      <c r="S774" s="317">
        <v>400000</v>
      </c>
      <c r="T774" s="304"/>
      <c r="U774" s="304"/>
      <c r="V774" s="304"/>
      <c r="W774" s="304"/>
      <c r="X774" s="304"/>
      <c r="Y774" s="154"/>
    </row>
    <row r="775" spans="1:25">
      <c r="A775" s="174"/>
      <c r="B775" s="162"/>
      <c r="C775" s="162"/>
      <c r="D775" s="172" t="s">
        <v>513</v>
      </c>
      <c r="E775" s="302"/>
      <c r="F775" s="302"/>
      <c r="G775" s="302"/>
      <c r="H775" s="302"/>
      <c r="I775" s="302"/>
      <c r="J775" s="302"/>
      <c r="K775" s="302"/>
      <c r="L775" s="302"/>
      <c r="M775" s="304"/>
      <c r="N775" s="304"/>
      <c r="O775" s="304"/>
      <c r="P775" s="304"/>
      <c r="Q775" s="304"/>
      <c r="R775" s="304"/>
      <c r="S775" s="317">
        <v>265000</v>
      </c>
      <c r="T775" s="304"/>
      <c r="U775" s="304"/>
      <c r="V775" s="304"/>
      <c r="W775" s="304"/>
      <c r="X775" s="304"/>
      <c r="Y775" s="154"/>
    </row>
    <row r="776" spans="1:25">
      <c r="A776" s="174"/>
      <c r="B776" s="162"/>
      <c r="C776" s="162"/>
      <c r="D776" s="172" t="s">
        <v>514</v>
      </c>
      <c r="E776" s="302"/>
      <c r="F776" s="302"/>
      <c r="G776" s="302"/>
      <c r="H776" s="302"/>
      <c r="I776" s="302"/>
      <c r="J776" s="302"/>
      <c r="K776" s="302"/>
      <c r="L776" s="302"/>
      <c r="M776" s="304"/>
      <c r="N776" s="304"/>
      <c r="O776" s="304"/>
      <c r="P776" s="304"/>
      <c r="Q776" s="304"/>
      <c r="R776" s="304"/>
      <c r="S776" s="317">
        <v>150000</v>
      </c>
      <c r="T776" s="304"/>
      <c r="U776" s="304"/>
      <c r="V776" s="304"/>
      <c r="W776" s="304"/>
      <c r="X776" s="304"/>
      <c r="Y776" s="154"/>
    </row>
    <row r="777" spans="1:25">
      <c r="A777" s="174"/>
      <c r="B777" s="162"/>
      <c r="C777" s="162"/>
      <c r="D777" s="172" t="s">
        <v>498</v>
      </c>
      <c r="E777" s="302"/>
      <c r="F777" s="302"/>
      <c r="G777" s="302"/>
      <c r="H777" s="302"/>
      <c r="I777" s="302"/>
      <c r="J777" s="302"/>
      <c r="K777" s="302"/>
      <c r="L777" s="302"/>
      <c r="M777" s="304"/>
      <c r="N777" s="304"/>
      <c r="O777" s="304"/>
      <c r="P777" s="304"/>
      <c r="Q777" s="304"/>
      <c r="R777" s="304"/>
      <c r="S777" s="317">
        <v>152500</v>
      </c>
      <c r="T777" s="304"/>
      <c r="U777" s="304"/>
      <c r="V777" s="304"/>
      <c r="W777" s="304"/>
      <c r="X777" s="304"/>
      <c r="Y777" s="154"/>
    </row>
    <row r="778" spans="1:25">
      <c r="A778" s="174"/>
      <c r="B778" s="162"/>
      <c r="C778" s="162"/>
      <c r="D778" s="172" t="s">
        <v>498</v>
      </c>
      <c r="E778" s="302"/>
      <c r="F778" s="302"/>
      <c r="G778" s="302"/>
      <c r="H778" s="302"/>
      <c r="I778" s="302"/>
      <c r="J778" s="302"/>
      <c r="K778" s="302"/>
      <c r="L778" s="302"/>
      <c r="M778" s="304"/>
      <c r="N778" s="304"/>
      <c r="O778" s="304"/>
      <c r="P778" s="304"/>
      <c r="Q778" s="304"/>
      <c r="R778" s="304"/>
      <c r="S778" s="317">
        <v>30500</v>
      </c>
      <c r="T778" s="304"/>
      <c r="U778" s="304"/>
      <c r="V778" s="304"/>
      <c r="W778" s="304"/>
      <c r="X778" s="304"/>
      <c r="Y778" s="154"/>
    </row>
    <row r="779" spans="1:25">
      <c r="A779" s="174"/>
      <c r="B779" s="162"/>
      <c r="C779" s="162"/>
      <c r="D779" s="172" t="s">
        <v>515</v>
      </c>
      <c r="E779" s="302"/>
      <c r="F779" s="302"/>
      <c r="G779" s="302"/>
      <c r="H779" s="302"/>
      <c r="I779" s="302"/>
      <c r="J779" s="302"/>
      <c r="K779" s="302"/>
      <c r="L779" s="302"/>
      <c r="M779" s="304"/>
      <c r="N779" s="304"/>
      <c r="O779" s="304"/>
      <c r="P779" s="304"/>
      <c r="Q779" s="304"/>
      <c r="R779" s="304"/>
      <c r="S779" s="317">
        <v>100000</v>
      </c>
      <c r="T779" s="304"/>
      <c r="U779" s="304"/>
      <c r="V779" s="304"/>
      <c r="W779" s="304"/>
      <c r="X779" s="304"/>
      <c r="Y779" s="154"/>
    </row>
    <row r="780" spans="1:25">
      <c r="A780" s="174"/>
      <c r="B780" s="162"/>
      <c r="C780" s="162"/>
      <c r="D780" s="172" t="s">
        <v>516</v>
      </c>
      <c r="E780" s="302"/>
      <c r="F780" s="302"/>
      <c r="G780" s="302"/>
      <c r="H780" s="302"/>
      <c r="I780" s="302"/>
      <c r="J780" s="302"/>
      <c r="K780" s="302"/>
      <c r="L780" s="302"/>
      <c r="M780" s="304"/>
      <c r="N780" s="304"/>
      <c r="O780" s="304"/>
      <c r="P780" s="304"/>
      <c r="Q780" s="304"/>
      <c r="R780" s="304"/>
      <c r="S780" s="317">
        <v>25000</v>
      </c>
      <c r="T780" s="304"/>
      <c r="U780" s="304"/>
      <c r="V780" s="304"/>
      <c r="W780" s="304"/>
      <c r="X780" s="304"/>
      <c r="Y780" s="154"/>
    </row>
    <row r="781" spans="1:25">
      <c r="A781" s="174"/>
      <c r="B781" s="162"/>
      <c r="C781" s="162"/>
      <c r="D781" s="172" t="s">
        <v>305</v>
      </c>
      <c r="E781" s="302"/>
      <c r="F781" s="302"/>
      <c r="G781" s="302"/>
      <c r="H781" s="302"/>
      <c r="I781" s="302"/>
      <c r="J781" s="302"/>
      <c r="K781" s="302"/>
      <c r="L781" s="302"/>
      <c r="M781" s="304"/>
      <c r="N781" s="304"/>
      <c r="O781" s="304"/>
      <c r="P781" s="304"/>
      <c r="Q781" s="304"/>
      <c r="R781" s="304"/>
      <c r="S781" s="317">
        <v>1000000</v>
      </c>
      <c r="T781" s="304"/>
      <c r="U781" s="304"/>
      <c r="V781" s="304"/>
      <c r="W781" s="304"/>
      <c r="X781" s="304"/>
      <c r="Y781" s="154"/>
    </row>
    <row r="782" spans="1:25">
      <c r="A782" s="174"/>
      <c r="B782" s="162"/>
      <c r="C782" s="162"/>
      <c r="D782" s="172" t="s">
        <v>320</v>
      </c>
      <c r="E782" s="302"/>
      <c r="F782" s="302"/>
      <c r="G782" s="302"/>
      <c r="H782" s="302"/>
      <c r="I782" s="302"/>
      <c r="J782" s="302"/>
      <c r="K782" s="302"/>
      <c r="L782" s="302"/>
      <c r="M782" s="304"/>
      <c r="N782" s="304"/>
      <c r="O782" s="304"/>
      <c r="P782" s="304"/>
      <c r="Q782" s="304"/>
      <c r="R782" s="304"/>
      <c r="S782" s="317">
        <v>250000</v>
      </c>
      <c r="T782" s="304"/>
      <c r="U782" s="304"/>
      <c r="V782" s="304"/>
      <c r="W782" s="304"/>
      <c r="X782" s="304"/>
      <c r="Y782" s="154"/>
    </row>
    <row r="783" spans="1:25">
      <c r="A783" s="174"/>
      <c r="B783" s="162"/>
      <c r="C783" s="162"/>
      <c r="D783" s="172" t="s">
        <v>320</v>
      </c>
      <c r="E783" s="302"/>
      <c r="F783" s="302"/>
      <c r="G783" s="302"/>
      <c r="H783" s="302"/>
      <c r="I783" s="302"/>
      <c r="J783" s="302"/>
      <c r="K783" s="302"/>
      <c r="L783" s="302"/>
      <c r="M783" s="304"/>
      <c r="N783" s="304"/>
      <c r="O783" s="304"/>
      <c r="P783" s="304"/>
      <c r="Q783" s="304"/>
      <c r="R783" s="304"/>
      <c r="S783" s="317">
        <v>502810</v>
      </c>
      <c r="T783" s="304"/>
      <c r="U783" s="304"/>
      <c r="V783" s="304"/>
      <c r="W783" s="304"/>
      <c r="X783" s="304"/>
      <c r="Y783" s="154"/>
    </row>
    <row r="784" spans="1:25">
      <c r="A784" s="174"/>
      <c r="B784" s="162"/>
      <c r="C784" s="162"/>
      <c r="D784" s="172" t="s">
        <v>516</v>
      </c>
      <c r="E784" s="302"/>
      <c r="F784" s="302"/>
      <c r="G784" s="302"/>
      <c r="H784" s="302"/>
      <c r="I784" s="302"/>
      <c r="J784" s="302"/>
      <c r="K784" s="302"/>
      <c r="L784" s="302"/>
      <c r="M784" s="304"/>
      <c r="N784" s="304"/>
      <c r="O784" s="304"/>
      <c r="P784" s="304"/>
      <c r="Q784" s="304"/>
      <c r="R784" s="304"/>
      <c r="S784" s="317">
        <v>75000</v>
      </c>
      <c r="T784" s="304"/>
      <c r="U784" s="304"/>
      <c r="V784" s="304"/>
      <c r="W784" s="304"/>
      <c r="X784" s="304"/>
      <c r="Y784" s="154"/>
    </row>
    <row r="785" spans="1:25">
      <c r="A785" s="174"/>
      <c r="B785" s="162"/>
      <c r="C785" s="162"/>
      <c r="D785" s="172" t="s">
        <v>516</v>
      </c>
      <c r="E785" s="302"/>
      <c r="F785" s="302"/>
      <c r="G785" s="302"/>
      <c r="H785" s="302"/>
      <c r="I785" s="302"/>
      <c r="J785" s="302"/>
      <c r="K785" s="302"/>
      <c r="L785" s="302"/>
      <c r="M785" s="304"/>
      <c r="N785" s="304"/>
      <c r="O785" s="304"/>
      <c r="P785" s="304"/>
      <c r="Q785" s="304"/>
      <c r="R785" s="304"/>
      <c r="S785" s="317">
        <v>75000</v>
      </c>
      <c r="T785" s="304"/>
      <c r="U785" s="304"/>
      <c r="V785" s="304"/>
      <c r="W785" s="304"/>
      <c r="X785" s="304"/>
      <c r="Y785" s="154"/>
    </row>
    <row r="786" spans="1:25">
      <c r="A786" s="174"/>
      <c r="B786" s="162"/>
      <c r="C786" s="162"/>
      <c r="D786" s="172" t="s">
        <v>322</v>
      </c>
      <c r="E786" s="302"/>
      <c r="F786" s="302"/>
      <c r="G786" s="302"/>
      <c r="H786" s="302"/>
      <c r="I786" s="302"/>
      <c r="J786" s="302"/>
      <c r="K786" s="302"/>
      <c r="L786" s="302"/>
      <c r="M786" s="304"/>
      <c r="N786" s="304"/>
      <c r="O786" s="304"/>
      <c r="P786" s="304"/>
      <c r="Q786" s="304"/>
      <c r="R786" s="304"/>
      <c r="S786" s="317">
        <v>75000</v>
      </c>
      <c r="T786" s="304"/>
      <c r="U786" s="304"/>
      <c r="V786" s="304"/>
      <c r="W786" s="304"/>
      <c r="X786" s="304"/>
      <c r="Y786" s="154"/>
    </row>
    <row r="787" spans="1:25">
      <c r="A787" s="174"/>
      <c r="B787" s="162"/>
      <c r="C787" s="162"/>
      <c r="D787" s="172" t="s">
        <v>517</v>
      </c>
      <c r="E787" s="302"/>
      <c r="F787" s="302"/>
      <c r="G787" s="302"/>
      <c r="H787" s="302"/>
      <c r="I787" s="302"/>
      <c r="J787" s="302"/>
      <c r="K787" s="302"/>
      <c r="L787" s="302"/>
      <c r="M787" s="304"/>
      <c r="N787" s="304"/>
      <c r="O787" s="304"/>
      <c r="P787" s="304"/>
      <c r="Q787" s="304"/>
      <c r="R787" s="304"/>
      <c r="S787" s="317">
        <v>10000000</v>
      </c>
      <c r="T787" s="304"/>
      <c r="U787" s="304"/>
      <c r="V787" s="304"/>
      <c r="W787" s="304"/>
      <c r="X787" s="304"/>
      <c r="Y787" s="154"/>
    </row>
    <row r="788" spans="1:25">
      <c r="A788" s="174"/>
      <c r="B788" s="162"/>
      <c r="C788" s="162"/>
      <c r="D788" s="172" t="s">
        <v>518</v>
      </c>
      <c r="E788" s="302"/>
      <c r="F788" s="302"/>
      <c r="G788" s="302"/>
      <c r="H788" s="302"/>
      <c r="I788" s="302"/>
      <c r="J788" s="302"/>
      <c r="K788" s="302"/>
      <c r="L788" s="302"/>
      <c r="M788" s="304"/>
      <c r="N788" s="304"/>
      <c r="O788" s="304"/>
      <c r="P788" s="304"/>
      <c r="Q788" s="304"/>
      <c r="R788" s="304"/>
      <c r="S788" s="317">
        <v>20288000</v>
      </c>
      <c r="T788" s="304"/>
      <c r="U788" s="304"/>
      <c r="V788" s="304"/>
      <c r="W788" s="304"/>
      <c r="X788" s="304"/>
      <c r="Y788" s="154"/>
    </row>
    <row r="789" spans="1:25">
      <c r="A789" s="174"/>
      <c r="B789" s="162"/>
      <c r="C789" s="162"/>
      <c r="D789" s="172" t="s">
        <v>519</v>
      </c>
      <c r="E789" s="302"/>
      <c r="F789" s="302"/>
      <c r="G789" s="302"/>
      <c r="H789" s="302"/>
      <c r="I789" s="302"/>
      <c r="J789" s="302"/>
      <c r="K789" s="302"/>
      <c r="L789" s="302"/>
      <c r="M789" s="304"/>
      <c r="N789" s="304"/>
      <c r="O789" s="304"/>
      <c r="P789" s="304"/>
      <c r="Q789" s="304"/>
      <c r="R789" s="304"/>
      <c r="S789" s="317">
        <v>750000</v>
      </c>
      <c r="T789" s="304"/>
      <c r="U789" s="304"/>
      <c r="V789" s="304"/>
      <c r="W789" s="304"/>
      <c r="X789" s="304"/>
      <c r="Y789" s="154"/>
    </row>
    <row r="790" spans="1:25">
      <c r="A790" s="174"/>
      <c r="B790" s="162"/>
      <c r="C790" s="162"/>
      <c r="D790" s="172" t="s">
        <v>474</v>
      </c>
      <c r="E790" s="302"/>
      <c r="F790" s="302"/>
      <c r="G790" s="302"/>
      <c r="H790" s="302"/>
      <c r="I790" s="302"/>
      <c r="J790" s="302"/>
      <c r="K790" s="302"/>
      <c r="L790" s="302"/>
      <c r="M790" s="304"/>
      <c r="N790" s="304"/>
      <c r="O790" s="304"/>
      <c r="P790" s="304"/>
      <c r="Q790" s="304"/>
      <c r="R790" s="304"/>
      <c r="S790" s="317">
        <v>3000000</v>
      </c>
      <c r="T790" s="304"/>
      <c r="U790" s="304"/>
      <c r="V790" s="304"/>
      <c r="W790" s="304"/>
      <c r="X790" s="304"/>
      <c r="Y790" s="154"/>
    </row>
    <row r="791" spans="1:25">
      <c r="A791" s="174"/>
      <c r="B791" s="162"/>
      <c r="C791" s="162"/>
      <c r="D791" s="172" t="s">
        <v>474</v>
      </c>
      <c r="E791" s="302"/>
      <c r="F791" s="302"/>
      <c r="G791" s="302"/>
      <c r="H791" s="302"/>
      <c r="I791" s="302"/>
      <c r="J791" s="302"/>
      <c r="K791" s="302"/>
      <c r="L791" s="302"/>
      <c r="M791" s="304"/>
      <c r="N791" s="304"/>
      <c r="O791" s="304"/>
      <c r="P791" s="304"/>
      <c r="Q791" s="304"/>
      <c r="R791" s="304"/>
      <c r="S791" s="317">
        <v>4700000</v>
      </c>
      <c r="T791" s="304"/>
      <c r="U791" s="304"/>
      <c r="V791" s="304"/>
      <c r="W791" s="304"/>
      <c r="X791" s="304"/>
      <c r="Y791" s="154"/>
    </row>
    <row r="792" spans="1:25">
      <c r="A792" s="174"/>
      <c r="B792" s="162"/>
      <c r="C792" s="162"/>
      <c r="D792" s="172" t="s">
        <v>273</v>
      </c>
      <c r="E792" s="302"/>
      <c r="F792" s="302"/>
      <c r="G792" s="302"/>
      <c r="H792" s="302"/>
      <c r="I792" s="302"/>
      <c r="J792" s="302"/>
      <c r="K792" s="302"/>
      <c r="L792" s="302"/>
      <c r="M792" s="304"/>
      <c r="N792" s="304"/>
      <c r="O792" s="304"/>
      <c r="P792" s="304"/>
      <c r="Q792" s="304"/>
      <c r="R792" s="304"/>
      <c r="S792" s="317">
        <v>450000</v>
      </c>
      <c r="T792" s="304"/>
      <c r="U792" s="304"/>
      <c r="V792" s="304"/>
      <c r="W792" s="304"/>
      <c r="X792" s="304"/>
      <c r="Y792" s="154"/>
    </row>
    <row r="793" spans="1:25">
      <c r="A793" s="174"/>
      <c r="B793" s="162"/>
      <c r="C793" s="162"/>
      <c r="D793" s="172" t="s">
        <v>486</v>
      </c>
      <c r="E793" s="302"/>
      <c r="F793" s="302"/>
      <c r="G793" s="302"/>
      <c r="H793" s="302"/>
      <c r="I793" s="302"/>
      <c r="J793" s="302"/>
      <c r="K793" s="302"/>
      <c r="L793" s="302"/>
      <c r="M793" s="304"/>
      <c r="N793" s="304"/>
      <c r="O793" s="304"/>
      <c r="P793" s="304"/>
      <c r="Q793" s="304"/>
      <c r="R793" s="304"/>
      <c r="S793" s="317">
        <v>15000</v>
      </c>
      <c r="T793" s="304"/>
      <c r="U793" s="304"/>
      <c r="V793" s="304"/>
      <c r="W793" s="304"/>
      <c r="X793" s="304"/>
      <c r="Y793" s="154"/>
    </row>
    <row r="794" spans="1:25">
      <c r="A794" s="174"/>
      <c r="B794" s="162"/>
      <c r="C794" s="162"/>
      <c r="D794" s="172" t="s">
        <v>486</v>
      </c>
      <c r="E794" s="302"/>
      <c r="F794" s="302"/>
      <c r="G794" s="302"/>
      <c r="H794" s="302"/>
      <c r="I794" s="302"/>
      <c r="J794" s="302"/>
      <c r="K794" s="302"/>
      <c r="L794" s="302"/>
      <c r="M794" s="304"/>
      <c r="N794" s="304"/>
      <c r="O794" s="304"/>
      <c r="P794" s="304"/>
      <c r="Q794" s="304"/>
      <c r="R794" s="304"/>
      <c r="S794" s="317">
        <v>55000</v>
      </c>
      <c r="T794" s="304"/>
      <c r="U794" s="304"/>
      <c r="V794" s="304"/>
      <c r="W794" s="304"/>
      <c r="X794" s="304"/>
      <c r="Y794" s="154"/>
    </row>
    <row r="795" spans="1:25">
      <c r="A795" s="174"/>
      <c r="B795" s="162"/>
      <c r="C795" s="162"/>
      <c r="D795" s="172" t="s">
        <v>485</v>
      </c>
      <c r="E795" s="302"/>
      <c r="F795" s="302"/>
      <c r="G795" s="302"/>
      <c r="H795" s="302"/>
      <c r="I795" s="302"/>
      <c r="J795" s="302"/>
      <c r="K795" s="302"/>
      <c r="L795" s="302"/>
      <c r="M795" s="304"/>
      <c r="N795" s="304"/>
      <c r="O795" s="304"/>
      <c r="P795" s="304"/>
      <c r="Q795" s="304"/>
      <c r="R795" s="304"/>
      <c r="S795" s="317">
        <v>75000</v>
      </c>
      <c r="T795" s="304"/>
      <c r="U795" s="304"/>
      <c r="V795" s="304"/>
      <c r="W795" s="304"/>
      <c r="X795" s="304"/>
      <c r="Y795" s="154"/>
    </row>
    <row r="796" spans="1:25">
      <c r="A796" s="174"/>
      <c r="B796" s="162"/>
      <c r="C796" s="162"/>
      <c r="D796" s="172" t="s">
        <v>487</v>
      </c>
      <c r="E796" s="302"/>
      <c r="F796" s="302"/>
      <c r="G796" s="302"/>
      <c r="H796" s="302"/>
      <c r="I796" s="302"/>
      <c r="J796" s="302"/>
      <c r="K796" s="302"/>
      <c r="L796" s="302"/>
      <c r="M796" s="304"/>
      <c r="N796" s="304"/>
      <c r="O796" s="304"/>
      <c r="P796" s="304"/>
      <c r="Q796" s="304"/>
      <c r="R796" s="304"/>
      <c r="S796" s="317">
        <v>1000000</v>
      </c>
      <c r="T796" s="304"/>
      <c r="U796" s="304"/>
      <c r="V796" s="304"/>
      <c r="W796" s="304"/>
      <c r="X796" s="304"/>
      <c r="Y796" s="154"/>
    </row>
    <row r="797" spans="1:25">
      <c r="A797" s="174"/>
      <c r="B797" s="162"/>
      <c r="C797" s="162"/>
      <c r="D797" s="172" t="s">
        <v>514</v>
      </c>
      <c r="E797" s="302"/>
      <c r="F797" s="302"/>
      <c r="G797" s="302"/>
      <c r="H797" s="302"/>
      <c r="I797" s="302"/>
      <c r="J797" s="302"/>
      <c r="K797" s="302"/>
      <c r="L797" s="302"/>
      <c r="M797" s="304"/>
      <c r="N797" s="304"/>
      <c r="O797" s="304"/>
      <c r="P797" s="304"/>
      <c r="Q797" s="304"/>
      <c r="R797" s="304"/>
      <c r="S797" s="317">
        <v>50000</v>
      </c>
      <c r="T797" s="304"/>
      <c r="U797" s="304"/>
      <c r="V797" s="304"/>
      <c r="W797" s="304"/>
      <c r="X797" s="304"/>
      <c r="Y797" s="154"/>
    </row>
    <row r="798" spans="1:25">
      <c r="A798" s="174"/>
      <c r="B798" s="162"/>
      <c r="C798" s="162"/>
      <c r="D798" s="172" t="s">
        <v>154</v>
      </c>
      <c r="E798" s="302"/>
      <c r="F798" s="302"/>
      <c r="G798" s="302"/>
      <c r="H798" s="302"/>
      <c r="I798" s="302"/>
      <c r="J798" s="302"/>
      <c r="K798" s="302"/>
      <c r="L798" s="302"/>
      <c r="M798" s="304"/>
      <c r="N798" s="304"/>
      <c r="O798" s="304"/>
      <c r="P798" s="304"/>
      <c r="Q798" s="304"/>
      <c r="R798" s="304"/>
      <c r="S798" s="317">
        <v>300000</v>
      </c>
      <c r="T798" s="304"/>
      <c r="U798" s="304"/>
      <c r="V798" s="304"/>
      <c r="W798" s="304"/>
      <c r="X798" s="304"/>
      <c r="Y798" s="154"/>
    </row>
    <row r="799" spans="1:25">
      <c r="A799" s="174"/>
      <c r="B799" s="162"/>
      <c r="C799" s="162"/>
      <c r="D799" s="172" t="s">
        <v>479</v>
      </c>
      <c r="E799" s="302"/>
      <c r="F799" s="302"/>
      <c r="G799" s="302"/>
      <c r="H799" s="302"/>
      <c r="I799" s="302"/>
      <c r="J799" s="302"/>
      <c r="K799" s="302"/>
      <c r="L799" s="302"/>
      <c r="M799" s="304"/>
      <c r="N799" s="304"/>
      <c r="O799" s="304"/>
      <c r="P799" s="304"/>
      <c r="Q799" s="304"/>
      <c r="R799" s="304"/>
      <c r="S799" s="317">
        <v>500000</v>
      </c>
      <c r="T799" s="304"/>
      <c r="U799" s="304"/>
      <c r="V799" s="304"/>
      <c r="W799" s="304"/>
      <c r="X799" s="304"/>
      <c r="Y799" s="154"/>
    </row>
    <row r="800" spans="1:25">
      <c r="A800" s="174"/>
      <c r="B800" s="162"/>
      <c r="C800" s="162"/>
      <c r="D800" s="172" t="s">
        <v>482</v>
      </c>
      <c r="E800" s="302"/>
      <c r="F800" s="302"/>
      <c r="G800" s="302"/>
      <c r="H800" s="302"/>
      <c r="I800" s="302"/>
      <c r="J800" s="302"/>
      <c r="K800" s="302"/>
      <c r="L800" s="302"/>
      <c r="M800" s="304"/>
      <c r="N800" s="304"/>
      <c r="O800" s="304"/>
      <c r="P800" s="304"/>
      <c r="Q800" s="304"/>
      <c r="R800" s="304"/>
      <c r="S800" s="317">
        <v>200000</v>
      </c>
      <c r="T800" s="304"/>
      <c r="U800" s="304"/>
      <c r="V800" s="304"/>
      <c r="W800" s="304"/>
      <c r="X800" s="304"/>
      <c r="Y800" s="154"/>
    </row>
    <row r="801" spans="1:25">
      <c r="A801" s="174"/>
      <c r="B801" s="162"/>
      <c r="C801" s="162"/>
      <c r="D801" s="172" t="s">
        <v>492</v>
      </c>
      <c r="E801" s="302"/>
      <c r="F801" s="302"/>
      <c r="G801" s="302"/>
      <c r="H801" s="302"/>
      <c r="I801" s="302"/>
      <c r="J801" s="302"/>
      <c r="K801" s="302"/>
      <c r="L801" s="302"/>
      <c r="M801" s="304"/>
      <c r="N801" s="304"/>
      <c r="O801" s="304"/>
      <c r="P801" s="304"/>
      <c r="Q801" s="304"/>
      <c r="R801" s="304"/>
      <c r="S801" s="317">
        <v>1195000</v>
      </c>
      <c r="T801" s="304"/>
      <c r="U801" s="304"/>
      <c r="V801" s="304"/>
      <c r="W801" s="304"/>
      <c r="X801" s="304"/>
      <c r="Y801" s="154"/>
    </row>
    <row r="802" spans="1:25">
      <c r="A802" s="174"/>
      <c r="B802" s="162"/>
      <c r="C802" s="162"/>
      <c r="D802" s="172" t="s">
        <v>484</v>
      </c>
      <c r="E802" s="302"/>
      <c r="F802" s="302"/>
      <c r="G802" s="302"/>
      <c r="H802" s="302"/>
      <c r="I802" s="302"/>
      <c r="J802" s="302"/>
      <c r="K802" s="302"/>
      <c r="L802" s="302"/>
      <c r="M802" s="304"/>
      <c r="N802" s="304"/>
      <c r="O802" s="304"/>
      <c r="P802" s="304"/>
      <c r="Q802" s="304"/>
      <c r="R802" s="304"/>
      <c r="S802" s="317">
        <v>1800000</v>
      </c>
      <c r="T802" s="304"/>
      <c r="U802" s="304"/>
      <c r="V802" s="304"/>
      <c r="W802" s="304"/>
      <c r="X802" s="304"/>
      <c r="Y802" s="154"/>
    </row>
    <row r="803" spans="1:25">
      <c r="A803" s="174"/>
      <c r="B803" s="162"/>
      <c r="C803" s="162"/>
      <c r="D803" s="172" t="s">
        <v>520</v>
      </c>
      <c r="E803" s="302"/>
      <c r="F803" s="302"/>
      <c r="G803" s="302"/>
      <c r="H803" s="302"/>
      <c r="I803" s="302"/>
      <c r="J803" s="302"/>
      <c r="K803" s="302"/>
      <c r="L803" s="302"/>
      <c r="M803" s="304"/>
      <c r="N803" s="304"/>
      <c r="O803" s="304"/>
      <c r="P803" s="304"/>
      <c r="Q803" s="304"/>
      <c r="R803" s="304"/>
      <c r="S803" s="317">
        <v>4700000</v>
      </c>
      <c r="T803" s="304"/>
      <c r="U803" s="304"/>
      <c r="V803" s="304"/>
      <c r="W803" s="304"/>
      <c r="X803" s="304"/>
      <c r="Y803" s="154"/>
    </row>
    <row r="804" spans="1:25">
      <c r="A804" s="174"/>
      <c r="B804" s="162"/>
      <c r="C804" s="162"/>
      <c r="D804" s="172" t="s">
        <v>275</v>
      </c>
      <c r="E804" s="302"/>
      <c r="F804" s="302"/>
      <c r="G804" s="302"/>
      <c r="H804" s="302"/>
      <c r="I804" s="302"/>
      <c r="J804" s="302"/>
      <c r="K804" s="302"/>
      <c r="L804" s="302"/>
      <c r="M804" s="304"/>
      <c r="N804" s="304"/>
      <c r="O804" s="304"/>
      <c r="P804" s="304"/>
      <c r="Q804" s="304"/>
      <c r="R804" s="304"/>
      <c r="S804" s="317">
        <v>25000</v>
      </c>
      <c r="T804" s="304"/>
      <c r="U804" s="304"/>
      <c r="V804" s="304"/>
      <c r="W804" s="304"/>
      <c r="X804" s="304"/>
      <c r="Y804" s="154"/>
    </row>
    <row r="805" spans="1:25">
      <c r="A805" s="174"/>
      <c r="B805" s="162"/>
      <c r="C805" s="162"/>
      <c r="D805" s="172" t="s">
        <v>497</v>
      </c>
      <c r="E805" s="302"/>
      <c r="F805" s="302"/>
      <c r="G805" s="302"/>
      <c r="H805" s="302"/>
      <c r="I805" s="302"/>
      <c r="J805" s="302"/>
      <c r="K805" s="302"/>
      <c r="L805" s="302"/>
      <c r="M805" s="304"/>
      <c r="N805" s="304"/>
      <c r="O805" s="304"/>
      <c r="P805" s="304"/>
      <c r="Q805" s="304"/>
      <c r="R805" s="304"/>
      <c r="S805" s="317">
        <v>166000</v>
      </c>
      <c r="T805" s="304"/>
      <c r="U805" s="304"/>
      <c r="V805" s="304"/>
      <c r="W805" s="304"/>
      <c r="X805" s="304"/>
      <c r="Y805" s="154"/>
    </row>
    <row r="806" spans="1:25">
      <c r="A806" s="174"/>
      <c r="B806" s="162"/>
      <c r="C806" s="162"/>
      <c r="D806" s="172" t="s">
        <v>483</v>
      </c>
      <c r="E806" s="302"/>
      <c r="F806" s="302"/>
      <c r="G806" s="302"/>
      <c r="H806" s="302"/>
      <c r="I806" s="302"/>
      <c r="J806" s="302"/>
      <c r="K806" s="302"/>
      <c r="L806" s="302"/>
      <c r="M806" s="304"/>
      <c r="N806" s="304"/>
      <c r="O806" s="304"/>
      <c r="P806" s="304"/>
      <c r="Q806" s="304"/>
      <c r="R806" s="304"/>
      <c r="S806" s="317">
        <v>350000</v>
      </c>
      <c r="T806" s="304"/>
      <c r="U806" s="304"/>
      <c r="V806" s="304"/>
      <c r="W806" s="304"/>
      <c r="X806" s="304"/>
      <c r="Y806" s="154"/>
    </row>
    <row r="807" spans="1:25">
      <c r="A807" s="174"/>
      <c r="B807" s="162"/>
      <c r="C807" s="162"/>
      <c r="D807" s="172" t="s">
        <v>480</v>
      </c>
      <c r="E807" s="302"/>
      <c r="F807" s="302"/>
      <c r="G807" s="302"/>
      <c r="H807" s="302"/>
      <c r="I807" s="302"/>
      <c r="J807" s="302"/>
      <c r="K807" s="302"/>
      <c r="L807" s="302"/>
      <c r="M807" s="304"/>
      <c r="N807" s="304"/>
      <c r="O807" s="304"/>
      <c r="P807" s="304"/>
      <c r="Q807" s="304"/>
      <c r="R807" s="304"/>
      <c r="S807" s="317">
        <v>200000</v>
      </c>
      <c r="T807" s="304"/>
      <c r="U807" s="304"/>
      <c r="V807" s="304"/>
      <c r="W807" s="304"/>
      <c r="X807" s="304"/>
      <c r="Y807" s="154"/>
    </row>
    <row r="808" spans="1:25">
      <c r="A808" s="174"/>
      <c r="B808" s="162"/>
      <c r="C808" s="162"/>
      <c r="D808" s="172" t="s">
        <v>481</v>
      </c>
      <c r="E808" s="302"/>
      <c r="F808" s="302"/>
      <c r="G808" s="302"/>
      <c r="H808" s="302"/>
      <c r="I808" s="302"/>
      <c r="J808" s="302"/>
      <c r="K808" s="302"/>
      <c r="L808" s="302"/>
      <c r="M808" s="304"/>
      <c r="N808" s="304"/>
      <c r="O808" s="304"/>
      <c r="P808" s="304"/>
      <c r="Q808" s="304"/>
      <c r="R808" s="304"/>
      <c r="S808" s="317">
        <v>36000</v>
      </c>
      <c r="T808" s="304"/>
      <c r="U808" s="304"/>
      <c r="V808" s="304"/>
      <c r="W808" s="304"/>
      <c r="X808" s="304"/>
      <c r="Y808" s="154"/>
    </row>
    <row r="809" spans="1:25">
      <c r="A809" s="174"/>
      <c r="B809" s="162"/>
      <c r="C809" s="162"/>
      <c r="D809" s="172" t="s">
        <v>496</v>
      </c>
      <c r="E809" s="302"/>
      <c r="F809" s="302"/>
      <c r="G809" s="302"/>
      <c r="H809" s="302"/>
      <c r="I809" s="302"/>
      <c r="J809" s="302"/>
      <c r="K809" s="302"/>
      <c r="L809" s="302"/>
      <c r="M809" s="304"/>
      <c r="N809" s="304"/>
      <c r="O809" s="304"/>
      <c r="P809" s="304"/>
      <c r="Q809" s="304"/>
      <c r="R809" s="304"/>
      <c r="S809" s="317">
        <v>151184</v>
      </c>
      <c r="T809" s="304"/>
      <c r="U809" s="304"/>
      <c r="V809" s="304"/>
      <c r="W809" s="304"/>
      <c r="X809" s="304"/>
      <c r="Y809" s="154"/>
    </row>
    <row r="810" spans="1:25">
      <c r="A810" s="174"/>
      <c r="B810" s="162"/>
      <c r="C810" s="162"/>
      <c r="D810" s="172" t="s">
        <v>489</v>
      </c>
      <c r="E810" s="302"/>
      <c r="F810" s="302"/>
      <c r="G810" s="302"/>
      <c r="H810" s="302"/>
      <c r="I810" s="302"/>
      <c r="J810" s="302"/>
      <c r="K810" s="302"/>
      <c r="L810" s="302"/>
      <c r="M810" s="304"/>
      <c r="N810" s="304"/>
      <c r="O810" s="304"/>
      <c r="P810" s="304"/>
      <c r="Q810" s="304"/>
      <c r="R810" s="304"/>
      <c r="S810" s="317">
        <v>100000</v>
      </c>
      <c r="T810" s="304"/>
      <c r="U810" s="304"/>
      <c r="V810" s="304"/>
      <c r="W810" s="304"/>
      <c r="X810" s="304"/>
      <c r="Y810" s="154"/>
    </row>
    <row r="811" spans="1:25">
      <c r="A811" s="174"/>
      <c r="B811" s="162"/>
      <c r="C811" s="162"/>
      <c r="D811" s="172" t="s">
        <v>495</v>
      </c>
      <c r="E811" s="302"/>
      <c r="F811" s="302"/>
      <c r="G811" s="302"/>
      <c r="H811" s="302"/>
      <c r="I811" s="302"/>
      <c r="J811" s="302"/>
      <c r="K811" s="302"/>
      <c r="L811" s="302"/>
      <c r="M811" s="304"/>
      <c r="N811" s="304"/>
      <c r="O811" s="304"/>
      <c r="P811" s="304"/>
      <c r="Q811" s="304"/>
      <c r="R811" s="304"/>
      <c r="S811" s="317">
        <v>3250000</v>
      </c>
      <c r="T811" s="304"/>
      <c r="U811" s="304"/>
      <c r="V811" s="304"/>
      <c r="W811" s="304"/>
      <c r="X811" s="304"/>
      <c r="Y811" s="154"/>
    </row>
    <row r="812" spans="1:25">
      <c r="A812" s="174"/>
      <c r="B812" s="162"/>
      <c r="C812" s="162"/>
      <c r="D812" s="172" t="s">
        <v>273</v>
      </c>
      <c r="E812" s="302"/>
      <c r="F812" s="302"/>
      <c r="G812" s="302"/>
      <c r="H812" s="302"/>
      <c r="I812" s="302"/>
      <c r="J812" s="302"/>
      <c r="K812" s="302"/>
      <c r="L812" s="302"/>
      <c r="M812" s="304"/>
      <c r="N812" s="304"/>
      <c r="O812" s="304"/>
      <c r="P812" s="304"/>
      <c r="Q812" s="304"/>
      <c r="R812" s="304"/>
      <c r="S812" s="317">
        <v>200000</v>
      </c>
      <c r="T812" s="304"/>
      <c r="U812" s="304"/>
      <c r="V812" s="304"/>
      <c r="W812" s="304"/>
      <c r="X812" s="304"/>
      <c r="Y812" s="154"/>
    </row>
    <row r="813" spans="1:25">
      <c r="A813" s="174"/>
      <c r="B813" s="162"/>
      <c r="C813" s="162"/>
      <c r="D813" s="170" t="s">
        <v>523</v>
      </c>
      <c r="E813" s="302"/>
      <c r="F813" s="302"/>
      <c r="G813" s="302"/>
      <c r="H813" s="302"/>
      <c r="I813" s="302"/>
      <c r="J813" s="302"/>
      <c r="K813" s="302"/>
      <c r="L813" s="302"/>
      <c r="M813" s="304"/>
      <c r="N813" s="304"/>
      <c r="O813" s="304"/>
      <c r="P813" s="304"/>
      <c r="Q813" s="304"/>
      <c r="R813" s="304"/>
      <c r="S813" s="304"/>
      <c r="T813" s="304"/>
      <c r="U813" s="304"/>
      <c r="V813" s="304"/>
      <c r="W813" s="304"/>
      <c r="X813" s="304"/>
      <c r="Y813" s="154"/>
    </row>
    <row r="814" spans="1:25">
      <c r="A814" s="174"/>
      <c r="B814" s="162"/>
      <c r="C814" s="162"/>
      <c r="D814" s="172" t="s">
        <v>479</v>
      </c>
      <c r="E814" s="302"/>
      <c r="F814" s="302"/>
      <c r="G814" s="302"/>
      <c r="H814" s="302"/>
      <c r="I814" s="302"/>
      <c r="J814" s="302"/>
      <c r="K814" s="302"/>
      <c r="L814" s="302"/>
      <c r="M814" s="319">
        <v>500000</v>
      </c>
      <c r="N814" s="304"/>
      <c r="O814" s="304"/>
      <c r="P814" s="304"/>
      <c r="Q814" s="304"/>
      <c r="R814" s="304"/>
      <c r="S814" s="302"/>
      <c r="T814" s="304"/>
      <c r="U814" s="304"/>
      <c r="V814" s="304"/>
      <c r="W814" s="304"/>
      <c r="X814" s="304"/>
      <c r="Y814" s="154"/>
    </row>
    <row r="815" spans="1:25">
      <c r="A815" s="174"/>
      <c r="B815" s="162"/>
      <c r="C815" s="162"/>
      <c r="D815" s="172" t="s">
        <v>480</v>
      </c>
      <c r="E815" s="302"/>
      <c r="F815" s="302"/>
      <c r="G815" s="302"/>
      <c r="H815" s="302"/>
      <c r="I815" s="302"/>
      <c r="J815" s="302"/>
      <c r="K815" s="302"/>
      <c r="L815" s="302"/>
      <c r="M815" s="319">
        <v>200000</v>
      </c>
      <c r="N815" s="304"/>
      <c r="O815" s="304"/>
      <c r="P815" s="304"/>
      <c r="Q815" s="304"/>
      <c r="R815" s="304"/>
      <c r="S815" s="302"/>
      <c r="T815" s="304"/>
      <c r="U815" s="304"/>
      <c r="V815" s="304"/>
      <c r="W815" s="304"/>
      <c r="X815" s="304"/>
      <c r="Y815" s="154"/>
    </row>
    <row r="816" spans="1:25">
      <c r="A816" s="174"/>
      <c r="B816" s="162"/>
      <c r="C816" s="162"/>
      <c r="D816" s="172" t="s">
        <v>481</v>
      </c>
      <c r="E816" s="302"/>
      <c r="F816" s="302"/>
      <c r="G816" s="302"/>
      <c r="H816" s="302"/>
      <c r="I816" s="302"/>
      <c r="J816" s="302"/>
      <c r="K816" s="302"/>
      <c r="L816" s="302"/>
      <c r="M816" s="319">
        <v>36000</v>
      </c>
      <c r="N816" s="304"/>
      <c r="O816" s="304"/>
      <c r="P816" s="304"/>
      <c r="Q816" s="304"/>
      <c r="R816" s="304"/>
      <c r="S816" s="302"/>
      <c r="T816" s="304"/>
      <c r="U816" s="304"/>
      <c r="V816" s="304"/>
      <c r="W816" s="304"/>
      <c r="X816" s="304"/>
      <c r="Y816" s="154"/>
    </row>
    <row r="817" spans="1:25">
      <c r="A817" s="174"/>
      <c r="B817" s="162"/>
      <c r="C817" s="162"/>
      <c r="D817" s="172" t="s">
        <v>482</v>
      </c>
      <c r="E817" s="302"/>
      <c r="F817" s="302"/>
      <c r="G817" s="302"/>
      <c r="H817" s="302"/>
      <c r="I817" s="302"/>
      <c r="J817" s="302"/>
      <c r="K817" s="302"/>
      <c r="L817" s="302"/>
      <c r="M817" s="319">
        <v>200000</v>
      </c>
      <c r="N817" s="304"/>
      <c r="O817" s="304"/>
      <c r="P817" s="304"/>
      <c r="Q817" s="304"/>
      <c r="R817" s="304"/>
      <c r="S817" s="302"/>
      <c r="T817" s="304"/>
      <c r="U817" s="304"/>
      <c r="V817" s="304"/>
      <c r="W817" s="304"/>
      <c r="X817" s="304"/>
      <c r="Y817" s="154"/>
    </row>
    <row r="818" spans="1:25">
      <c r="A818" s="174"/>
      <c r="B818" s="162"/>
      <c r="C818" s="162"/>
      <c r="D818" s="172" t="s">
        <v>483</v>
      </c>
      <c r="E818" s="302"/>
      <c r="F818" s="302"/>
      <c r="G818" s="302"/>
      <c r="H818" s="302"/>
      <c r="I818" s="302"/>
      <c r="J818" s="302"/>
      <c r="K818" s="302"/>
      <c r="L818" s="302"/>
      <c r="M818" s="319">
        <v>350000</v>
      </c>
      <c r="N818" s="304"/>
      <c r="O818" s="304"/>
      <c r="P818" s="304"/>
      <c r="Q818" s="304"/>
      <c r="R818" s="304"/>
      <c r="S818" s="302"/>
      <c r="T818" s="304"/>
      <c r="U818" s="304"/>
      <c r="V818" s="304"/>
      <c r="W818" s="304"/>
      <c r="X818" s="304"/>
      <c r="Y818" s="154"/>
    </row>
    <row r="819" spans="1:25">
      <c r="A819" s="174"/>
      <c r="B819" s="162"/>
      <c r="C819" s="162"/>
      <c r="D819" s="172" t="s">
        <v>275</v>
      </c>
      <c r="E819" s="302"/>
      <c r="F819" s="302"/>
      <c r="G819" s="302"/>
      <c r="H819" s="302"/>
      <c r="I819" s="302"/>
      <c r="J819" s="302"/>
      <c r="K819" s="302"/>
      <c r="L819" s="302"/>
      <c r="M819" s="319">
        <v>25000</v>
      </c>
      <c r="N819" s="304"/>
      <c r="O819" s="304"/>
      <c r="P819" s="304"/>
      <c r="Q819" s="304"/>
      <c r="R819" s="304"/>
      <c r="S819" s="302"/>
      <c r="T819" s="304"/>
      <c r="U819" s="304"/>
      <c r="V819" s="304"/>
      <c r="W819" s="304"/>
      <c r="X819" s="304"/>
      <c r="Y819" s="154"/>
    </row>
    <row r="820" spans="1:25">
      <c r="A820" s="174"/>
      <c r="B820" s="162"/>
      <c r="C820" s="162"/>
      <c r="D820" s="172" t="s">
        <v>273</v>
      </c>
      <c r="E820" s="302"/>
      <c r="F820" s="302"/>
      <c r="G820" s="302"/>
      <c r="H820" s="302"/>
      <c r="I820" s="302"/>
      <c r="J820" s="302"/>
      <c r="K820" s="302"/>
      <c r="L820" s="302"/>
      <c r="M820" s="319">
        <v>200000</v>
      </c>
      <c r="N820" s="304"/>
      <c r="O820" s="304"/>
      <c r="P820" s="304"/>
      <c r="Q820" s="304"/>
      <c r="R820" s="304"/>
      <c r="S820" s="302"/>
      <c r="T820" s="304"/>
      <c r="U820" s="304"/>
      <c r="V820" s="304"/>
      <c r="W820" s="304"/>
      <c r="X820" s="304"/>
      <c r="Y820" s="154"/>
    </row>
    <row r="821" spans="1:25">
      <c r="A821" s="174"/>
      <c r="B821" s="162"/>
      <c r="C821" s="162"/>
      <c r="D821" s="172" t="s">
        <v>273</v>
      </c>
      <c r="E821" s="302"/>
      <c r="F821" s="302"/>
      <c r="G821" s="302"/>
      <c r="H821" s="302"/>
      <c r="I821" s="302"/>
      <c r="J821" s="302"/>
      <c r="K821" s="302"/>
      <c r="L821" s="302"/>
      <c r="M821" s="319">
        <v>450000</v>
      </c>
      <c r="N821" s="304"/>
      <c r="O821" s="304"/>
      <c r="P821" s="304"/>
      <c r="Q821" s="304"/>
      <c r="R821" s="304"/>
      <c r="S821" s="302"/>
      <c r="T821" s="304"/>
      <c r="U821" s="304"/>
      <c r="V821" s="304"/>
      <c r="W821" s="304"/>
      <c r="X821" s="304"/>
      <c r="Y821" s="154"/>
    </row>
    <row r="822" spans="1:25">
      <c r="A822" s="174"/>
      <c r="B822" s="162"/>
      <c r="C822" s="162"/>
      <c r="D822" s="172" t="s">
        <v>484</v>
      </c>
      <c r="E822" s="302"/>
      <c r="F822" s="302"/>
      <c r="G822" s="302"/>
      <c r="H822" s="302"/>
      <c r="I822" s="302"/>
      <c r="J822" s="302"/>
      <c r="K822" s="302"/>
      <c r="L822" s="302"/>
      <c r="M822" s="319">
        <v>1800000</v>
      </c>
      <c r="N822" s="304"/>
      <c r="O822" s="304"/>
      <c r="P822" s="304"/>
      <c r="Q822" s="304"/>
      <c r="R822" s="304"/>
      <c r="S822" s="302"/>
      <c r="T822" s="304"/>
      <c r="U822" s="304"/>
      <c r="V822" s="304"/>
      <c r="W822" s="304"/>
      <c r="X822" s="304"/>
      <c r="Y822" s="154"/>
    </row>
    <row r="823" spans="1:25">
      <c r="A823" s="174"/>
      <c r="B823" s="162"/>
      <c r="C823" s="162"/>
      <c r="D823" s="172" t="s">
        <v>485</v>
      </c>
      <c r="E823" s="302"/>
      <c r="F823" s="302"/>
      <c r="G823" s="302"/>
      <c r="H823" s="302"/>
      <c r="I823" s="302"/>
      <c r="J823" s="302"/>
      <c r="K823" s="302"/>
      <c r="L823" s="302"/>
      <c r="M823" s="319">
        <v>75000</v>
      </c>
      <c r="N823" s="304"/>
      <c r="O823" s="304"/>
      <c r="P823" s="304"/>
      <c r="Q823" s="304"/>
      <c r="R823" s="304"/>
      <c r="S823" s="302"/>
      <c r="T823" s="304"/>
      <c r="U823" s="304"/>
      <c r="V823" s="304"/>
      <c r="W823" s="304"/>
      <c r="X823" s="304"/>
      <c r="Y823" s="154"/>
    </row>
    <row r="824" spans="1:25">
      <c r="A824" s="174"/>
      <c r="B824" s="162"/>
      <c r="C824" s="162"/>
      <c r="D824" s="172" t="s">
        <v>486</v>
      </c>
      <c r="E824" s="302"/>
      <c r="F824" s="302"/>
      <c r="G824" s="302"/>
      <c r="H824" s="302"/>
      <c r="I824" s="302"/>
      <c r="J824" s="302"/>
      <c r="K824" s="302"/>
      <c r="L824" s="302"/>
      <c r="M824" s="319">
        <v>15000</v>
      </c>
      <c r="N824" s="304"/>
      <c r="O824" s="304"/>
      <c r="P824" s="304"/>
      <c r="Q824" s="304"/>
      <c r="R824" s="304"/>
      <c r="S824" s="302"/>
      <c r="T824" s="304"/>
      <c r="U824" s="304"/>
      <c r="V824" s="304"/>
      <c r="W824" s="304"/>
      <c r="X824" s="304"/>
      <c r="Y824" s="154"/>
    </row>
    <row r="825" spans="1:25">
      <c r="A825" s="174"/>
      <c r="B825" s="162"/>
      <c r="C825" s="162"/>
      <c r="D825" s="172" t="s">
        <v>486</v>
      </c>
      <c r="E825" s="302"/>
      <c r="F825" s="302"/>
      <c r="G825" s="302"/>
      <c r="H825" s="302"/>
      <c r="I825" s="302"/>
      <c r="J825" s="302"/>
      <c r="K825" s="302"/>
      <c r="L825" s="302"/>
      <c r="M825" s="319">
        <v>55000</v>
      </c>
      <c r="N825" s="304"/>
      <c r="O825" s="304"/>
      <c r="P825" s="304"/>
      <c r="Q825" s="304"/>
      <c r="R825" s="304"/>
      <c r="S825" s="302"/>
      <c r="T825" s="304"/>
      <c r="U825" s="304"/>
      <c r="V825" s="304"/>
      <c r="W825" s="304"/>
      <c r="X825" s="304"/>
      <c r="Y825" s="154"/>
    </row>
    <row r="826" spans="1:25">
      <c r="A826" s="174"/>
      <c r="B826" s="162"/>
      <c r="C826" s="162"/>
      <c r="D826" s="172" t="s">
        <v>487</v>
      </c>
      <c r="E826" s="302"/>
      <c r="F826" s="302"/>
      <c r="G826" s="302"/>
      <c r="H826" s="302"/>
      <c r="I826" s="302"/>
      <c r="J826" s="302"/>
      <c r="K826" s="302"/>
      <c r="L826" s="302"/>
      <c r="M826" s="319">
        <v>1000000</v>
      </c>
      <c r="N826" s="304"/>
      <c r="O826" s="304"/>
      <c r="P826" s="304"/>
      <c r="Q826" s="304"/>
      <c r="R826" s="304"/>
      <c r="S826" s="302"/>
      <c r="T826" s="304"/>
      <c r="U826" s="304"/>
      <c r="V826" s="304"/>
      <c r="W826" s="304"/>
      <c r="X826" s="304"/>
      <c r="Y826" s="154"/>
    </row>
    <row r="827" spans="1:25">
      <c r="A827" s="174"/>
      <c r="B827" s="162"/>
      <c r="C827" s="162"/>
      <c r="D827" s="172" t="s">
        <v>488</v>
      </c>
      <c r="E827" s="302"/>
      <c r="F827" s="302"/>
      <c r="G827" s="302"/>
      <c r="H827" s="302"/>
      <c r="I827" s="302"/>
      <c r="J827" s="302"/>
      <c r="K827" s="302"/>
      <c r="L827" s="302"/>
      <c r="M827" s="319">
        <v>50000</v>
      </c>
      <c r="N827" s="304"/>
      <c r="O827" s="304"/>
      <c r="P827" s="304"/>
      <c r="Q827" s="304"/>
      <c r="R827" s="304"/>
      <c r="S827" s="302"/>
      <c r="T827" s="304"/>
      <c r="U827" s="304"/>
      <c r="V827" s="304"/>
      <c r="W827" s="304"/>
      <c r="X827" s="304"/>
      <c r="Y827" s="154"/>
    </row>
    <row r="828" spans="1:25">
      <c r="A828" s="174"/>
      <c r="B828" s="162"/>
      <c r="C828" s="162"/>
      <c r="D828" s="172" t="s">
        <v>489</v>
      </c>
      <c r="E828" s="302"/>
      <c r="F828" s="302"/>
      <c r="G828" s="302"/>
      <c r="H828" s="302"/>
      <c r="I828" s="302"/>
      <c r="J828" s="302"/>
      <c r="K828" s="302"/>
      <c r="L828" s="302"/>
      <c r="M828" s="319">
        <v>100000</v>
      </c>
      <c r="N828" s="304"/>
      <c r="O828" s="304"/>
      <c r="P828" s="304"/>
      <c r="Q828" s="304"/>
      <c r="R828" s="304"/>
      <c r="S828" s="302"/>
      <c r="T828" s="304"/>
      <c r="U828" s="304"/>
      <c r="V828" s="304"/>
      <c r="W828" s="304"/>
      <c r="X828" s="304"/>
      <c r="Y828" s="154"/>
    </row>
    <row r="829" spans="1:25">
      <c r="A829" s="174"/>
      <c r="B829" s="162"/>
      <c r="C829" s="162"/>
      <c r="D829" s="172" t="s">
        <v>490</v>
      </c>
      <c r="E829" s="302"/>
      <c r="F829" s="302"/>
      <c r="G829" s="302"/>
      <c r="H829" s="302"/>
      <c r="I829" s="302"/>
      <c r="J829" s="302"/>
      <c r="K829" s="302"/>
      <c r="L829" s="302"/>
      <c r="M829" s="319">
        <v>4700000</v>
      </c>
      <c r="N829" s="304"/>
      <c r="O829" s="304"/>
      <c r="P829" s="304"/>
      <c r="Q829" s="304"/>
      <c r="R829" s="304"/>
      <c r="S829" s="302"/>
      <c r="T829" s="304"/>
      <c r="U829" s="304"/>
      <c r="V829" s="304"/>
      <c r="W829" s="304"/>
      <c r="X829" s="304"/>
      <c r="Y829" s="154"/>
    </row>
    <row r="830" spans="1:25">
      <c r="A830" s="174"/>
      <c r="B830" s="162"/>
      <c r="C830" s="162"/>
      <c r="D830" s="170" t="s">
        <v>491</v>
      </c>
      <c r="E830" s="302"/>
      <c r="F830" s="302"/>
      <c r="G830" s="302"/>
      <c r="H830" s="302"/>
      <c r="I830" s="302"/>
      <c r="J830" s="302"/>
      <c r="K830" s="302"/>
      <c r="L830" s="302"/>
      <c r="M830" s="304"/>
      <c r="N830" s="304"/>
      <c r="O830" s="304"/>
      <c r="P830" s="304"/>
      <c r="Q830" s="304"/>
      <c r="R830" s="304"/>
      <c r="S830" s="302"/>
      <c r="T830" s="304"/>
      <c r="U830" s="304"/>
      <c r="V830" s="304"/>
      <c r="W830" s="304"/>
      <c r="X830" s="304"/>
      <c r="Y830" s="154"/>
    </row>
    <row r="831" spans="1:25">
      <c r="A831" s="174"/>
      <c r="B831" s="162"/>
      <c r="C831" s="162"/>
      <c r="D831" s="172" t="s">
        <v>154</v>
      </c>
      <c r="E831" s="302"/>
      <c r="F831" s="302"/>
      <c r="G831" s="302"/>
      <c r="H831" s="302"/>
      <c r="I831" s="302"/>
      <c r="J831" s="302"/>
      <c r="K831" s="302"/>
      <c r="L831" s="302"/>
      <c r="M831" s="319">
        <v>300000</v>
      </c>
      <c r="N831" s="304"/>
      <c r="O831" s="304"/>
      <c r="P831" s="304"/>
      <c r="Q831" s="304"/>
      <c r="R831" s="304"/>
      <c r="S831" s="302"/>
      <c r="T831" s="304"/>
      <c r="U831" s="304"/>
      <c r="V831" s="304"/>
      <c r="W831" s="304"/>
      <c r="X831" s="304"/>
      <c r="Y831" s="154"/>
    </row>
    <row r="832" spans="1:25">
      <c r="A832" s="174"/>
      <c r="B832" s="162"/>
      <c r="C832" s="162"/>
      <c r="D832" s="172" t="s">
        <v>492</v>
      </c>
      <c r="E832" s="302"/>
      <c r="F832" s="302"/>
      <c r="G832" s="302"/>
      <c r="H832" s="302"/>
      <c r="I832" s="302"/>
      <c r="J832" s="302"/>
      <c r="K832" s="302"/>
      <c r="L832" s="302"/>
      <c r="M832" s="319">
        <v>1195000</v>
      </c>
      <c r="N832" s="304"/>
      <c r="O832" s="304"/>
      <c r="P832" s="304"/>
      <c r="Q832" s="304"/>
      <c r="R832" s="304"/>
      <c r="S832" s="302"/>
      <c r="T832" s="304"/>
      <c r="U832" s="304"/>
      <c r="V832" s="304"/>
      <c r="W832" s="304"/>
      <c r="X832" s="304"/>
      <c r="Y832" s="154"/>
    </row>
    <row r="833" spans="1:25">
      <c r="A833" s="174"/>
      <c r="B833" s="162"/>
      <c r="C833" s="162"/>
      <c r="D833" s="172"/>
      <c r="E833" s="302"/>
      <c r="F833" s="302"/>
      <c r="G833" s="302"/>
      <c r="H833" s="302"/>
      <c r="I833" s="302"/>
      <c r="J833" s="302"/>
      <c r="K833" s="302"/>
      <c r="L833" s="302"/>
      <c r="M833" s="319"/>
      <c r="N833" s="304"/>
      <c r="O833" s="304"/>
      <c r="P833" s="304"/>
      <c r="Q833" s="304"/>
      <c r="R833" s="304"/>
      <c r="S833" s="302"/>
      <c r="T833" s="304"/>
      <c r="U833" s="304"/>
      <c r="V833" s="304"/>
      <c r="W833" s="304"/>
      <c r="X833" s="304"/>
      <c r="Y833" s="154"/>
    </row>
    <row r="834" spans="1:25">
      <c r="A834" s="174"/>
      <c r="B834" s="162"/>
      <c r="C834" s="162"/>
      <c r="D834" s="172" t="s">
        <v>495</v>
      </c>
      <c r="E834" s="302"/>
      <c r="F834" s="302"/>
      <c r="G834" s="302"/>
      <c r="H834" s="302"/>
      <c r="I834" s="302"/>
      <c r="J834" s="302"/>
      <c r="K834" s="302"/>
      <c r="L834" s="302"/>
      <c r="M834" s="319">
        <v>3250000</v>
      </c>
      <c r="N834" s="304"/>
      <c r="O834" s="304"/>
      <c r="P834" s="304"/>
      <c r="Q834" s="304"/>
      <c r="R834" s="304"/>
      <c r="S834" s="302"/>
      <c r="T834" s="304"/>
      <c r="U834" s="304"/>
      <c r="V834" s="304"/>
      <c r="W834" s="304"/>
      <c r="X834" s="304"/>
      <c r="Y834" s="154"/>
    </row>
    <row r="835" spans="1:25">
      <c r="A835" s="174"/>
      <c r="B835" s="162"/>
      <c r="C835" s="162"/>
      <c r="D835" s="172" t="s">
        <v>496</v>
      </c>
      <c r="E835" s="302"/>
      <c r="F835" s="302"/>
      <c r="G835" s="302"/>
      <c r="H835" s="302"/>
      <c r="I835" s="302"/>
      <c r="J835" s="302"/>
      <c r="K835" s="302"/>
      <c r="L835" s="302"/>
      <c r="M835" s="319">
        <v>151184</v>
      </c>
      <c r="N835" s="304"/>
      <c r="O835" s="304"/>
      <c r="P835" s="304"/>
      <c r="Q835" s="304"/>
      <c r="R835" s="304"/>
      <c r="S835" s="302"/>
      <c r="T835" s="304"/>
      <c r="U835" s="304"/>
      <c r="V835" s="304"/>
      <c r="W835" s="304"/>
      <c r="X835" s="304"/>
      <c r="Y835" s="154"/>
    </row>
    <row r="836" spans="1:25">
      <c r="A836" s="174"/>
      <c r="B836" s="162"/>
      <c r="C836" s="162"/>
      <c r="D836" s="172" t="s">
        <v>497</v>
      </c>
      <c r="E836" s="302"/>
      <c r="F836" s="302"/>
      <c r="G836" s="302"/>
      <c r="H836" s="302"/>
      <c r="I836" s="302"/>
      <c r="J836" s="302"/>
      <c r="K836" s="302"/>
      <c r="L836" s="302"/>
      <c r="M836" s="319">
        <v>166000</v>
      </c>
      <c r="N836" s="304"/>
      <c r="O836" s="304"/>
      <c r="P836" s="304"/>
      <c r="Q836" s="304"/>
      <c r="R836" s="304"/>
      <c r="S836" s="302"/>
      <c r="T836" s="304"/>
      <c r="U836" s="304"/>
      <c r="V836" s="304"/>
      <c r="W836" s="304"/>
      <c r="X836" s="304"/>
      <c r="Y836" s="154"/>
    </row>
    <row r="837" spans="1:25">
      <c r="A837" s="174"/>
      <c r="B837" s="162"/>
      <c r="C837" s="162"/>
      <c r="D837" s="172" t="s">
        <v>498</v>
      </c>
      <c r="E837" s="302"/>
      <c r="F837" s="302"/>
      <c r="G837" s="302"/>
      <c r="H837" s="302"/>
      <c r="I837" s="302"/>
      <c r="J837" s="302"/>
      <c r="K837" s="302"/>
      <c r="L837" s="302"/>
      <c r="M837" s="319">
        <v>137250</v>
      </c>
      <c r="N837" s="304"/>
      <c r="O837" s="304"/>
      <c r="P837" s="304"/>
      <c r="Q837" s="304"/>
      <c r="R837" s="304"/>
      <c r="S837" s="302"/>
      <c r="T837" s="304"/>
      <c r="U837" s="304"/>
      <c r="V837" s="304"/>
      <c r="W837" s="304"/>
      <c r="X837" s="304"/>
      <c r="Y837" s="154"/>
    </row>
    <row r="838" spans="1:25">
      <c r="A838" s="174"/>
      <c r="B838" s="162"/>
      <c r="C838" s="162"/>
      <c r="D838" s="172" t="s">
        <v>498</v>
      </c>
      <c r="E838" s="302"/>
      <c r="F838" s="302"/>
      <c r="G838" s="302"/>
      <c r="H838" s="302"/>
      <c r="I838" s="302"/>
      <c r="J838" s="302"/>
      <c r="K838" s="302"/>
      <c r="L838" s="302"/>
      <c r="M838" s="319">
        <v>30500</v>
      </c>
      <c r="N838" s="304"/>
      <c r="O838" s="304"/>
      <c r="P838" s="304"/>
      <c r="Q838" s="304"/>
      <c r="R838" s="304"/>
      <c r="S838" s="302"/>
      <c r="T838" s="304"/>
      <c r="U838" s="304"/>
      <c r="V838" s="304"/>
      <c r="W838" s="304"/>
      <c r="X838" s="304"/>
      <c r="Y838" s="154"/>
    </row>
    <row r="839" spans="1:25">
      <c r="A839" s="174"/>
      <c r="B839" s="162"/>
      <c r="C839" s="162"/>
      <c r="D839" s="248"/>
      <c r="E839" s="304"/>
      <c r="F839" s="304"/>
      <c r="G839" s="304"/>
      <c r="H839" s="304"/>
      <c r="I839" s="304"/>
      <c r="J839" s="304"/>
      <c r="K839" s="304"/>
      <c r="L839" s="304"/>
      <c r="M839" s="304"/>
      <c r="N839" s="304"/>
      <c r="O839" s="304"/>
      <c r="P839" s="304"/>
      <c r="Q839" s="304"/>
      <c r="R839" s="304"/>
      <c r="S839" s="304"/>
      <c r="T839" s="304"/>
      <c r="U839" s="304"/>
      <c r="V839" s="304"/>
      <c r="W839" s="304"/>
      <c r="X839" s="304"/>
      <c r="Y839" s="154"/>
    </row>
    <row r="840" spans="1:25" s="226" customFormat="1" ht="18.75" customHeight="1">
      <c r="A840" s="249">
        <v>4</v>
      </c>
      <c r="B840" s="250" t="s">
        <v>23</v>
      </c>
      <c r="C840" s="251"/>
      <c r="D840" s="251"/>
      <c r="E840" s="309">
        <f t="shared" ref="E840:V840" si="23">E841+E848+E905+E944+E1045+E1049+E1051</f>
        <v>984159281432</v>
      </c>
      <c r="F840" s="309">
        <f t="shared" si="23"/>
        <v>50410950392</v>
      </c>
      <c r="G840" s="309">
        <f t="shared" si="23"/>
        <v>50410950392</v>
      </c>
      <c r="H840" s="309">
        <f t="shared" si="23"/>
        <v>833391828</v>
      </c>
      <c r="I840" s="309">
        <f t="shared" si="23"/>
        <v>485169465</v>
      </c>
      <c r="J840" s="309">
        <f t="shared" si="23"/>
        <v>178128173300</v>
      </c>
      <c r="K840" s="309">
        <f t="shared" si="23"/>
        <v>163963032</v>
      </c>
      <c r="L840" s="309">
        <f t="shared" si="23"/>
        <v>2542939015</v>
      </c>
      <c r="M840" s="309">
        <f t="shared" si="23"/>
        <v>763136000</v>
      </c>
      <c r="N840" s="309">
        <f t="shared" si="23"/>
        <v>0</v>
      </c>
      <c r="O840" s="309">
        <f t="shared" si="23"/>
        <v>162625000</v>
      </c>
      <c r="P840" s="309">
        <f t="shared" si="23"/>
        <v>0</v>
      </c>
      <c r="Q840" s="309">
        <f t="shared" si="23"/>
        <v>3258298000</v>
      </c>
      <c r="R840" s="309">
        <f t="shared" si="23"/>
        <v>763136000</v>
      </c>
      <c r="S840" s="309">
        <f t="shared" si="23"/>
        <v>745545000</v>
      </c>
      <c r="T840" s="309">
        <f t="shared" si="23"/>
        <v>72720000</v>
      </c>
      <c r="U840" s="309">
        <f t="shared" si="23"/>
        <v>146520400</v>
      </c>
      <c r="V840" s="309">
        <f t="shared" si="23"/>
        <v>465465600</v>
      </c>
      <c r="W840" s="309">
        <f>SUM(W841:W1051)</f>
        <v>1211872694464</v>
      </c>
      <c r="X840" s="309"/>
    </row>
    <row r="841" spans="1:25">
      <c r="A841" s="173"/>
      <c r="B841" s="163">
        <v>1</v>
      </c>
      <c r="C841" s="163" t="s">
        <v>95</v>
      </c>
      <c r="D841" s="167" t="s">
        <v>9</v>
      </c>
      <c r="E841" s="300">
        <v>12190241325</v>
      </c>
      <c r="F841" s="300"/>
      <c r="G841" s="300">
        <f t="shared" ref="G841:T841" si="24">SUM(G842:G847)</f>
        <v>0</v>
      </c>
      <c r="H841" s="300">
        <f t="shared" si="24"/>
        <v>0</v>
      </c>
      <c r="I841" s="300">
        <f t="shared" si="24"/>
        <v>0</v>
      </c>
      <c r="J841" s="300">
        <f t="shared" si="24"/>
        <v>178061884050</v>
      </c>
      <c r="K841" s="300">
        <f t="shared" si="24"/>
        <v>0</v>
      </c>
      <c r="L841" s="300">
        <f t="shared" si="24"/>
        <v>0</v>
      </c>
      <c r="M841" s="300">
        <f t="shared" si="24"/>
        <v>0</v>
      </c>
      <c r="N841" s="300">
        <f t="shared" si="24"/>
        <v>0</v>
      </c>
      <c r="O841" s="300">
        <f t="shared" si="24"/>
        <v>162625000</v>
      </c>
      <c r="P841" s="300">
        <f t="shared" si="24"/>
        <v>0</v>
      </c>
      <c r="Q841" s="300">
        <f t="shared" si="24"/>
        <v>0</v>
      </c>
      <c r="R841" s="300">
        <f t="shared" si="24"/>
        <v>0</v>
      </c>
      <c r="S841" s="300">
        <f t="shared" si="24"/>
        <v>0</v>
      </c>
      <c r="T841" s="300">
        <f t="shared" si="24"/>
        <v>0</v>
      </c>
      <c r="U841" s="300"/>
      <c r="V841" s="300"/>
      <c r="W841" s="301">
        <f>E841+G841+H841+I841+J841+K841+L841+M841+N841-O841-P841-Q841-R841-S841-T841-U841-V841</f>
        <v>190089500375</v>
      </c>
      <c r="X841" s="301"/>
      <c r="Y841" s="154"/>
    </row>
    <row r="842" spans="1:25">
      <c r="A842" s="174"/>
      <c r="B842" s="162"/>
      <c r="C842" s="162"/>
      <c r="D842" s="172" t="s">
        <v>1113</v>
      </c>
      <c r="E842" s="302"/>
      <c r="F842" s="302"/>
      <c r="G842" s="302"/>
      <c r="H842" s="302"/>
      <c r="I842" s="302"/>
      <c r="J842" s="302"/>
      <c r="K842" s="302"/>
      <c r="L842" s="302"/>
      <c r="M842" s="302"/>
      <c r="N842" s="302"/>
      <c r="O842" s="302">
        <v>78750000</v>
      </c>
      <c r="P842" s="302"/>
      <c r="Q842" s="302"/>
      <c r="R842" s="302"/>
      <c r="S842" s="302"/>
      <c r="T842" s="302"/>
      <c r="U842" s="302"/>
      <c r="V842" s="302"/>
      <c r="W842" s="304"/>
      <c r="X842" s="304"/>
      <c r="Y842" s="154"/>
    </row>
    <row r="843" spans="1:25">
      <c r="A843" s="174"/>
      <c r="B843" s="162"/>
      <c r="C843" s="162"/>
      <c r="D843" s="172" t="s">
        <v>1114</v>
      </c>
      <c r="E843" s="302"/>
      <c r="F843" s="302"/>
      <c r="G843" s="302"/>
      <c r="H843" s="302"/>
      <c r="I843" s="302"/>
      <c r="J843" s="302"/>
      <c r="K843" s="302"/>
      <c r="L843" s="302"/>
      <c r="M843" s="302"/>
      <c r="N843" s="302"/>
      <c r="O843" s="302">
        <v>83875000</v>
      </c>
      <c r="P843" s="302"/>
      <c r="Q843" s="302"/>
      <c r="R843" s="302"/>
      <c r="S843" s="302"/>
      <c r="T843" s="302"/>
      <c r="U843" s="302"/>
      <c r="V843" s="302"/>
      <c r="W843" s="304"/>
      <c r="X843" s="304"/>
      <c r="Y843" s="154"/>
    </row>
    <row r="844" spans="1:25">
      <c r="A844" s="174"/>
      <c r="B844" s="162"/>
      <c r="C844" s="162"/>
      <c r="D844" s="172" t="s">
        <v>1115</v>
      </c>
      <c r="E844" s="302"/>
      <c r="F844" s="302"/>
      <c r="G844" s="302"/>
      <c r="H844" s="302"/>
      <c r="I844" s="302"/>
      <c r="J844" s="316">
        <v>251485000</v>
      </c>
      <c r="K844" s="302"/>
      <c r="L844" s="302"/>
      <c r="M844" s="302"/>
      <c r="N844" s="302"/>
      <c r="O844" s="302"/>
      <c r="P844" s="302"/>
      <c r="Q844" s="302"/>
      <c r="R844" s="302"/>
      <c r="S844" s="302"/>
      <c r="T844" s="302"/>
      <c r="U844" s="302"/>
      <c r="V844" s="302"/>
      <c r="W844" s="304"/>
      <c r="X844" s="304"/>
      <c r="Y844" s="154"/>
    </row>
    <row r="845" spans="1:25">
      <c r="A845" s="174"/>
      <c r="B845" s="162"/>
      <c r="C845" s="162"/>
      <c r="D845" s="172" t="s">
        <v>1930</v>
      </c>
      <c r="E845" s="302"/>
      <c r="F845" s="302"/>
      <c r="G845" s="302"/>
      <c r="H845" s="302"/>
      <c r="I845" s="302"/>
      <c r="J845" s="316">
        <v>17702500</v>
      </c>
      <c r="K845" s="302"/>
      <c r="L845" s="302"/>
      <c r="M845" s="302"/>
      <c r="N845" s="302"/>
      <c r="O845" s="302"/>
      <c r="P845" s="302"/>
      <c r="Q845" s="302"/>
      <c r="R845" s="302"/>
      <c r="S845" s="302"/>
      <c r="T845" s="302"/>
      <c r="U845" s="302"/>
      <c r="V845" s="302"/>
      <c r="W845" s="304"/>
      <c r="X845" s="304"/>
      <c r="Y845" s="154"/>
    </row>
    <row r="846" spans="1:25">
      <c r="A846" s="174"/>
      <c r="B846" s="162"/>
      <c r="C846" s="162"/>
      <c r="D846" s="172" t="s">
        <v>1781</v>
      </c>
      <c r="E846" s="302"/>
      <c r="F846" s="302"/>
      <c r="G846" s="302"/>
      <c r="H846" s="302"/>
      <c r="I846" s="302"/>
      <c r="J846" s="315">
        <v>932129550</v>
      </c>
      <c r="K846" s="302"/>
      <c r="L846" s="302"/>
      <c r="M846" s="302"/>
      <c r="N846" s="302"/>
      <c r="O846" s="302"/>
      <c r="P846" s="302"/>
      <c r="Q846" s="302"/>
      <c r="R846" s="302"/>
      <c r="S846" s="302"/>
      <c r="T846" s="302"/>
      <c r="U846" s="302"/>
      <c r="V846" s="302"/>
      <c r="W846" s="304"/>
      <c r="X846" s="304"/>
      <c r="Y846" s="154"/>
    </row>
    <row r="847" spans="1:25">
      <c r="A847" s="174"/>
      <c r="B847" s="162"/>
      <c r="C847" s="162"/>
      <c r="D847" s="172" t="s">
        <v>1782</v>
      </c>
      <c r="E847" s="302"/>
      <c r="F847" s="302"/>
      <c r="G847" s="302"/>
      <c r="H847" s="302"/>
      <c r="I847" s="302"/>
      <c r="J847" s="315">
        <v>176860567000</v>
      </c>
      <c r="K847" s="302"/>
      <c r="L847" s="302"/>
      <c r="M847" s="302"/>
      <c r="N847" s="302"/>
      <c r="O847" s="302"/>
      <c r="P847" s="302"/>
      <c r="Q847" s="302"/>
      <c r="R847" s="302"/>
      <c r="S847" s="302"/>
      <c r="T847" s="302"/>
      <c r="U847" s="302"/>
      <c r="V847" s="302"/>
      <c r="W847" s="304"/>
      <c r="X847" s="304"/>
      <c r="Y847" s="154"/>
    </row>
    <row r="848" spans="1:25" ht="13.5" customHeight="1">
      <c r="A848" s="173"/>
      <c r="B848" s="163">
        <v>2</v>
      </c>
      <c r="C848" s="163" t="s">
        <v>96</v>
      </c>
      <c r="D848" s="167" t="s">
        <v>12</v>
      </c>
      <c r="E848" s="300">
        <v>10188538007</v>
      </c>
      <c r="F848" s="300">
        <v>2393528807</v>
      </c>
      <c r="G848" s="300">
        <f>SUM(G849:G904)</f>
        <v>2393528807</v>
      </c>
      <c r="H848" s="300">
        <f t="shared" ref="H848:V848" si="25">SUM(H849:H904)</f>
        <v>50965777</v>
      </c>
      <c r="I848" s="300">
        <f t="shared" si="25"/>
        <v>438248965</v>
      </c>
      <c r="J848" s="300">
        <f t="shared" si="25"/>
        <v>0</v>
      </c>
      <c r="K848" s="300">
        <f t="shared" si="25"/>
        <v>163963032</v>
      </c>
      <c r="L848" s="300">
        <f t="shared" si="25"/>
        <v>23065735</v>
      </c>
      <c r="M848" s="300">
        <f t="shared" si="25"/>
        <v>0</v>
      </c>
      <c r="N848" s="300">
        <f t="shared" si="25"/>
        <v>0</v>
      </c>
      <c r="O848" s="300">
        <f t="shared" si="25"/>
        <v>0</v>
      </c>
      <c r="P848" s="300">
        <f t="shared" si="25"/>
        <v>0</v>
      </c>
      <c r="Q848" s="300">
        <f t="shared" si="25"/>
        <v>418935000</v>
      </c>
      <c r="R848" s="300">
        <f t="shared" si="25"/>
        <v>0</v>
      </c>
      <c r="S848" s="300">
        <f t="shared" si="25"/>
        <v>0</v>
      </c>
      <c r="T848" s="300">
        <f t="shared" si="25"/>
        <v>55820000</v>
      </c>
      <c r="U848" s="300">
        <f t="shared" si="25"/>
        <v>146520400</v>
      </c>
      <c r="V848" s="300">
        <f t="shared" si="25"/>
        <v>0</v>
      </c>
      <c r="W848" s="301">
        <f>E848+G848+H848+I848+J848+K848+L848+M848+N848-O848-P848-Q848-R848-S848-T848-U848-V848</f>
        <v>12637034923</v>
      </c>
      <c r="X848" s="301"/>
      <c r="Y848" s="154"/>
    </row>
    <row r="849" spans="1:25">
      <c r="A849" s="174"/>
      <c r="B849" s="162"/>
      <c r="C849" s="162"/>
      <c r="D849" s="172" t="s">
        <v>1802</v>
      </c>
      <c r="E849" s="302"/>
      <c r="F849" s="302"/>
      <c r="G849" s="316">
        <v>970000</v>
      </c>
      <c r="H849" s="302"/>
      <c r="I849" s="302"/>
      <c r="J849" s="302"/>
      <c r="K849" s="302"/>
      <c r="L849" s="302"/>
      <c r="M849" s="304"/>
      <c r="N849" s="304"/>
      <c r="O849" s="304"/>
      <c r="P849" s="304"/>
      <c r="Q849" s="304"/>
      <c r="R849" s="304"/>
      <c r="S849" s="304"/>
      <c r="T849" s="304"/>
      <c r="U849" s="304"/>
      <c r="V849" s="304"/>
      <c r="W849" s="304"/>
      <c r="X849" s="304"/>
      <c r="Y849" s="154"/>
    </row>
    <row r="850" spans="1:25">
      <c r="A850" s="174"/>
      <c r="B850" s="162"/>
      <c r="C850" s="162"/>
      <c r="D850" s="172" t="s">
        <v>1803</v>
      </c>
      <c r="E850" s="302"/>
      <c r="F850" s="302"/>
      <c r="G850" s="303">
        <v>6700000</v>
      </c>
      <c r="H850" s="302"/>
      <c r="I850" s="302"/>
      <c r="J850" s="302"/>
      <c r="K850" s="302"/>
      <c r="L850" s="302"/>
      <c r="M850" s="304"/>
      <c r="N850" s="304"/>
      <c r="O850" s="304"/>
      <c r="P850" s="304"/>
      <c r="Q850" s="304"/>
      <c r="R850" s="304"/>
      <c r="S850" s="304"/>
      <c r="T850" s="304"/>
      <c r="U850" s="304"/>
      <c r="V850" s="304"/>
      <c r="W850" s="304"/>
      <c r="X850" s="304"/>
      <c r="Y850" s="154"/>
    </row>
    <row r="851" spans="1:25">
      <c r="A851" s="174"/>
      <c r="B851" s="162"/>
      <c r="C851" s="162"/>
      <c r="D851" s="279" t="s">
        <v>1926</v>
      </c>
      <c r="E851" s="302"/>
      <c r="F851" s="302"/>
      <c r="G851" s="303">
        <v>500000</v>
      </c>
      <c r="H851" s="302"/>
      <c r="I851" s="302"/>
      <c r="J851" s="302"/>
      <c r="K851" s="302"/>
      <c r="L851" s="302"/>
      <c r="M851" s="304"/>
      <c r="N851" s="304"/>
      <c r="O851" s="304"/>
      <c r="P851" s="304"/>
      <c r="Q851" s="304"/>
      <c r="R851" s="304"/>
      <c r="S851" s="304"/>
      <c r="T851" s="304">
        <v>0</v>
      </c>
      <c r="U851" s="614">
        <v>500000</v>
      </c>
      <c r="V851" s="304"/>
      <c r="W851" s="304"/>
      <c r="X851" s="304"/>
      <c r="Y851" s="154"/>
    </row>
    <row r="852" spans="1:25">
      <c r="A852" s="174"/>
      <c r="B852" s="162"/>
      <c r="C852" s="162"/>
      <c r="D852" s="172" t="s">
        <v>1804</v>
      </c>
      <c r="E852" s="302"/>
      <c r="F852" s="302"/>
      <c r="G852" s="303">
        <v>500000</v>
      </c>
      <c r="H852" s="302"/>
      <c r="I852" s="302"/>
      <c r="J852" s="302"/>
      <c r="K852" s="302"/>
      <c r="L852" s="302"/>
      <c r="M852" s="304"/>
      <c r="N852" s="304"/>
      <c r="O852" s="304"/>
      <c r="P852" s="304"/>
      <c r="Q852" s="304"/>
      <c r="R852" s="304"/>
      <c r="S852" s="304"/>
      <c r="T852" s="304"/>
      <c r="U852" s="304"/>
      <c r="V852" s="304"/>
      <c r="W852" s="304"/>
      <c r="X852" s="304"/>
      <c r="Y852" s="154"/>
    </row>
    <row r="853" spans="1:25">
      <c r="A853" s="174"/>
      <c r="B853" s="162"/>
      <c r="C853" s="162"/>
      <c r="D853" s="172" t="s">
        <v>1805</v>
      </c>
      <c r="E853" s="302"/>
      <c r="F853" s="302"/>
      <c r="G853" s="303">
        <v>6000000</v>
      </c>
      <c r="H853" s="302"/>
      <c r="I853" s="302"/>
      <c r="J853" s="302"/>
      <c r="K853" s="302"/>
      <c r="L853" s="302"/>
      <c r="M853" s="304"/>
      <c r="N853" s="304"/>
      <c r="O853" s="304"/>
      <c r="P853" s="304"/>
      <c r="Q853" s="304"/>
      <c r="R853" s="304"/>
      <c r="S853" s="304"/>
      <c r="T853" s="304"/>
      <c r="U853" s="304"/>
      <c r="V853" s="304"/>
      <c r="W853" s="304"/>
      <c r="X853" s="304"/>
      <c r="Y853" s="154"/>
    </row>
    <row r="854" spans="1:25">
      <c r="A854" s="174"/>
      <c r="B854" s="162"/>
      <c r="C854" s="162"/>
      <c r="D854" s="172" t="s">
        <v>1334</v>
      </c>
      <c r="E854" s="302"/>
      <c r="F854" s="302"/>
      <c r="G854" s="316">
        <v>850000</v>
      </c>
      <c r="H854" s="302">
        <v>9254</v>
      </c>
      <c r="I854" s="302"/>
      <c r="J854" s="302"/>
      <c r="K854" s="302"/>
      <c r="L854" s="302"/>
      <c r="M854" s="304"/>
      <c r="N854" s="304"/>
      <c r="O854" s="304"/>
      <c r="P854" s="304"/>
      <c r="Q854" s="304"/>
      <c r="R854" s="304"/>
      <c r="S854" s="304"/>
      <c r="T854" s="304"/>
      <c r="U854" s="304"/>
      <c r="V854" s="304"/>
      <c r="W854" s="304"/>
      <c r="X854" s="304"/>
      <c r="Y854" s="154"/>
    </row>
    <row r="855" spans="1:25">
      <c r="A855" s="174"/>
      <c r="B855" s="162"/>
      <c r="C855" s="162"/>
      <c r="D855" s="172" t="s">
        <v>1803</v>
      </c>
      <c r="E855" s="302"/>
      <c r="F855" s="302"/>
      <c r="G855" s="303">
        <v>7000000</v>
      </c>
      <c r="H855" s="302">
        <v>150635</v>
      </c>
      <c r="I855" s="302"/>
      <c r="J855" s="302"/>
      <c r="K855" s="302"/>
      <c r="L855" s="302"/>
      <c r="M855" s="304"/>
      <c r="N855" s="304"/>
      <c r="O855" s="304"/>
      <c r="P855" s="304"/>
      <c r="Q855" s="304"/>
      <c r="R855" s="304"/>
      <c r="S855" s="304"/>
      <c r="T855" s="304"/>
      <c r="U855" s="304"/>
      <c r="V855" s="304"/>
      <c r="W855" s="304"/>
      <c r="X855" s="304"/>
      <c r="Y855" s="154"/>
    </row>
    <row r="856" spans="1:25">
      <c r="A856" s="174"/>
      <c r="B856" s="162"/>
      <c r="C856" s="162"/>
      <c r="D856" s="172" t="s">
        <v>1806</v>
      </c>
      <c r="E856" s="302"/>
      <c r="F856" s="302"/>
      <c r="G856" s="316">
        <v>19262000</v>
      </c>
      <c r="H856" s="302">
        <v>146710</v>
      </c>
      <c r="I856" s="302"/>
      <c r="J856" s="302"/>
      <c r="K856" s="302"/>
      <c r="L856" s="302"/>
      <c r="M856" s="304"/>
      <c r="N856" s="304"/>
      <c r="O856" s="304"/>
      <c r="P856" s="304"/>
      <c r="Q856" s="304"/>
      <c r="R856" s="304"/>
      <c r="S856" s="304"/>
      <c r="T856" s="304"/>
      <c r="U856" s="304"/>
      <c r="V856" s="304"/>
      <c r="W856" s="304"/>
      <c r="X856" s="304"/>
      <c r="Y856" s="154"/>
    </row>
    <row r="857" spans="1:25">
      <c r="A857" s="174"/>
      <c r="B857" s="162"/>
      <c r="C857" s="162"/>
      <c r="D857" s="172" t="s">
        <v>1807</v>
      </c>
      <c r="E857" s="302"/>
      <c r="F857" s="302"/>
      <c r="G857" s="316">
        <v>2845000</v>
      </c>
      <c r="H857" s="302">
        <v>22088</v>
      </c>
      <c r="I857" s="302"/>
      <c r="J857" s="302"/>
      <c r="K857" s="302"/>
      <c r="L857" s="302"/>
      <c r="M857" s="304"/>
      <c r="N857" s="304"/>
      <c r="O857" s="304"/>
      <c r="P857" s="304"/>
      <c r="Q857" s="304"/>
      <c r="R857" s="304"/>
      <c r="S857" s="304"/>
      <c r="T857" s="304"/>
      <c r="U857" s="304"/>
      <c r="V857" s="304"/>
      <c r="W857" s="304"/>
      <c r="X857" s="304"/>
      <c r="Y857" s="154"/>
    </row>
    <row r="858" spans="1:25">
      <c r="A858" s="174"/>
      <c r="B858" s="162"/>
      <c r="C858" s="162"/>
      <c r="D858" s="172" t="s">
        <v>1803</v>
      </c>
      <c r="E858" s="302"/>
      <c r="F858" s="302"/>
      <c r="G858" s="303">
        <v>7000000</v>
      </c>
      <c r="H858" s="302">
        <v>53316</v>
      </c>
      <c r="I858" s="302"/>
      <c r="J858" s="302"/>
      <c r="K858" s="302"/>
      <c r="L858" s="302"/>
      <c r="M858" s="304"/>
      <c r="N858" s="304"/>
      <c r="O858" s="304"/>
      <c r="P858" s="304"/>
      <c r="Q858" s="304"/>
      <c r="R858" s="304"/>
      <c r="S858" s="304"/>
      <c r="T858" s="304"/>
      <c r="U858" s="304"/>
      <c r="V858" s="304"/>
      <c r="W858" s="304"/>
      <c r="X858" s="304"/>
      <c r="Y858" s="154"/>
    </row>
    <row r="859" spans="1:25">
      <c r="A859" s="174"/>
      <c r="B859" s="162"/>
      <c r="C859" s="162"/>
      <c r="D859" s="172" t="s">
        <v>1023</v>
      </c>
      <c r="E859" s="302"/>
      <c r="F859" s="302"/>
      <c r="G859" s="303">
        <v>4500000</v>
      </c>
      <c r="H859" s="302">
        <v>34274</v>
      </c>
      <c r="I859" s="302"/>
      <c r="J859" s="302"/>
      <c r="K859" s="315"/>
      <c r="L859" s="302"/>
      <c r="M859" s="304"/>
      <c r="N859" s="304"/>
      <c r="O859" s="304"/>
      <c r="P859" s="304"/>
      <c r="Q859" s="304"/>
      <c r="R859" s="304"/>
      <c r="S859" s="304"/>
      <c r="T859" s="304"/>
      <c r="U859" s="304"/>
      <c r="V859" s="304"/>
      <c r="W859" s="304"/>
      <c r="X859" s="304"/>
      <c r="Y859" s="154"/>
    </row>
    <row r="860" spans="1:25">
      <c r="A860" s="174"/>
      <c r="B860" s="162"/>
      <c r="C860" s="162"/>
      <c r="D860" s="172" t="s">
        <v>1808</v>
      </c>
      <c r="E860" s="302"/>
      <c r="F860" s="302"/>
      <c r="G860" s="303">
        <v>5000000</v>
      </c>
      <c r="H860" s="302"/>
      <c r="I860" s="302"/>
      <c r="J860" s="302"/>
      <c r="K860" s="315"/>
      <c r="L860" s="302"/>
      <c r="M860" s="304"/>
      <c r="N860" s="304"/>
      <c r="O860" s="304"/>
      <c r="P860" s="304"/>
      <c r="Q860" s="304"/>
      <c r="R860" s="304"/>
      <c r="S860" s="304"/>
      <c r="T860" s="304"/>
      <c r="U860" s="304"/>
      <c r="V860" s="304"/>
      <c r="W860" s="304"/>
      <c r="X860" s="304"/>
      <c r="Y860" s="154"/>
    </row>
    <row r="861" spans="1:25">
      <c r="A861" s="174"/>
      <c r="B861" s="162"/>
      <c r="C861" s="162"/>
      <c r="D861" s="172" t="s">
        <v>1023</v>
      </c>
      <c r="E861" s="302"/>
      <c r="F861" s="302"/>
      <c r="G861" s="303">
        <v>3500000</v>
      </c>
      <c r="H861" s="302"/>
      <c r="I861" s="302"/>
      <c r="J861" s="302"/>
      <c r="K861" s="302"/>
      <c r="L861" s="302"/>
      <c r="M861" s="304"/>
      <c r="N861" s="304"/>
      <c r="O861" s="304"/>
      <c r="P861" s="304"/>
      <c r="Q861" s="304"/>
      <c r="R861" s="304"/>
      <c r="S861" s="304"/>
      <c r="T861" s="304"/>
      <c r="U861" s="304"/>
      <c r="V861" s="304"/>
      <c r="W861" s="304"/>
      <c r="X861" s="304"/>
      <c r="Y861" s="154"/>
    </row>
    <row r="862" spans="1:25">
      <c r="A862" s="174"/>
      <c r="B862" s="162"/>
      <c r="C862" s="162"/>
      <c r="D862" s="172" t="s">
        <v>1573</v>
      </c>
      <c r="E862" s="302"/>
      <c r="F862" s="302"/>
      <c r="G862" s="316">
        <v>4890000</v>
      </c>
      <c r="H862" s="302"/>
      <c r="I862" s="302"/>
      <c r="J862" s="302"/>
      <c r="K862" s="302"/>
      <c r="L862" s="302"/>
      <c r="M862" s="304"/>
      <c r="N862" s="304"/>
      <c r="O862" s="304"/>
      <c r="P862" s="304"/>
      <c r="Q862" s="304"/>
      <c r="R862" s="304"/>
      <c r="S862" s="304"/>
      <c r="T862" s="304"/>
      <c r="U862" s="304"/>
      <c r="V862" s="304"/>
      <c r="W862" s="304"/>
      <c r="X862" s="304"/>
      <c r="Y862" s="154"/>
    </row>
    <row r="863" spans="1:25">
      <c r="A863" s="174"/>
      <c r="B863" s="162"/>
      <c r="C863" s="162"/>
      <c r="D863" s="172" t="s">
        <v>152</v>
      </c>
      <c r="E863" s="302"/>
      <c r="F863" s="302"/>
      <c r="G863" s="303">
        <v>2500000</v>
      </c>
      <c r="H863" s="329"/>
      <c r="I863" s="302"/>
      <c r="J863" s="302"/>
      <c r="K863" s="302"/>
      <c r="L863" s="302"/>
      <c r="M863" s="304"/>
      <c r="N863" s="304"/>
      <c r="O863" s="304"/>
      <c r="P863" s="304"/>
      <c r="Q863" s="304"/>
      <c r="R863" s="304"/>
      <c r="S863" s="304"/>
      <c r="T863" s="304"/>
      <c r="U863" s="304"/>
      <c r="V863" s="304"/>
      <c r="W863" s="304"/>
      <c r="X863" s="304"/>
      <c r="Y863" s="154"/>
    </row>
    <row r="864" spans="1:25">
      <c r="A864" s="174"/>
      <c r="B864" s="162"/>
      <c r="C864" s="162"/>
      <c r="D864" s="172" t="s">
        <v>1809</v>
      </c>
      <c r="E864" s="302"/>
      <c r="F864" s="302"/>
      <c r="G864" s="316">
        <v>10424998</v>
      </c>
      <c r="H864" s="302"/>
      <c r="I864" s="302"/>
      <c r="J864" s="302"/>
      <c r="K864" s="302"/>
      <c r="L864" s="302"/>
      <c r="M864" s="304"/>
      <c r="N864" s="304"/>
      <c r="O864" s="304"/>
      <c r="P864" s="304"/>
      <c r="Q864" s="304"/>
      <c r="R864" s="304"/>
      <c r="S864" s="304"/>
      <c r="T864" s="304"/>
      <c r="U864" s="304"/>
      <c r="V864" s="304"/>
      <c r="W864" s="304"/>
      <c r="X864" s="304"/>
      <c r="Y864" s="154"/>
    </row>
    <row r="865" spans="1:25">
      <c r="A865" s="174"/>
      <c r="B865" s="162"/>
      <c r="C865" s="162"/>
      <c r="D865" s="279" t="s">
        <v>1927</v>
      </c>
      <c r="E865" s="302"/>
      <c r="F865" s="302"/>
      <c r="G865" s="316">
        <v>146020400</v>
      </c>
      <c r="H865" s="302"/>
      <c r="I865" s="302"/>
      <c r="J865" s="302"/>
      <c r="K865" s="302"/>
      <c r="L865" s="302"/>
      <c r="M865" s="304"/>
      <c r="N865" s="304"/>
      <c r="O865" s="302"/>
      <c r="P865" s="304"/>
      <c r="Q865" s="304"/>
      <c r="R865" s="304"/>
      <c r="S865" s="304"/>
      <c r="T865" s="316">
        <v>0</v>
      </c>
      <c r="U865" s="615">
        <v>146020400</v>
      </c>
      <c r="V865" s="316"/>
      <c r="W865" s="304"/>
      <c r="X865" s="304"/>
      <c r="Y865" s="154"/>
    </row>
    <row r="866" spans="1:25">
      <c r="A866" s="174"/>
      <c r="B866" s="162"/>
      <c r="C866" s="162"/>
      <c r="D866" s="172" t="s">
        <v>1810</v>
      </c>
      <c r="E866" s="302"/>
      <c r="F866" s="302"/>
      <c r="G866" s="303">
        <v>5000000</v>
      </c>
      <c r="H866" s="330"/>
      <c r="I866" s="302"/>
      <c r="J866" s="302"/>
      <c r="K866" s="302"/>
      <c r="L866" s="302"/>
      <c r="M866" s="304"/>
      <c r="N866" s="304"/>
      <c r="O866" s="304"/>
      <c r="P866" s="304"/>
      <c r="Q866" s="304"/>
      <c r="R866" s="304"/>
      <c r="S866" s="304"/>
      <c r="T866" s="304"/>
      <c r="U866" s="304"/>
      <c r="V866" s="304"/>
      <c r="W866" s="304"/>
      <c r="X866" s="304"/>
      <c r="Y866" s="154"/>
    </row>
    <row r="867" spans="1:25">
      <c r="A867" s="174"/>
      <c r="B867" s="162"/>
      <c r="C867" s="162"/>
      <c r="D867" s="172" t="s">
        <v>1806</v>
      </c>
      <c r="E867" s="302"/>
      <c r="F867" s="302"/>
      <c r="G867" s="316">
        <v>15180000</v>
      </c>
      <c r="H867" s="330"/>
      <c r="I867" s="302"/>
      <c r="J867" s="302"/>
      <c r="K867" s="302"/>
      <c r="L867" s="302"/>
      <c r="M867" s="304"/>
      <c r="N867" s="304"/>
      <c r="O867" s="304"/>
      <c r="P867" s="304"/>
      <c r="Q867" s="304"/>
      <c r="R867" s="304"/>
      <c r="S867" s="304"/>
      <c r="T867" s="304"/>
      <c r="U867" s="304"/>
      <c r="V867" s="304"/>
      <c r="W867" s="304"/>
      <c r="X867" s="304"/>
      <c r="Y867" s="154"/>
    </row>
    <row r="868" spans="1:25">
      <c r="A868" s="174"/>
      <c r="B868" s="162"/>
      <c r="C868" s="162"/>
      <c r="D868" s="172" t="s">
        <v>1808</v>
      </c>
      <c r="E868" s="302"/>
      <c r="F868" s="302"/>
      <c r="G868" s="316">
        <v>5997000</v>
      </c>
      <c r="H868" s="330"/>
      <c r="I868" s="302"/>
      <c r="J868" s="302"/>
      <c r="K868" s="302"/>
      <c r="L868" s="302"/>
      <c r="M868" s="304"/>
      <c r="N868" s="304"/>
      <c r="O868" s="304"/>
      <c r="P868" s="304"/>
      <c r="Q868" s="304"/>
      <c r="R868" s="304"/>
      <c r="S868" s="304"/>
      <c r="T868" s="304"/>
      <c r="U868" s="304"/>
      <c r="V868" s="304"/>
      <c r="W868" s="304"/>
      <c r="X868" s="304"/>
      <c r="Y868" s="154"/>
    </row>
    <row r="869" spans="1:25">
      <c r="A869" s="174"/>
      <c r="B869" s="162"/>
      <c r="C869" s="162"/>
      <c r="D869" s="172" t="s">
        <v>1023</v>
      </c>
      <c r="E869" s="302"/>
      <c r="F869" s="302"/>
      <c r="G869" s="316">
        <v>6970000</v>
      </c>
      <c r="H869" s="330"/>
      <c r="I869" s="302"/>
      <c r="J869" s="302"/>
      <c r="K869" s="302"/>
      <c r="L869" s="302"/>
      <c r="M869" s="304"/>
      <c r="N869" s="304"/>
      <c r="O869" s="304"/>
      <c r="P869" s="304"/>
      <c r="Q869" s="304"/>
      <c r="R869" s="304"/>
      <c r="S869" s="304"/>
      <c r="T869" s="304"/>
      <c r="U869" s="304"/>
      <c r="V869" s="304"/>
      <c r="W869" s="304"/>
      <c r="X869" s="304"/>
      <c r="Y869" s="154"/>
    </row>
    <row r="870" spans="1:25">
      <c r="A870" s="174"/>
      <c r="B870" s="162"/>
      <c r="C870" s="162"/>
      <c r="D870" s="172" t="s">
        <v>1230</v>
      </c>
      <c r="E870" s="302"/>
      <c r="F870" s="302"/>
      <c r="G870" s="316">
        <v>1965000</v>
      </c>
      <c r="H870" s="302"/>
      <c r="I870" s="302"/>
      <c r="J870" s="302"/>
      <c r="K870" s="302"/>
      <c r="L870" s="302"/>
      <c r="M870" s="304"/>
      <c r="N870" s="304"/>
      <c r="O870" s="304"/>
      <c r="P870" s="304"/>
      <c r="Q870" s="304"/>
      <c r="R870" s="304"/>
      <c r="S870" s="304"/>
      <c r="T870" s="304"/>
      <c r="U870" s="304"/>
      <c r="V870" s="304"/>
      <c r="W870" s="304"/>
      <c r="X870" s="304"/>
      <c r="Y870" s="154"/>
    </row>
    <row r="871" spans="1:25">
      <c r="A871" s="174"/>
      <c r="B871" s="162"/>
      <c r="C871" s="162"/>
      <c r="D871" s="172" t="s">
        <v>1806</v>
      </c>
      <c r="E871" s="302"/>
      <c r="F871" s="302"/>
      <c r="G871" s="316">
        <v>15180000</v>
      </c>
      <c r="H871" s="302"/>
      <c r="I871" s="302"/>
      <c r="J871" s="302"/>
      <c r="K871" s="302"/>
      <c r="L871" s="302"/>
      <c r="M871" s="304"/>
      <c r="N871" s="304"/>
      <c r="O871" s="304"/>
      <c r="P871" s="304"/>
      <c r="Q871" s="304"/>
      <c r="R871" s="304"/>
      <c r="S871" s="304"/>
      <c r="T871" s="304"/>
      <c r="U871" s="304"/>
      <c r="V871" s="304"/>
      <c r="W871" s="304"/>
      <c r="X871" s="304"/>
      <c r="Y871" s="154"/>
    </row>
    <row r="872" spans="1:25">
      <c r="A872" s="174"/>
      <c r="B872" s="162"/>
      <c r="C872" s="162"/>
      <c r="D872" s="172" t="s">
        <v>1808</v>
      </c>
      <c r="E872" s="302"/>
      <c r="F872" s="302"/>
      <c r="G872" s="303">
        <v>9000000</v>
      </c>
      <c r="H872" s="331"/>
      <c r="I872" s="302"/>
      <c r="J872" s="302"/>
      <c r="K872" s="302"/>
      <c r="L872" s="302"/>
      <c r="M872" s="304"/>
      <c r="N872" s="304"/>
      <c r="O872" s="304"/>
      <c r="P872" s="304"/>
      <c r="Q872" s="304"/>
      <c r="R872" s="304"/>
      <c r="S872" s="304"/>
      <c r="T872" s="304"/>
      <c r="U872" s="304"/>
      <c r="V872" s="304"/>
      <c r="W872" s="304"/>
      <c r="X872" s="304"/>
      <c r="Y872" s="154"/>
    </row>
    <row r="873" spans="1:25">
      <c r="A873" s="174"/>
      <c r="B873" s="162"/>
      <c r="C873" s="162"/>
      <c r="D873" s="172" t="s">
        <v>1811</v>
      </c>
      <c r="E873" s="302"/>
      <c r="F873" s="302"/>
      <c r="G873" s="316">
        <v>9100000</v>
      </c>
      <c r="H873" s="302"/>
      <c r="I873" s="302"/>
      <c r="J873" s="302"/>
      <c r="K873" s="302"/>
      <c r="L873" s="302"/>
      <c r="M873" s="304"/>
      <c r="N873" s="304"/>
      <c r="O873" s="304"/>
      <c r="P873" s="304"/>
      <c r="Q873" s="304"/>
      <c r="R873" s="304"/>
      <c r="S873" s="304"/>
      <c r="T873" s="304"/>
      <c r="U873" s="304"/>
      <c r="V873" s="304"/>
      <c r="W873" s="304"/>
      <c r="X873" s="304"/>
      <c r="Y873" s="154"/>
    </row>
    <row r="874" spans="1:25">
      <c r="A874" s="174"/>
      <c r="B874" s="162"/>
      <c r="C874" s="162"/>
      <c r="D874" s="172" t="s">
        <v>1023</v>
      </c>
      <c r="E874" s="302"/>
      <c r="F874" s="302"/>
      <c r="G874" s="303">
        <v>4200000</v>
      </c>
      <c r="H874" s="302"/>
      <c r="I874" s="302"/>
      <c r="J874" s="302"/>
      <c r="K874" s="302"/>
      <c r="L874" s="302"/>
      <c r="M874" s="304"/>
      <c r="N874" s="304"/>
      <c r="O874" s="304"/>
      <c r="P874" s="304"/>
      <c r="Q874" s="304"/>
      <c r="R874" s="304"/>
      <c r="S874" s="304"/>
      <c r="T874" s="304"/>
      <c r="U874" s="304"/>
      <c r="V874" s="304"/>
      <c r="W874" s="304"/>
      <c r="X874" s="304"/>
      <c r="Y874" s="154"/>
    </row>
    <row r="875" spans="1:25">
      <c r="A875" s="174"/>
      <c r="B875" s="162"/>
      <c r="C875" s="162"/>
      <c r="D875" s="172" t="s">
        <v>1230</v>
      </c>
      <c r="E875" s="302"/>
      <c r="F875" s="302"/>
      <c r="G875" s="303">
        <v>1600000</v>
      </c>
      <c r="H875" s="315"/>
      <c r="I875" s="302"/>
      <c r="J875" s="302"/>
      <c r="K875" s="302"/>
      <c r="L875" s="302"/>
      <c r="M875" s="304"/>
      <c r="N875" s="304"/>
      <c r="O875" s="304"/>
      <c r="P875" s="304"/>
      <c r="Q875" s="304"/>
      <c r="R875" s="304"/>
      <c r="S875" s="304"/>
      <c r="T875" s="304"/>
      <c r="U875" s="304"/>
      <c r="V875" s="304"/>
      <c r="W875" s="304"/>
      <c r="X875" s="304"/>
      <c r="Y875" s="154"/>
    </row>
    <row r="876" spans="1:25">
      <c r="A876" s="174"/>
      <c r="B876" s="162"/>
      <c r="C876" s="162"/>
      <c r="D876" s="172" t="s">
        <v>2172</v>
      </c>
      <c r="E876" s="302"/>
      <c r="F876" s="302"/>
      <c r="G876" s="303">
        <v>2500000</v>
      </c>
      <c r="H876" s="315"/>
      <c r="I876" s="302"/>
      <c r="J876" s="302"/>
      <c r="K876" s="302"/>
      <c r="L876" s="302"/>
      <c r="M876" s="304"/>
      <c r="N876" s="304"/>
      <c r="O876" s="304"/>
      <c r="P876" s="304"/>
      <c r="Q876" s="304"/>
      <c r="R876" s="304"/>
      <c r="S876" s="304"/>
      <c r="T876" s="304"/>
      <c r="U876" s="304"/>
      <c r="V876" s="304"/>
      <c r="W876" s="304"/>
      <c r="X876" s="304"/>
      <c r="Y876" s="154"/>
    </row>
    <row r="877" spans="1:25">
      <c r="A877" s="174"/>
      <c r="B877" s="162"/>
      <c r="C877" s="162"/>
      <c r="D877" s="172" t="s">
        <v>2173</v>
      </c>
      <c r="E877" s="302"/>
      <c r="F877" s="302"/>
      <c r="G877" s="303">
        <v>1750000</v>
      </c>
      <c r="H877" s="315"/>
      <c r="I877" s="302"/>
      <c r="J877" s="302"/>
      <c r="K877" s="302"/>
      <c r="L877" s="302"/>
      <c r="M877" s="304"/>
      <c r="N877" s="304"/>
      <c r="O877" s="304"/>
      <c r="P877" s="304"/>
      <c r="Q877" s="304"/>
      <c r="R877" s="304"/>
      <c r="S877" s="304"/>
      <c r="T877" s="304"/>
      <c r="U877" s="304"/>
      <c r="V877" s="304"/>
      <c r="W877" s="304"/>
      <c r="X877" s="304"/>
      <c r="Y877" s="154"/>
    </row>
    <row r="878" spans="1:25">
      <c r="A878" s="174"/>
      <c r="B878" s="162"/>
      <c r="C878" s="162"/>
      <c r="D878" s="172" t="s">
        <v>1334</v>
      </c>
      <c r="E878" s="302"/>
      <c r="F878" s="302"/>
      <c r="G878" s="303">
        <v>4000000</v>
      </c>
      <c r="H878" s="315"/>
      <c r="I878" s="302"/>
      <c r="J878" s="302"/>
      <c r="K878" s="302"/>
      <c r="L878" s="302"/>
      <c r="M878" s="304"/>
      <c r="N878" s="304"/>
      <c r="O878" s="304"/>
      <c r="P878" s="304"/>
      <c r="Q878" s="304"/>
      <c r="R878" s="304"/>
      <c r="S878" s="304"/>
      <c r="T878" s="304"/>
      <c r="U878" s="304"/>
      <c r="V878" s="304"/>
      <c r="W878" s="304"/>
      <c r="X878" s="304"/>
      <c r="Y878" s="154"/>
    </row>
    <row r="879" spans="1:25">
      <c r="A879" s="174"/>
      <c r="B879" s="162"/>
      <c r="C879" s="162"/>
      <c r="D879" s="172" t="s">
        <v>1812</v>
      </c>
      <c r="E879" s="302"/>
      <c r="F879" s="302"/>
      <c r="G879" s="303">
        <v>2000000</v>
      </c>
      <c r="H879" s="302"/>
      <c r="I879" s="302"/>
      <c r="J879" s="302"/>
      <c r="K879" s="302"/>
      <c r="L879" s="302"/>
      <c r="M879" s="304"/>
      <c r="N879" s="304"/>
      <c r="O879" s="304"/>
      <c r="P879" s="304"/>
      <c r="Q879" s="304"/>
      <c r="R879" s="304"/>
      <c r="S879" s="304"/>
      <c r="T879" s="304"/>
      <c r="U879" s="304"/>
      <c r="V879" s="304"/>
      <c r="W879" s="304"/>
      <c r="X879" s="304"/>
      <c r="Y879" s="154"/>
    </row>
    <row r="880" spans="1:25">
      <c r="A880" s="174"/>
      <c r="B880" s="162"/>
      <c r="C880" s="162"/>
      <c r="D880" s="172" t="s">
        <v>1813</v>
      </c>
      <c r="E880" s="302"/>
      <c r="F880" s="302"/>
      <c r="G880" s="316">
        <v>130670000</v>
      </c>
      <c r="H880" s="302"/>
      <c r="I880" s="302"/>
      <c r="J880" s="302"/>
      <c r="K880" s="302"/>
      <c r="L880" s="302"/>
      <c r="M880" s="304"/>
      <c r="N880" s="304"/>
      <c r="O880" s="304"/>
      <c r="P880" s="304"/>
      <c r="Q880" s="304"/>
      <c r="R880" s="304"/>
      <c r="S880" s="304"/>
      <c r="T880" s="304"/>
      <c r="U880" s="304"/>
      <c r="V880" s="304"/>
      <c r="W880" s="304"/>
      <c r="X880" s="304"/>
      <c r="Y880" s="154"/>
    </row>
    <row r="881" spans="1:25">
      <c r="A881" s="174"/>
      <c r="B881" s="162"/>
      <c r="C881" s="162"/>
      <c r="D881" s="172" t="s">
        <v>1928</v>
      </c>
      <c r="E881" s="302"/>
      <c r="F881" s="302"/>
      <c r="G881" s="316"/>
      <c r="H881" s="302"/>
      <c r="I881" s="302"/>
      <c r="J881" s="302"/>
      <c r="K881" s="302"/>
      <c r="L881" s="302"/>
      <c r="M881" s="304"/>
      <c r="N881" s="304"/>
      <c r="O881" s="304"/>
      <c r="P881" s="304"/>
      <c r="Q881" s="304"/>
      <c r="R881" s="304"/>
      <c r="S881" s="304"/>
      <c r="T881" s="316">
        <v>54320000</v>
      </c>
      <c r="U881" s="316"/>
      <c r="V881" s="316"/>
      <c r="W881" s="304"/>
      <c r="X881" s="304"/>
      <c r="Y881" s="154"/>
    </row>
    <row r="882" spans="1:25">
      <c r="A882" s="174"/>
      <c r="B882" s="162"/>
      <c r="C882" s="162"/>
      <c r="D882" s="255" t="s">
        <v>1814</v>
      </c>
      <c r="E882" s="302"/>
      <c r="F882" s="302"/>
      <c r="G882" s="316">
        <v>1179420000</v>
      </c>
      <c r="H882" s="323">
        <v>45000000</v>
      </c>
      <c r="I882" s="302"/>
      <c r="J882" s="302"/>
      <c r="K882" s="302"/>
      <c r="L882" s="302"/>
      <c r="M882" s="304"/>
      <c r="N882" s="304"/>
      <c r="O882" s="304"/>
      <c r="P882" s="304"/>
      <c r="Q882" s="304"/>
      <c r="R882" s="304"/>
      <c r="S882" s="304"/>
      <c r="T882" s="304"/>
      <c r="U882" s="304"/>
      <c r="V882" s="304"/>
      <c r="W882" s="304"/>
      <c r="X882" s="304"/>
      <c r="Y882" s="154"/>
    </row>
    <row r="883" spans="1:25">
      <c r="A883" s="174"/>
      <c r="B883" s="162"/>
      <c r="C883" s="162"/>
      <c r="D883" s="172" t="s">
        <v>2170</v>
      </c>
      <c r="E883" s="302"/>
      <c r="F883" s="302"/>
      <c r="G883" s="303">
        <v>3100000</v>
      </c>
      <c r="H883" s="302"/>
      <c r="I883" s="302"/>
      <c r="J883" s="302"/>
      <c r="K883" s="302"/>
      <c r="L883" s="302"/>
      <c r="M883" s="304"/>
      <c r="N883" s="304"/>
      <c r="O883" s="304"/>
      <c r="P883" s="304"/>
      <c r="Q883" s="304"/>
      <c r="R883" s="304"/>
      <c r="S883" s="304"/>
      <c r="T883" s="304"/>
      <c r="U883" s="304"/>
      <c r="V883" s="304"/>
      <c r="W883" s="304"/>
      <c r="X883" s="304"/>
      <c r="Y883" s="154"/>
    </row>
    <row r="884" spans="1:25">
      <c r="A884" s="174"/>
      <c r="B884" s="162"/>
      <c r="C884" s="162"/>
      <c r="D884" s="172" t="s">
        <v>1815</v>
      </c>
      <c r="E884" s="302"/>
      <c r="F884" s="302"/>
      <c r="G884" s="316">
        <v>19305000</v>
      </c>
      <c r="H884" s="302"/>
      <c r="I884" s="302"/>
      <c r="J884" s="302"/>
      <c r="K884" s="302"/>
      <c r="L884" s="302"/>
      <c r="M884" s="304"/>
      <c r="N884" s="304"/>
      <c r="O884" s="304"/>
      <c r="P884" s="304"/>
      <c r="Q884" s="304"/>
      <c r="R884" s="304"/>
      <c r="S884" s="304"/>
      <c r="T884" s="304"/>
      <c r="U884" s="304"/>
      <c r="V884" s="304"/>
      <c r="W884" s="304"/>
      <c r="X884" s="304"/>
      <c r="Y884" s="154"/>
    </row>
    <row r="885" spans="1:25">
      <c r="A885" s="174"/>
      <c r="B885" s="162"/>
      <c r="C885" s="162"/>
      <c r="D885" s="172" t="s">
        <v>1924</v>
      </c>
      <c r="E885" s="302"/>
      <c r="F885" s="302"/>
      <c r="G885" s="316">
        <v>81960000</v>
      </c>
      <c r="H885" s="330">
        <v>2420000</v>
      </c>
      <c r="I885" s="302"/>
      <c r="J885" s="302"/>
      <c r="K885" s="302"/>
      <c r="L885" s="302"/>
      <c r="M885" s="304"/>
      <c r="N885" s="304"/>
      <c r="O885" s="304"/>
      <c r="P885" s="304"/>
      <c r="Q885" s="304"/>
      <c r="R885" s="304"/>
      <c r="S885" s="304"/>
      <c r="T885" s="304"/>
      <c r="U885" s="304"/>
      <c r="V885" s="304"/>
      <c r="W885" s="304"/>
      <c r="X885" s="304"/>
      <c r="Y885" s="154"/>
    </row>
    <row r="886" spans="1:25">
      <c r="A886" s="174"/>
      <c r="B886" s="162"/>
      <c r="C886" s="162"/>
      <c r="D886" s="172" t="s">
        <v>1806</v>
      </c>
      <c r="E886" s="302"/>
      <c r="F886" s="302"/>
      <c r="G886" s="316">
        <v>15243500</v>
      </c>
      <c r="H886" s="302"/>
      <c r="I886" s="302"/>
      <c r="J886" s="302"/>
      <c r="K886" s="302"/>
      <c r="L886" s="302"/>
      <c r="M886" s="304"/>
      <c r="N886" s="304"/>
      <c r="O886" s="304"/>
      <c r="P886" s="304"/>
      <c r="Q886" s="304"/>
      <c r="R886" s="304"/>
      <c r="S886" s="304"/>
      <c r="T886" s="304"/>
      <c r="U886" s="304"/>
      <c r="V886" s="304"/>
      <c r="W886" s="304"/>
      <c r="X886" s="304"/>
      <c r="Y886" s="154"/>
    </row>
    <row r="887" spans="1:25">
      <c r="A887" s="174"/>
      <c r="B887" s="162"/>
      <c r="C887" s="162"/>
      <c r="D887" s="172" t="s">
        <v>2171</v>
      </c>
      <c r="E887" s="302"/>
      <c r="F887" s="302"/>
      <c r="G887" s="303">
        <v>3750000</v>
      </c>
      <c r="H887" s="330"/>
      <c r="I887" s="302"/>
      <c r="J887" s="302"/>
      <c r="K887" s="302"/>
      <c r="L887" s="302"/>
      <c r="M887" s="304"/>
      <c r="N887" s="304"/>
      <c r="O887" s="304"/>
      <c r="P887" s="304"/>
      <c r="Q887" s="304"/>
      <c r="R887" s="304"/>
      <c r="S887" s="304"/>
      <c r="T887" s="304"/>
      <c r="U887" s="304"/>
      <c r="V887" s="304"/>
      <c r="W887" s="304"/>
      <c r="X887" s="304"/>
      <c r="Y887" s="154"/>
    </row>
    <row r="888" spans="1:25">
      <c r="A888" s="174"/>
      <c r="B888" s="162"/>
      <c r="C888" s="162"/>
      <c r="D888" s="255" t="s">
        <v>1816</v>
      </c>
      <c r="E888" s="302"/>
      <c r="F888" s="302"/>
      <c r="G888" s="316">
        <v>141825000</v>
      </c>
      <c r="H888" s="330">
        <v>2074728</v>
      </c>
      <c r="I888" s="302"/>
      <c r="J888" s="302"/>
      <c r="K888" s="302"/>
      <c r="L888" s="302"/>
      <c r="M888" s="304"/>
      <c r="N888" s="304"/>
      <c r="O888" s="304"/>
      <c r="P888" s="304"/>
      <c r="Q888" s="304"/>
      <c r="R888" s="304"/>
      <c r="S888" s="304"/>
      <c r="T888" s="304"/>
      <c r="U888" s="304"/>
      <c r="V888" s="304"/>
      <c r="W888" s="304"/>
      <c r="X888" s="304"/>
      <c r="Y888" s="154"/>
    </row>
    <row r="889" spans="1:25" s="280" customFormat="1">
      <c r="A889" s="174"/>
      <c r="B889" s="162"/>
      <c r="C889" s="162"/>
      <c r="D889" s="172"/>
      <c r="E889" s="302"/>
      <c r="F889" s="302"/>
      <c r="G889" s="316"/>
      <c r="H889" s="332">
        <v>-28</v>
      </c>
      <c r="I889" s="302"/>
      <c r="J889" s="302"/>
      <c r="K889" s="302"/>
      <c r="L889" s="302"/>
      <c r="M889" s="304"/>
      <c r="N889" s="304"/>
      <c r="O889" s="304"/>
      <c r="P889" s="304"/>
      <c r="Q889" s="304"/>
      <c r="R889" s="304"/>
      <c r="S889" s="304"/>
      <c r="T889" s="304"/>
      <c r="U889" s="304"/>
      <c r="V889" s="304"/>
      <c r="W889" s="304"/>
      <c r="X889" s="304"/>
      <c r="Y889" s="154"/>
    </row>
    <row r="890" spans="1:25">
      <c r="A890" s="174"/>
      <c r="B890" s="162"/>
      <c r="C890" s="162"/>
      <c r="D890" s="255" t="s">
        <v>1925</v>
      </c>
      <c r="E890" s="302"/>
      <c r="F890" s="302"/>
      <c r="G890" s="316">
        <v>63600000</v>
      </c>
      <c r="H890" s="330">
        <v>930390</v>
      </c>
      <c r="I890" s="302"/>
      <c r="J890" s="302"/>
      <c r="K890" s="302"/>
      <c r="L890" s="302"/>
      <c r="M890" s="304"/>
      <c r="N890" s="304"/>
      <c r="O890" s="304"/>
      <c r="P890" s="304"/>
      <c r="Q890" s="304"/>
      <c r="R890" s="304"/>
      <c r="S890" s="304"/>
      <c r="T890" s="304"/>
      <c r="U890" s="304"/>
      <c r="V890" s="304"/>
      <c r="W890" s="304"/>
      <c r="X890" s="304"/>
      <c r="Y890" s="154"/>
    </row>
    <row r="891" spans="1:25" s="280" customFormat="1">
      <c r="A891" s="174"/>
      <c r="B891" s="162"/>
      <c r="C891" s="162"/>
      <c r="D891" s="172"/>
      <c r="E891" s="302"/>
      <c r="F891" s="302"/>
      <c r="G891" s="316"/>
      <c r="H891" s="332">
        <v>10</v>
      </c>
      <c r="I891" s="302"/>
      <c r="J891" s="302"/>
      <c r="K891" s="302"/>
      <c r="L891" s="302"/>
      <c r="M891" s="304"/>
      <c r="N891" s="304"/>
      <c r="O891" s="304"/>
      <c r="P891" s="304"/>
      <c r="Q891" s="304"/>
      <c r="R891" s="304"/>
      <c r="S891" s="304"/>
      <c r="T891" s="304"/>
      <c r="U891" s="304"/>
      <c r="V891" s="304"/>
      <c r="W891" s="304"/>
      <c r="X891" s="304"/>
      <c r="Y891" s="154"/>
    </row>
    <row r="892" spans="1:25">
      <c r="A892" s="174"/>
      <c r="B892" s="162"/>
      <c r="C892" s="162"/>
      <c r="D892" s="255" t="s">
        <v>1803</v>
      </c>
      <c r="E892" s="302"/>
      <c r="F892" s="302"/>
      <c r="G892" s="303">
        <v>6000000</v>
      </c>
      <c r="H892" s="332">
        <v>87800</v>
      </c>
      <c r="I892" s="302"/>
      <c r="J892" s="302"/>
      <c r="K892" s="302"/>
      <c r="L892" s="302"/>
      <c r="M892" s="304"/>
      <c r="N892" s="304"/>
      <c r="O892" s="304"/>
      <c r="P892" s="304"/>
      <c r="Q892" s="304"/>
      <c r="R892" s="304"/>
      <c r="S892" s="304"/>
      <c r="T892" s="304"/>
      <c r="U892" s="304"/>
      <c r="V892" s="304"/>
      <c r="W892" s="304"/>
      <c r="X892" s="304"/>
      <c r="Y892" s="154"/>
    </row>
    <row r="893" spans="1:25">
      <c r="A893" s="174"/>
      <c r="B893" s="162"/>
      <c r="C893" s="162"/>
      <c r="D893" s="255" t="s">
        <v>1810</v>
      </c>
      <c r="E893" s="302"/>
      <c r="F893" s="302"/>
      <c r="G893" s="303">
        <v>2500000</v>
      </c>
      <c r="H893" s="323">
        <v>36600</v>
      </c>
      <c r="I893" s="302"/>
      <c r="J893" s="302"/>
      <c r="K893" s="302"/>
      <c r="L893" s="302"/>
      <c r="M893" s="304"/>
      <c r="N893" s="304"/>
      <c r="O893" s="304"/>
      <c r="P893" s="304"/>
      <c r="Q893" s="304"/>
      <c r="R893" s="304"/>
      <c r="S893" s="304"/>
      <c r="T893" s="304"/>
      <c r="U893" s="304"/>
      <c r="V893" s="304"/>
      <c r="W893" s="304"/>
      <c r="X893" s="304"/>
      <c r="Y893" s="154"/>
    </row>
    <row r="894" spans="1:25">
      <c r="A894" s="174"/>
      <c r="B894" s="162"/>
      <c r="C894" s="162"/>
      <c r="D894" s="279" t="s">
        <v>1929</v>
      </c>
      <c r="E894" s="302"/>
      <c r="F894" s="302"/>
      <c r="G894" s="316">
        <v>418935000</v>
      </c>
      <c r="H894" s="315"/>
      <c r="I894" s="302"/>
      <c r="J894" s="302"/>
      <c r="K894" s="302"/>
      <c r="L894" s="302"/>
      <c r="M894" s="304"/>
      <c r="N894" s="304"/>
      <c r="O894" s="304"/>
      <c r="P894" s="304"/>
      <c r="Q894" s="316">
        <v>418935000</v>
      </c>
      <c r="R894" s="304"/>
      <c r="S894" s="304"/>
      <c r="T894" s="304"/>
      <c r="U894" s="304"/>
      <c r="V894" s="304"/>
      <c r="W894" s="304"/>
      <c r="X894" s="304"/>
      <c r="Y894" s="154"/>
    </row>
    <row r="895" spans="1:25">
      <c r="A895" s="174"/>
      <c r="B895" s="162"/>
      <c r="C895" s="162"/>
      <c r="D895" s="172" t="s">
        <v>1817</v>
      </c>
      <c r="E895" s="302"/>
      <c r="F895" s="302"/>
      <c r="G895" s="316">
        <v>10490909</v>
      </c>
      <c r="H895" s="330"/>
      <c r="I895" s="302"/>
      <c r="J895" s="302"/>
      <c r="K895" s="302"/>
      <c r="L895" s="302"/>
      <c r="M895" s="304"/>
      <c r="N895" s="304"/>
      <c r="O895" s="304"/>
      <c r="P895" s="304"/>
      <c r="Q895" s="304"/>
      <c r="R895" s="304"/>
      <c r="S895" s="304"/>
      <c r="T895" s="304"/>
      <c r="U895" s="304"/>
      <c r="V895" s="304"/>
      <c r="W895" s="304"/>
      <c r="X895" s="304"/>
      <c r="Y895" s="154"/>
    </row>
    <row r="896" spans="1:25">
      <c r="A896" s="174"/>
      <c r="B896" s="162"/>
      <c r="C896" s="162"/>
      <c r="D896" s="172" t="s">
        <v>1815</v>
      </c>
      <c r="E896" s="302"/>
      <c r="F896" s="302"/>
      <c r="G896" s="303">
        <v>2325000</v>
      </c>
      <c r="H896" s="315"/>
      <c r="I896" s="302"/>
      <c r="J896" s="302"/>
      <c r="K896" s="302"/>
      <c r="L896" s="302"/>
      <c r="M896" s="304"/>
      <c r="N896" s="304"/>
      <c r="O896" s="304"/>
      <c r="P896" s="304"/>
      <c r="Q896" s="304"/>
      <c r="R896" s="304"/>
      <c r="S896" s="304"/>
      <c r="T896" s="304"/>
      <c r="U896" s="304"/>
      <c r="V896" s="304"/>
      <c r="W896" s="304"/>
      <c r="X896" s="304"/>
      <c r="Y896" s="154"/>
    </row>
    <row r="897" spans="1:25">
      <c r="A897" s="174"/>
      <c r="B897" s="162"/>
      <c r="C897" s="162"/>
      <c r="D897" s="279" t="s">
        <v>1818</v>
      </c>
      <c r="E897" s="302"/>
      <c r="F897" s="302"/>
      <c r="G897" s="303">
        <v>1500000</v>
      </c>
      <c r="H897" s="315"/>
      <c r="I897" s="302"/>
      <c r="J897" s="302"/>
      <c r="K897" s="302"/>
      <c r="L897" s="302"/>
      <c r="M897" s="304"/>
      <c r="N897" s="304"/>
      <c r="O897" s="304"/>
      <c r="P897" s="304"/>
      <c r="Q897" s="304"/>
      <c r="R897" s="304"/>
      <c r="S897" s="304"/>
      <c r="T897" s="303">
        <v>1500000</v>
      </c>
      <c r="U897" s="303"/>
      <c r="V897" s="303"/>
      <c r="W897" s="304"/>
      <c r="X897" s="304"/>
      <c r="Y897" s="154"/>
    </row>
    <row r="898" spans="1:25">
      <c r="A898" s="174"/>
      <c r="B898" s="162"/>
      <c r="C898" s="162"/>
      <c r="D898" s="256" t="s">
        <v>1819</v>
      </c>
      <c r="E898" s="302"/>
      <c r="F898" s="302"/>
      <c r="G898" s="315"/>
      <c r="H898" s="315"/>
      <c r="I898" s="302"/>
      <c r="J898" s="302"/>
      <c r="K898" s="315">
        <v>163963032</v>
      </c>
      <c r="L898" s="302"/>
      <c r="M898" s="304"/>
      <c r="N898" s="304"/>
      <c r="O898" s="304"/>
      <c r="P898" s="304"/>
      <c r="Q898" s="304"/>
      <c r="R898" s="304"/>
      <c r="S898" s="304"/>
      <c r="T898" s="304"/>
      <c r="U898" s="304"/>
      <c r="V898" s="304"/>
      <c r="W898" s="304"/>
      <c r="X898" s="304"/>
      <c r="Y898" s="154"/>
    </row>
    <row r="899" spans="1:25">
      <c r="A899" s="174"/>
      <c r="B899" s="162"/>
      <c r="C899" s="162"/>
      <c r="D899" s="255" t="s">
        <v>1923</v>
      </c>
      <c r="E899" s="302"/>
      <c r="F899" s="302"/>
      <c r="G899" s="302"/>
      <c r="H899" s="302"/>
      <c r="I899" s="302">
        <v>83160000</v>
      </c>
      <c r="J899" s="302"/>
      <c r="K899" s="302"/>
      <c r="L899" s="302"/>
      <c r="M899" s="304"/>
      <c r="N899" s="304"/>
      <c r="O899" s="304"/>
      <c r="P899" s="304"/>
      <c r="Q899" s="304"/>
      <c r="R899" s="304"/>
      <c r="S899" s="304"/>
      <c r="T899" s="304"/>
      <c r="U899" s="304"/>
      <c r="V899" s="304"/>
      <c r="W899" s="304"/>
      <c r="X899" s="304"/>
      <c r="Y899" s="154"/>
    </row>
    <row r="900" spans="1:25">
      <c r="A900" s="174"/>
      <c r="B900" s="162"/>
      <c r="C900" s="162"/>
      <c r="D900" s="172"/>
      <c r="E900" s="302"/>
      <c r="F900" s="302"/>
      <c r="G900" s="302"/>
      <c r="H900" s="302"/>
      <c r="I900" s="323">
        <v>-4158000</v>
      </c>
      <c r="J900" s="302"/>
      <c r="K900" s="302"/>
      <c r="L900" s="323">
        <v>4158000</v>
      </c>
      <c r="M900" s="304"/>
      <c r="N900" s="304"/>
      <c r="O900" s="304"/>
      <c r="P900" s="304"/>
      <c r="Q900" s="304"/>
      <c r="R900" s="304"/>
      <c r="S900" s="304"/>
      <c r="T900" s="304"/>
      <c r="U900" s="304"/>
      <c r="V900" s="304"/>
      <c r="W900" s="304"/>
      <c r="X900" s="304"/>
      <c r="Y900" s="154"/>
    </row>
    <row r="901" spans="1:25">
      <c r="A901" s="174"/>
      <c r="B901" s="162"/>
      <c r="C901" s="162"/>
      <c r="D901" s="255" t="s">
        <v>2168</v>
      </c>
      <c r="E901" s="302"/>
      <c r="F901" s="302"/>
      <c r="G901" s="302"/>
      <c r="H901" s="302"/>
      <c r="I901" s="323">
        <v>359246965</v>
      </c>
      <c r="J901" s="302"/>
      <c r="K901" s="302"/>
      <c r="L901" s="323">
        <v>18907735</v>
      </c>
      <c r="M901" s="304"/>
      <c r="N901" s="304"/>
      <c r="O901" s="304"/>
      <c r="P901" s="304"/>
      <c r="Q901" s="304"/>
      <c r="R901" s="304"/>
      <c r="S901" s="304"/>
      <c r="T901" s="304"/>
      <c r="U901" s="304"/>
      <c r="V901" s="304"/>
      <c r="W901" s="304"/>
      <c r="X901" s="304"/>
      <c r="Y901" s="154"/>
    </row>
    <row r="902" spans="1:25">
      <c r="A902" s="174"/>
      <c r="B902" s="162"/>
      <c r="C902" s="162"/>
      <c r="D902" s="201"/>
      <c r="E902" s="302"/>
      <c r="F902" s="302"/>
      <c r="G902" s="302"/>
      <c r="H902" s="302"/>
      <c r="I902" s="302"/>
      <c r="J902" s="302"/>
      <c r="K902" s="302"/>
      <c r="L902" s="302"/>
      <c r="M902" s="304"/>
      <c r="N902" s="304"/>
      <c r="O902" s="304"/>
      <c r="P902" s="304"/>
      <c r="Q902" s="304"/>
      <c r="R902" s="304"/>
      <c r="S902" s="304"/>
      <c r="T902" s="304"/>
      <c r="U902" s="304"/>
      <c r="V902" s="304"/>
      <c r="W902" s="304"/>
      <c r="X902" s="304"/>
      <c r="Y902" s="154"/>
    </row>
    <row r="903" spans="1:25">
      <c r="A903" s="174"/>
      <c r="B903" s="162"/>
      <c r="C903" s="162"/>
      <c r="D903" s="201"/>
      <c r="E903" s="302"/>
      <c r="F903" s="302"/>
      <c r="G903" s="302"/>
      <c r="H903" s="302"/>
      <c r="I903" s="302"/>
      <c r="J903" s="302"/>
      <c r="K903" s="302"/>
      <c r="L903" s="302"/>
      <c r="M903" s="304"/>
      <c r="N903" s="304"/>
      <c r="O903" s="304"/>
      <c r="P903" s="304"/>
      <c r="Q903" s="304"/>
      <c r="R903" s="304"/>
      <c r="S903" s="304"/>
      <c r="T903" s="304"/>
      <c r="U903" s="304"/>
      <c r="V903" s="304"/>
      <c r="W903" s="304"/>
      <c r="X903" s="304"/>
      <c r="Y903" s="154"/>
    </row>
    <row r="904" spans="1:25">
      <c r="A904" s="174"/>
      <c r="B904" s="162"/>
      <c r="C904" s="162"/>
      <c r="D904" s="201"/>
      <c r="E904" s="302"/>
      <c r="F904" s="302"/>
      <c r="G904" s="302"/>
      <c r="H904" s="302"/>
      <c r="I904" s="302"/>
      <c r="J904" s="302"/>
      <c r="K904" s="302"/>
      <c r="L904" s="302"/>
      <c r="M904" s="304"/>
      <c r="N904" s="304"/>
      <c r="O904" s="304"/>
      <c r="P904" s="304"/>
      <c r="Q904" s="304"/>
      <c r="R904" s="304"/>
      <c r="S904" s="304"/>
      <c r="T904" s="304"/>
      <c r="U904" s="304"/>
      <c r="V904" s="304"/>
      <c r="W904" s="304"/>
      <c r="X904" s="304"/>
      <c r="Y904" s="154"/>
    </row>
    <row r="905" spans="1:25">
      <c r="A905" s="173"/>
      <c r="B905" s="163">
        <v>3</v>
      </c>
      <c r="C905" s="163" t="s">
        <v>97</v>
      </c>
      <c r="D905" s="167" t="s">
        <v>13</v>
      </c>
      <c r="E905" s="300">
        <v>54237970675</v>
      </c>
      <c r="F905" s="300">
        <v>14211304165</v>
      </c>
      <c r="G905" s="300">
        <f>SUM(G906:G943)</f>
        <v>14192779450</v>
      </c>
      <c r="H905" s="300">
        <f t="shared" ref="H905:T905" si="26">SUM(H906:H943)</f>
        <v>342983845</v>
      </c>
      <c r="I905" s="300">
        <f t="shared" si="26"/>
        <v>0</v>
      </c>
      <c r="J905" s="300">
        <f t="shared" si="26"/>
        <v>66289250</v>
      </c>
      <c r="K905" s="300">
        <f t="shared" si="26"/>
        <v>0</v>
      </c>
      <c r="L905" s="300">
        <f t="shared" si="26"/>
        <v>749314675</v>
      </c>
      <c r="M905" s="300">
        <f t="shared" si="26"/>
        <v>0</v>
      </c>
      <c r="N905" s="300">
        <f t="shared" si="26"/>
        <v>0</v>
      </c>
      <c r="O905" s="300">
        <f t="shared" si="26"/>
        <v>0</v>
      </c>
      <c r="P905" s="300">
        <f t="shared" si="26"/>
        <v>0</v>
      </c>
      <c r="Q905" s="300">
        <f t="shared" si="26"/>
        <v>2839363000</v>
      </c>
      <c r="R905" s="300">
        <f t="shared" si="26"/>
        <v>0</v>
      </c>
      <c r="S905" s="300">
        <f t="shared" si="26"/>
        <v>390117000</v>
      </c>
      <c r="T905" s="300">
        <f t="shared" si="26"/>
        <v>0</v>
      </c>
      <c r="U905" s="300"/>
      <c r="V905" s="300"/>
      <c r="W905" s="301">
        <f>E905+G905+H905+I905+J905+K905+L905+M905+N905-O905-P905-Q905-R905-S905-T905-U905-V905</f>
        <v>66359857895</v>
      </c>
      <c r="X905" s="301"/>
      <c r="Y905" s="154"/>
    </row>
    <row r="906" spans="1:25">
      <c r="A906" s="174"/>
      <c r="B906" s="162"/>
      <c r="C906" s="162"/>
      <c r="D906" s="172" t="s">
        <v>1121</v>
      </c>
      <c r="E906" s="302"/>
      <c r="F906" s="302"/>
      <c r="G906" s="316">
        <v>824362500</v>
      </c>
      <c r="H906" s="316">
        <v>15426300</v>
      </c>
      <c r="I906" s="316"/>
      <c r="J906" s="316"/>
      <c r="K906" s="302"/>
      <c r="L906" s="302">
        <v>43387500</v>
      </c>
      <c r="M906" s="304"/>
      <c r="N906" s="304"/>
      <c r="O906" s="304"/>
      <c r="P906" s="304"/>
      <c r="Q906" s="304"/>
      <c r="R906" s="304"/>
      <c r="S906" s="304"/>
      <c r="T906" s="304"/>
      <c r="U906" s="304"/>
      <c r="V906" s="304"/>
      <c r="W906" s="304"/>
      <c r="X906" s="304"/>
      <c r="Y906" s="154"/>
    </row>
    <row r="907" spans="1:25">
      <c r="A907" s="174"/>
      <c r="B907" s="162"/>
      <c r="C907" s="162"/>
      <c r="D907" s="172" t="s">
        <v>1126</v>
      </c>
      <c r="E907" s="302"/>
      <c r="F907" s="302"/>
      <c r="G907" s="316">
        <v>6315108850</v>
      </c>
      <c r="H907" s="316">
        <v>40583350</v>
      </c>
      <c r="I907" s="316"/>
      <c r="J907" s="316"/>
      <c r="K907" s="302"/>
      <c r="L907" s="302">
        <v>332374150</v>
      </c>
      <c r="M907" s="304"/>
      <c r="N907" s="304"/>
      <c r="O907" s="304"/>
      <c r="P907" s="304"/>
      <c r="Q907" s="304"/>
      <c r="R907" s="304"/>
      <c r="S907" s="304"/>
      <c r="T907" s="304"/>
      <c r="U907" s="304"/>
      <c r="V907" s="304"/>
      <c r="W907" s="304"/>
      <c r="X907" s="304"/>
      <c r="Y907" s="154"/>
    </row>
    <row r="908" spans="1:25" s="277" customFormat="1">
      <c r="A908" s="174"/>
      <c r="B908" s="162"/>
      <c r="C908" s="162"/>
      <c r="D908" s="255" t="s">
        <v>2166</v>
      </c>
      <c r="E908" s="302"/>
      <c r="F908" s="302"/>
      <c r="G908" s="316"/>
      <c r="H908" s="323">
        <v>-2583625</v>
      </c>
      <c r="I908" s="316"/>
      <c r="J908" s="316"/>
      <c r="K908" s="302"/>
      <c r="L908" s="323">
        <v>2583625</v>
      </c>
      <c r="M908" s="304"/>
      <c r="N908" s="304"/>
      <c r="O908" s="304"/>
      <c r="P908" s="304"/>
      <c r="Q908" s="304"/>
      <c r="R908" s="304"/>
      <c r="S908" s="304"/>
      <c r="T908" s="304"/>
      <c r="U908" s="304"/>
      <c r="V908" s="304"/>
      <c r="W908" s="304"/>
      <c r="X908" s="304"/>
      <c r="Y908" s="154"/>
    </row>
    <row r="909" spans="1:25">
      <c r="A909" s="174"/>
      <c r="B909" s="162"/>
      <c r="C909" s="162"/>
      <c r="D909" s="255" t="s">
        <v>1127</v>
      </c>
      <c r="E909" s="302"/>
      <c r="F909" s="302"/>
      <c r="G909" s="316">
        <v>1261951500</v>
      </c>
      <c r="H909" s="316">
        <v>12241000</v>
      </c>
      <c r="I909" s="316"/>
      <c r="J909" s="316"/>
      <c r="K909" s="302"/>
      <c r="L909" s="302">
        <v>66418500</v>
      </c>
      <c r="M909" s="304"/>
      <c r="N909" s="304"/>
      <c r="O909" s="304"/>
      <c r="P909" s="304"/>
      <c r="Q909" s="304"/>
      <c r="R909" s="304"/>
      <c r="S909" s="304"/>
      <c r="T909" s="304"/>
      <c r="U909" s="304"/>
      <c r="V909" s="304"/>
      <c r="W909" s="304"/>
      <c r="X909" s="304"/>
      <c r="Y909" s="154"/>
    </row>
    <row r="910" spans="1:25" s="281" customFormat="1">
      <c r="A910" s="174"/>
      <c r="B910" s="162"/>
      <c r="C910" s="162"/>
      <c r="D910" s="256"/>
      <c r="E910" s="302"/>
      <c r="F910" s="302"/>
      <c r="G910" s="316"/>
      <c r="H910" s="323">
        <v>28000000</v>
      </c>
      <c r="I910" s="316"/>
      <c r="J910" s="316"/>
      <c r="K910" s="302"/>
      <c r="L910" s="302"/>
      <c r="M910" s="304"/>
      <c r="N910" s="304"/>
      <c r="O910" s="304"/>
      <c r="P910" s="304"/>
      <c r="Q910" s="304"/>
      <c r="R910" s="304"/>
      <c r="S910" s="304"/>
      <c r="T910" s="304"/>
      <c r="U910" s="304"/>
      <c r="V910" s="304"/>
      <c r="W910" s="304"/>
      <c r="X910" s="304"/>
      <c r="Y910" s="154"/>
    </row>
    <row r="911" spans="1:25">
      <c r="A911" s="174"/>
      <c r="B911" s="162"/>
      <c r="C911" s="162"/>
      <c r="D911" s="255" t="s">
        <v>1128</v>
      </c>
      <c r="E911" s="302"/>
      <c r="F911" s="302"/>
      <c r="G911" s="316">
        <v>1366561700</v>
      </c>
      <c r="H911" s="316">
        <v>19035000</v>
      </c>
      <c r="I911" s="316"/>
      <c r="J911" s="316"/>
      <c r="K911" s="302"/>
      <c r="L911" s="302">
        <v>71924300</v>
      </c>
      <c r="M911" s="304"/>
      <c r="N911" s="304"/>
      <c r="O911" s="304"/>
      <c r="P911" s="304"/>
      <c r="Q911" s="304"/>
      <c r="R911" s="304"/>
      <c r="S911" s="304"/>
      <c r="T911" s="304"/>
      <c r="U911" s="304"/>
      <c r="V911" s="304"/>
      <c r="W911" s="304"/>
      <c r="X911" s="304"/>
      <c r="Y911" s="154"/>
    </row>
    <row r="912" spans="1:25" s="288" customFormat="1">
      <c r="A912" s="174"/>
      <c r="B912" s="162"/>
      <c r="C912" s="162"/>
      <c r="D912" s="256"/>
      <c r="E912" s="302"/>
      <c r="F912" s="302"/>
      <c r="G912" s="316"/>
      <c r="H912" s="323">
        <v>22508070</v>
      </c>
      <c r="I912" s="316"/>
      <c r="J912" s="316"/>
      <c r="K912" s="302"/>
      <c r="L912" s="302"/>
      <c r="M912" s="304"/>
      <c r="N912" s="304"/>
      <c r="O912" s="304"/>
      <c r="P912" s="304"/>
      <c r="Q912" s="304"/>
      <c r="R912" s="304"/>
      <c r="S912" s="304"/>
      <c r="T912" s="304"/>
      <c r="U912" s="304"/>
      <c r="V912" s="304"/>
      <c r="W912" s="304"/>
      <c r="X912" s="304"/>
      <c r="Y912" s="154"/>
    </row>
    <row r="913" spans="1:25">
      <c r="A913" s="174"/>
      <c r="B913" s="162"/>
      <c r="C913" s="162"/>
      <c r="D913" s="255" t="s">
        <v>1129</v>
      </c>
      <c r="E913" s="302"/>
      <c r="F913" s="302"/>
      <c r="G913" s="316">
        <v>936035000</v>
      </c>
      <c r="H913" s="316">
        <v>12481750</v>
      </c>
      <c r="I913" s="316"/>
      <c r="J913" s="316"/>
      <c r="K913" s="302"/>
      <c r="L913" s="302">
        <v>49265000</v>
      </c>
      <c r="M913" s="304"/>
      <c r="N913" s="304"/>
      <c r="O913" s="304"/>
      <c r="P913" s="304"/>
      <c r="Q913" s="304"/>
      <c r="R913" s="304"/>
      <c r="S913" s="304"/>
      <c r="T913" s="304"/>
      <c r="U913" s="304"/>
      <c r="V913" s="304"/>
      <c r="W913" s="304"/>
      <c r="X913" s="304"/>
      <c r="Y913" s="154"/>
    </row>
    <row r="914" spans="1:25" s="280" customFormat="1">
      <c r="A914" s="174"/>
      <c r="B914" s="162"/>
      <c r="C914" s="162"/>
      <c r="D914" s="172"/>
      <c r="E914" s="302"/>
      <c r="F914" s="302"/>
      <c r="G914" s="316"/>
      <c r="H914" s="323">
        <v>14000000</v>
      </c>
      <c r="I914" s="316"/>
      <c r="J914" s="316"/>
      <c r="K914" s="302"/>
      <c r="L914" s="302"/>
      <c r="M914" s="304"/>
      <c r="N914" s="304"/>
      <c r="O914" s="304"/>
      <c r="P914" s="304"/>
      <c r="Q914" s="304"/>
      <c r="R914" s="304"/>
      <c r="S914" s="304"/>
      <c r="T914" s="304"/>
      <c r="U914" s="304"/>
      <c r="V914" s="304"/>
      <c r="W914" s="304"/>
      <c r="X914" s="304"/>
      <c r="Y914" s="154"/>
    </row>
    <row r="915" spans="1:25">
      <c r="A915" s="174"/>
      <c r="B915" s="162"/>
      <c r="C915" s="162"/>
      <c r="D915" s="255" t="s">
        <v>1122</v>
      </c>
      <c r="E915" s="302"/>
      <c r="F915" s="302"/>
      <c r="G915" s="316">
        <v>184157500</v>
      </c>
      <c r="H915" s="316">
        <v>5779750</v>
      </c>
      <c r="I915" s="316"/>
      <c r="J915" s="316"/>
      <c r="K915" s="302"/>
      <c r="L915" s="302">
        <v>9692500</v>
      </c>
      <c r="M915" s="304"/>
      <c r="N915" s="304"/>
      <c r="O915" s="304"/>
      <c r="P915" s="304"/>
      <c r="Q915" s="304"/>
      <c r="R915" s="304"/>
      <c r="S915" s="304"/>
      <c r="T915" s="304"/>
      <c r="U915" s="304"/>
      <c r="V915" s="304"/>
      <c r="W915" s="304"/>
      <c r="X915" s="304"/>
      <c r="Y915" s="154"/>
    </row>
    <row r="916" spans="1:25" s="288" customFormat="1">
      <c r="A916" s="174"/>
      <c r="B916" s="162"/>
      <c r="C916" s="162"/>
      <c r="D916" s="172"/>
      <c r="E916" s="302"/>
      <c r="F916" s="302"/>
      <c r="G916" s="316"/>
      <c r="H916" s="323">
        <v>3000000</v>
      </c>
      <c r="I916" s="316"/>
      <c r="J916" s="316"/>
      <c r="K916" s="302"/>
      <c r="L916" s="302"/>
      <c r="M916" s="304"/>
      <c r="N916" s="304"/>
      <c r="O916" s="304"/>
      <c r="P916" s="304"/>
      <c r="Q916" s="304"/>
      <c r="R916" s="304"/>
      <c r="S916" s="304"/>
      <c r="T916" s="304"/>
      <c r="U916" s="304"/>
      <c r="V916" s="304"/>
      <c r="W916" s="304"/>
      <c r="X916" s="304"/>
      <c r="Y916" s="154"/>
    </row>
    <row r="917" spans="1:25">
      <c r="A917" s="174"/>
      <c r="B917" s="162"/>
      <c r="C917" s="162"/>
      <c r="D917" s="255" t="s">
        <v>1123</v>
      </c>
      <c r="E917" s="302"/>
      <c r="F917" s="302"/>
      <c r="G917" s="316">
        <v>183226500</v>
      </c>
      <c r="H917" s="316">
        <v>5779750</v>
      </c>
      <c r="I917" s="316"/>
      <c r="J917" s="316"/>
      <c r="K917" s="302"/>
      <c r="L917" s="302">
        <v>9643500</v>
      </c>
      <c r="M917" s="304"/>
      <c r="N917" s="304"/>
      <c r="O917" s="304"/>
      <c r="P917" s="304"/>
      <c r="Q917" s="304"/>
      <c r="R917" s="304"/>
      <c r="S917" s="304"/>
      <c r="T917" s="304"/>
      <c r="U917" s="304"/>
      <c r="V917" s="304"/>
      <c r="W917" s="304"/>
      <c r="X917" s="304"/>
      <c r="Y917" s="154"/>
    </row>
    <row r="918" spans="1:25" s="288" customFormat="1">
      <c r="A918" s="174"/>
      <c r="B918" s="162"/>
      <c r="C918" s="162"/>
      <c r="D918" s="255"/>
      <c r="E918" s="302"/>
      <c r="F918" s="302"/>
      <c r="G918" s="316"/>
      <c r="H918" s="323">
        <v>3000000</v>
      </c>
      <c r="I918" s="316"/>
      <c r="J918" s="316"/>
      <c r="K918" s="302"/>
      <c r="L918" s="302"/>
      <c r="M918" s="304"/>
      <c r="N918" s="304"/>
      <c r="O918" s="304"/>
      <c r="P918" s="304"/>
      <c r="Q918" s="304"/>
      <c r="R918" s="304"/>
      <c r="S918" s="304"/>
      <c r="T918" s="304"/>
      <c r="U918" s="304"/>
      <c r="V918" s="304"/>
      <c r="W918" s="304"/>
      <c r="X918" s="304"/>
      <c r="Y918" s="154"/>
    </row>
    <row r="919" spans="1:25">
      <c r="A919" s="174"/>
      <c r="B919" s="162"/>
      <c r="C919" s="162"/>
      <c r="D919" s="172" t="s">
        <v>1820</v>
      </c>
      <c r="E919" s="302"/>
      <c r="F919" s="302"/>
      <c r="G919" s="316">
        <v>2101981400</v>
      </c>
      <c r="H919" s="316">
        <v>165212000</v>
      </c>
      <c r="I919" s="316"/>
      <c r="J919" s="316"/>
      <c r="K919" s="302"/>
      <c r="L919" s="302">
        <v>110630600</v>
      </c>
      <c r="M919" s="304"/>
      <c r="N919" s="304"/>
      <c r="O919" s="304"/>
      <c r="P919" s="304"/>
      <c r="Q919" s="304"/>
      <c r="R919" s="304"/>
      <c r="S919" s="304"/>
      <c r="T919" s="304"/>
      <c r="U919" s="304"/>
      <c r="V919" s="304"/>
      <c r="W919" s="304"/>
      <c r="X919" s="304"/>
      <c r="Y919" s="154"/>
    </row>
    <row r="920" spans="1:25" s="277" customFormat="1">
      <c r="A920" s="174"/>
      <c r="B920" s="162"/>
      <c r="C920" s="162"/>
      <c r="D920" s="255" t="s">
        <v>2165</v>
      </c>
      <c r="E920" s="302"/>
      <c r="F920" s="302"/>
      <c r="G920" s="316"/>
      <c r="H920" s="323">
        <v>-1479500</v>
      </c>
      <c r="I920" s="316"/>
      <c r="J920" s="316"/>
      <c r="K920" s="302"/>
      <c r="L920" s="323">
        <v>1479500</v>
      </c>
      <c r="M920" s="304"/>
      <c r="N920" s="304"/>
      <c r="O920" s="304"/>
      <c r="P920" s="304"/>
      <c r="Q920" s="304"/>
      <c r="R920" s="304"/>
      <c r="S920" s="304"/>
      <c r="T920" s="304"/>
      <c r="U920" s="304"/>
      <c r="V920" s="304"/>
      <c r="W920" s="304"/>
      <c r="X920" s="304"/>
      <c r="Y920" s="154"/>
    </row>
    <row r="921" spans="1:25">
      <c r="A921" s="174"/>
      <c r="B921" s="162"/>
      <c r="C921" s="162"/>
      <c r="D921" s="172" t="s">
        <v>1821</v>
      </c>
      <c r="E921" s="302"/>
      <c r="F921" s="302"/>
      <c r="G921" s="316">
        <v>295744500</v>
      </c>
      <c r="H921" s="316"/>
      <c r="I921" s="316"/>
      <c r="J921" s="316"/>
      <c r="K921" s="302"/>
      <c r="L921" s="302">
        <v>15565500</v>
      </c>
      <c r="M921" s="304"/>
      <c r="N921" s="304"/>
      <c r="O921" s="304"/>
      <c r="P921" s="304"/>
      <c r="Q921" s="304"/>
      <c r="R921" s="304"/>
      <c r="S921" s="304"/>
      <c r="T921" s="304"/>
      <c r="U921" s="304"/>
      <c r="V921" s="304"/>
      <c r="W921" s="304"/>
      <c r="X921" s="304"/>
      <c r="Y921" s="154"/>
    </row>
    <row r="922" spans="1:25">
      <c r="A922" s="174"/>
      <c r="B922" s="162"/>
      <c r="C922" s="162"/>
      <c r="D922" s="172" t="s">
        <v>1822</v>
      </c>
      <c r="E922" s="302"/>
      <c r="F922" s="302"/>
      <c r="G922" s="316">
        <v>690650000</v>
      </c>
      <c r="H922" s="316"/>
      <c r="I922" s="316"/>
      <c r="J922" s="316"/>
      <c r="K922" s="302"/>
      <c r="L922" s="302">
        <v>36350000</v>
      </c>
      <c r="M922" s="304"/>
      <c r="N922" s="304"/>
      <c r="O922" s="304"/>
      <c r="P922" s="304"/>
      <c r="Q922" s="304"/>
      <c r="R922" s="304"/>
      <c r="S922" s="304"/>
      <c r="T922" s="304"/>
      <c r="U922" s="304"/>
      <c r="V922" s="304"/>
      <c r="W922" s="304"/>
      <c r="X922" s="304"/>
      <c r="Y922" s="154"/>
    </row>
    <row r="923" spans="1:25">
      <c r="A923" s="174"/>
      <c r="B923" s="162"/>
      <c r="C923" s="162"/>
      <c r="D923" s="172" t="s">
        <v>1931</v>
      </c>
      <c r="E923" s="302"/>
      <c r="F923" s="302"/>
      <c r="G923" s="315">
        <v>33000000</v>
      </c>
      <c r="H923" s="315"/>
      <c r="I923" s="316"/>
      <c r="J923" s="316"/>
      <c r="K923" s="302"/>
      <c r="L923" s="302"/>
      <c r="M923" s="304"/>
      <c r="N923" s="304"/>
      <c r="O923" s="304"/>
      <c r="P923" s="304"/>
      <c r="Q923" s="304"/>
      <c r="R923" s="304"/>
      <c r="S923" s="304"/>
      <c r="T923" s="304"/>
      <c r="U923" s="304"/>
      <c r="V923" s="304"/>
      <c r="W923" s="304"/>
      <c r="X923" s="304"/>
      <c r="Y923" s="154"/>
    </row>
    <row r="924" spans="1:25">
      <c r="A924" s="174"/>
      <c r="B924" s="162"/>
      <c r="C924" s="162"/>
      <c r="D924" s="172" t="s">
        <v>1823</v>
      </c>
      <c r="E924" s="302"/>
      <c r="F924" s="302"/>
      <c r="G924" s="315"/>
      <c r="H924" s="315"/>
      <c r="I924" s="316"/>
      <c r="J924" s="316"/>
      <c r="K924" s="302"/>
      <c r="L924" s="302"/>
      <c r="M924" s="304"/>
      <c r="N924" s="304"/>
      <c r="O924" s="304"/>
      <c r="P924" s="304"/>
      <c r="Q924" s="316">
        <v>1388920000</v>
      </c>
      <c r="R924" s="304"/>
      <c r="S924" s="304"/>
      <c r="T924" s="304"/>
      <c r="U924" s="304"/>
      <c r="V924" s="304"/>
      <c r="W924" s="304"/>
      <c r="X924" s="304"/>
      <c r="Y924" s="154"/>
    </row>
    <row r="925" spans="1:25">
      <c r="A925" s="174"/>
      <c r="B925" s="162"/>
      <c r="C925" s="162"/>
      <c r="D925" s="172" t="s">
        <v>1824</v>
      </c>
      <c r="E925" s="302"/>
      <c r="F925" s="302"/>
      <c r="G925" s="315"/>
      <c r="H925" s="315"/>
      <c r="I925" s="302"/>
      <c r="J925" s="302"/>
      <c r="K925" s="302"/>
      <c r="L925" s="302"/>
      <c r="M925" s="304"/>
      <c r="N925" s="304"/>
      <c r="O925" s="304"/>
      <c r="P925" s="304"/>
      <c r="Q925" s="316">
        <v>66500000</v>
      </c>
      <c r="R925" s="304"/>
      <c r="S925" s="304"/>
      <c r="T925" s="304"/>
      <c r="U925" s="304"/>
      <c r="V925" s="304"/>
      <c r="W925" s="304"/>
      <c r="X925" s="304"/>
      <c r="Y925" s="154"/>
    </row>
    <row r="926" spans="1:25">
      <c r="A926" s="174"/>
      <c r="B926" s="162"/>
      <c r="C926" s="162"/>
      <c r="D926" s="172" t="s">
        <v>1825</v>
      </c>
      <c r="E926" s="302"/>
      <c r="F926" s="302"/>
      <c r="G926" s="315"/>
      <c r="H926" s="315"/>
      <c r="I926" s="302"/>
      <c r="J926" s="302"/>
      <c r="K926" s="302"/>
      <c r="L926" s="302"/>
      <c r="M926" s="304"/>
      <c r="N926" s="304"/>
      <c r="O926" s="304"/>
      <c r="P926" s="304"/>
      <c r="Q926" s="316">
        <v>473169000</v>
      </c>
      <c r="R926" s="304"/>
      <c r="S926" s="304"/>
      <c r="T926" s="304"/>
      <c r="U926" s="304"/>
      <c r="V926" s="304"/>
      <c r="W926" s="304"/>
      <c r="X926" s="304"/>
      <c r="Y926" s="154"/>
    </row>
    <row r="927" spans="1:25">
      <c r="A927" s="174"/>
      <c r="B927" s="162"/>
      <c r="C927" s="162"/>
      <c r="D927" s="172" t="s">
        <v>1826</v>
      </c>
      <c r="E927" s="302"/>
      <c r="F927" s="302"/>
      <c r="G927" s="315"/>
      <c r="H927" s="315"/>
      <c r="I927" s="302"/>
      <c r="J927" s="302"/>
      <c r="K927" s="302"/>
      <c r="L927" s="302"/>
      <c r="M927" s="304"/>
      <c r="N927" s="304"/>
      <c r="O927" s="304"/>
      <c r="P927" s="304"/>
      <c r="Q927" s="316">
        <v>226900000</v>
      </c>
      <c r="R927" s="304"/>
      <c r="S927" s="304"/>
      <c r="T927" s="304"/>
      <c r="U927" s="304"/>
      <c r="V927" s="304"/>
      <c r="W927" s="304"/>
      <c r="X927" s="304"/>
      <c r="Y927" s="154"/>
    </row>
    <row r="928" spans="1:25">
      <c r="A928" s="174"/>
      <c r="B928" s="162"/>
      <c r="C928" s="162"/>
      <c r="D928" s="170" t="s">
        <v>1827</v>
      </c>
      <c r="E928" s="302"/>
      <c r="F928" s="302"/>
      <c r="G928" s="315"/>
      <c r="H928" s="315"/>
      <c r="I928" s="302"/>
      <c r="J928" s="302"/>
      <c r="K928" s="302"/>
      <c r="L928" s="302"/>
      <c r="M928" s="304"/>
      <c r="N928" s="304"/>
      <c r="O928" s="304"/>
      <c r="P928" s="304"/>
      <c r="Q928" s="316"/>
      <c r="R928" s="304"/>
      <c r="S928" s="304"/>
      <c r="T928" s="304"/>
      <c r="U928" s="304"/>
      <c r="V928" s="304"/>
      <c r="W928" s="304"/>
      <c r="X928" s="304"/>
      <c r="Y928" s="154"/>
    </row>
    <row r="929" spans="1:25">
      <c r="A929" s="174"/>
      <c r="B929" s="162"/>
      <c r="C929" s="162"/>
      <c r="D929" s="172" t="s">
        <v>1828</v>
      </c>
      <c r="E929" s="302"/>
      <c r="F929" s="302"/>
      <c r="G929" s="315"/>
      <c r="H929" s="315"/>
      <c r="I929" s="302"/>
      <c r="J929" s="302"/>
      <c r="K929" s="302"/>
      <c r="L929" s="302"/>
      <c r="M929" s="304"/>
      <c r="N929" s="304"/>
      <c r="O929" s="304"/>
      <c r="P929" s="304"/>
      <c r="Q929" s="316">
        <v>43660000</v>
      </c>
      <c r="R929" s="304"/>
      <c r="S929" s="304"/>
      <c r="T929" s="304"/>
      <c r="U929" s="304"/>
      <c r="V929" s="304"/>
      <c r="W929" s="304"/>
      <c r="X929" s="304"/>
      <c r="Y929" s="154"/>
    </row>
    <row r="930" spans="1:25">
      <c r="A930" s="174"/>
      <c r="B930" s="162"/>
      <c r="C930" s="162"/>
      <c r="D930" s="172" t="s">
        <v>1829</v>
      </c>
      <c r="E930" s="302"/>
      <c r="F930" s="302"/>
      <c r="G930" s="315"/>
      <c r="H930" s="315"/>
      <c r="I930" s="302"/>
      <c r="J930" s="302"/>
      <c r="K930" s="302"/>
      <c r="L930" s="302"/>
      <c r="M930" s="304"/>
      <c r="N930" s="304"/>
      <c r="O930" s="304"/>
      <c r="P930" s="304"/>
      <c r="Q930" s="316">
        <v>44424000</v>
      </c>
      <c r="R930" s="304"/>
      <c r="S930" s="304"/>
      <c r="T930" s="304"/>
      <c r="U930" s="304"/>
      <c r="V930" s="304"/>
      <c r="W930" s="304"/>
      <c r="X930" s="304"/>
      <c r="Y930" s="154"/>
    </row>
    <row r="931" spans="1:25">
      <c r="A931" s="174"/>
      <c r="B931" s="162"/>
      <c r="C931" s="162"/>
      <c r="D931" s="172" t="s">
        <v>1830</v>
      </c>
      <c r="E931" s="302"/>
      <c r="F931" s="302"/>
      <c r="G931" s="315"/>
      <c r="H931" s="315"/>
      <c r="I931" s="302"/>
      <c r="J931" s="302"/>
      <c r="K931" s="302"/>
      <c r="L931" s="302"/>
      <c r="M931" s="304"/>
      <c r="N931" s="304"/>
      <c r="O931" s="304"/>
      <c r="P931" s="304"/>
      <c r="Q931" s="316">
        <v>126358000</v>
      </c>
      <c r="R931" s="304"/>
      <c r="S931" s="304"/>
      <c r="T931" s="304"/>
      <c r="U931" s="304"/>
      <c r="V931" s="304"/>
      <c r="W931" s="304"/>
      <c r="X931" s="304"/>
      <c r="Y931" s="154"/>
    </row>
    <row r="932" spans="1:25">
      <c r="A932" s="174"/>
      <c r="B932" s="162"/>
      <c r="C932" s="162"/>
      <c r="D932" s="172" t="s">
        <v>1831</v>
      </c>
      <c r="E932" s="302"/>
      <c r="F932" s="302"/>
      <c r="G932" s="315"/>
      <c r="H932" s="315"/>
      <c r="I932" s="302"/>
      <c r="J932" s="302"/>
      <c r="K932" s="302"/>
      <c r="L932" s="302"/>
      <c r="M932" s="304"/>
      <c r="N932" s="304"/>
      <c r="O932" s="304"/>
      <c r="P932" s="304"/>
      <c r="Q932" s="316">
        <v>469432000</v>
      </c>
      <c r="R932" s="304"/>
      <c r="S932" s="304"/>
      <c r="T932" s="304"/>
      <c r="U932" s="304"/>
      <c r="V932" s="304"/>
      <c r="W932" s="304"/>
      <c r="X932" s="304"/>
      <c r="Y932" s="154"/>
    </row>
    <row r="933" spans="1:25">
      <c r="A933" s="174"/>
      <c r="B933" s="162"/>
      <c r="C933" s="162"/>
      <c r="D933" s="172"/>
      <c r="E933" s="302"/>
      <c r="F933" s="302"/>
      <c r="G933" s="315"/>
      <c r="H933" s="315"/>
      <c r="I933" s="302"/>
      <c r="J933" s="302"/>
      <c r="K933" s="302"/>
      <c r="L933" s="302"/>
      <c r="M933" s="304"/>
      <c r="N933" s="304"/>
      <c r="O933" s="304"/>
      <c r="P933" s="304"/>
      <c r="Q933" s="316"/>
      <c r="R933" s="304"/>
      <c r="S933" s="304"/>
      <c r="T933" s="304"/>
      <c r="U933" s="304"/>
      <c r="V933" s="304"/>
      <c r="W933" s="304"/>
      <c r="X933" s="304"/>
      <c r="Y933" s="154"/>
    </row>
    <row r="934" spans="1:25">
      <c r="A934" s="174"/>
      <c r="B934" s="162"/>
      <c r="C934" s="162"/>
      <c r="D934" s="172" t="s">
        <v>1953</v>
      </c>
      <c r="E934" s="302"/>
      <c r="F934" s="302"/>
      <c r="G934" s="315"/>
      <c r="H934" s="315"/>
      <c r="I934" s="302"/>
      <c r="J934" s="315">
        <v>38945500</v>
      </c>
      <c r="K934" s="302"/>
      <c r="L934" s="302"/>
      <c r="M934" s="304"/>
      <c r="N934" s="304"/>
      <c r="O934" s="304"/>
      <c r="P934" s="304"/>
      <c r="Q934" s="316"/>
      <c r="R934" s="304"/>
      <c r="S934" s="304"/>
      <c r="T934" s="304"/>
      <c r="U934" s="304"/>
      <c r="V934" s="304"/>
      <c r="W934" s="304"/>
      <c r="X934" s="304"/>
      <c r="Y934" s="154"/>
    </row>
    <row r="935" spans="1:25">
      <c r="A935" s="174"/>
      <c r="B935" s="162"/>
      <c r="C935" s="162"/>
      <c r="D935" s="172" t="s">
        <v>1954</v>
      </c>
      <c r="E935" s="302"/>
      <c r="F935" s="302"/>
      <c r="G935" s="315"/>
      <c r="H935" s="315"/>
      <c r="I935" s="302"/>
      <c r="J935" s="315">
        <v>8750000</v>
      </c>
      <c r="K935" s="302"/>
      <c r="L935" s="302"/>
      <c r="M935" s="304"/>
      <c r="N935" s="304"/>
      <c r="O935" s="304"/>
      <c r="P935" s="304"/>
      <c r="Q935" s="316"/>
      <c r="R935" s="304"/>
      <c r="S935" s="304"/>
      <c r="T935" s="304"/>
      <c r="U935" s="304"/>
      <c r="V935" s="304"/>
      <c r="W935" s="304"/>
      <c r="X935" s="304"/>
      <c r="Y935" s="154"/>
    </row>
    <row r="936" spans="1:25">
      <c r="A936" s="174"/>
      <c r="B936" s="162"/>
      <c r="C936" s="162"/>
      <c r="D936" s="172" t="s">
        <v>1955</v>
      </c>
      <c r="E936" s="302"/>
      <c r="F936" s="302"/>
      <c r="G936" s="315"/>
      <c r="H936" s="315"/>
      <c r="I936" s="302"/>
      <c r="J936" s="315">
        <v>5850000</v>
      </c>
      <c r="K936" s="302"/>
      <c r="L936" s="302"/>
      <c r="M936" s="304"/>
      <c r="N936" s="304"/>
      <c r="O936" s="304"/>
      <c r="P936" s="304"/>
      <c r="Q936" s="316"/>
      <c r="R936" s="304"/>
      <c r="S936" s="304"/>
      <c r="T936" s="304"/>
      <c r="U936" s="304"/>
      <c r="V936" s="304"/>
      <c r="W936" s="304"/>
      <c r="X936" s="304"/>
      <c r="Y936" s="154"/>
    </row>
    <row r="937" spans="1:25">
      <c r="A937" s="174"/>
      <c r="B937" s="162"/>
      <c r="C937" s="162"/>
      <c r="D937" s="172" t="s">
        <v>1956</v>
      </c>
      <c r="E937" s="302"/>
      <c r="F937" s="302"/>
      <c r="G937" s="315"/>
      <c r="H937" s="315"/>
      <c r="I937" s="302"/>
      <c r="J937" s="315">
        <v>12743750</v>
      </c>
      <c r="K937" s="302"/>
      <c r="L937" s="302"/>
      <c r="M937" s="304"/>
      <c r="N937" s="304"/>
      <c r="O937" s="304"/>
      <c r="P937" s="304"/>
      <c r="Q937" s="316"/>
      <c r="R937" s="304"/>
      <c r="S937" s="304"/>
      <c r="T937" s="304"/>
      <c r="U937" s="304"/>
      <c r="V937" s="304"/>
      <c r="W937" s="304"/>
      <c r="X937" s="304"/>
      <c r="Y937" s="154"/>
    </row>
    <row r="938" spans="1:25">
      <c r="A938" s="174"/>
      <c r="B938" s="162"/>
      <c r="C938" s="162"/>
      <c r="D938" s="172"/>
      <c r="E938" s="302"/>
      <c r="F938" s="302"/>
      <c r="G938" s="315"/>
      <c r="H938" s="315"/>
      <c r="I938" s="302"/>
      <c r="J938" s="302"/>
      <c r="K938" s="302"/>
      <c r="L938" s="302"/>
      <c r="M938" s="304"/>
      <c r="N938" s="304"/>
      <c r="O938" s="304"/>
      <c r="P938" s="304"/>
      <c r="Q938" s="316"/>
      <c r="R938" s="304"/>
      <c r="S938" s="304"/>
      <c r="T938" s="304"/>
      <c r="U938" s="304"/>
      <c r="V938" s="304"/>
      <c r="W938" s="304"/>
      <c r="X938" s="304"/>
      <c r="Y938" s="154"/>
    </row>
    <row r="939" spans="1:25">
      <c r="A939" s="174"/>
      <c r="B939" s="162"/>
      <c r="C939" s="162"/>
      <c r="D939" s="257" t="s">
        <v>1979</v>
      </c>
      <c r="E939" s="302"/>
      <c r="F939" s="302"/>
      <c r="G939" s="302"/>
      <c r="H939" s="302"/>
      <c r="I939" s="302"/>
      <c r="J939" s="302"/>
      <c r="K939" s="302"/>
      <c r="L939" s="302"/>
      <c r="M939" s="304"/>
      <c r="N939" s="304"/>
      <c r="O939" s="304"/>
      <c r="P939" s="304"/>
      <c r="Q939" s="304"/>
      <c r="R939" s="304"/>
      <c r="S939" s="333">
        <v>68900000</v>
      </c>
      <c r="T939" s="304"/>
      <c r="U939" s="304"/>
      <c r="V939" s="304"/>
      <c r="W939" s="304"/>
      <c r="X939" s="304"/>
      <c r="Y939" s="154"/>
    </row>
    <row r="940" spans="1:25">
      <c r="A940" s="174"/>
      <c r="B940" s="162"/>
      <c r="C940" s="162"/>
      <c r="D940" s="257" t="s">
        <v>1980</v>
      </c>
      <c r="E940" s="302"/>
      <c r="F940" s="302"/>
      <c r="G940" s="302"/>
      <c r="H940" s="302"/>
      <c r="I940" s="302"/>
      <c r="J940" s="302"/>
      <c r="K940" s="302"/>
      <c r="L940" s="302"/>
      <c r="M940" s="304"/>
      <c r="N940" s="304"/>
      <c r="O940" s="304"/>
      <c r="P940" s="304"/>
      <c r="Q940" s="304"/>
      <c r="R940" s="304"/>
      <c r="S940" s="333">
        <v>37167000</v>
      </c>
      <c r="T940" s="304"/>
      <c r="U940" s="304"/>
      <c r="V940" s="304"/>
      <c r="W940" s="304"/>
      <c r="X940" s="304"/>
      <c r="Y940" s="154"/>
    </row>
    <row r="941" spans="1:25">
      <c r="A941" s="174"/>
      <c r="B941" s="162"/>
      <c r="C941" s="162"/>
      <c r="D941" s="257" t="s">
        <v>1982</v>
      </c>
      <c r="E941" s="302"/>
      <c r="F941" s="302"/>
      <c r="G941" s="302"/>
      <c r="H941" s="302"/>
      <c r="I941" s="302"/>
      <c r="J941" s="302"/>
      <c r="K941" s="302"/>
      <c r="L941" s="302"/>
      <c r="M941" s="304"/>
      <c r="N941" s="304"/>
      <c r="O941" s="304"/>
      <c r="P941" s="304"/>
      <c r="Q941" s="304"/>
      <c r="R941" s="304"/>
      <c r="S941" s="333">
        <v>284050000</v>
      </c>
      <c r="T941" s="304"/>
      <c r="U941" s="304"/>
      <c r="V941" s="304"/>
      <c r="W941" s="304"/>
      <c r="X941" s="304"/>
      <c r="Y941" s="154"/>
    </row>
    <row r="942" spans="1:25">
      <c r="A942" s="174"/>
      <c r="B942" s="162"/>
      <c r="C942" s="162"/>
      <c r="D942" s="201"/>
      <c r="E942" s="302"/>
      <c r="F942" s="302"/>
      <c r="G942" s="302"/>
      <c r="H942" s="302"/>
      <c r="I942" s="302"/>
      <c r="J942" s="302"/>
      <c r="K942" s="302"/>
      <c r="L942" s="302"/>
      <c r="M942" s="304"/>
      <c r="N942" s="304"/>
      <c r="O942" s="304"/>
      <c r="P942" s="304"/>
      <c r="Q942" s="304"/>
      <c r="R942" s="304"/>
      <c r="S942" s="304"/>
      <c r="T942" s="304"/>
      <c r="U942" s="304"/>
      <c r="V942" s="304"/>
      <c r="W942" s="304"/>
      <c r="X942" s="304"/>
      <c r="Y942" s="154"/>
    </row>
    <row r="943" spans="1:25">
      <c r="A943" s="174"/>
      <c r="B943" s="162"/>
      <c r="C943" s="162"/>
      <c r="D943" s="201"/>
      <c r="E943" s="302"/>
      <c r="F943" s="302"/>
      <c r="G943" s="302"/>
      <c r="H943" s="302"/>
      <c r="I943" s="302"/>
      <c r="J943" s="302"/>
      <c r="K943" s="302"/>
      <c r="L943" s="302"/>
      <c r="M943" s="304"/>
      <c r="N943" s="304"/>
      <c r="O943" s="304"/>
      <c r="P943" s="304"/>
      <c r="Q943" s="304"/>
      <c r="R943" s="304"/>
      <c r="S943" s="304"/>
      <c r="T943" s="304"/>
      <c r="U943" s="304"/>
      <c r="V943" s="304"/>
      <c r="W943" s="304"/>
      <c r="X943" s="304"/>
      <c r="Y943" s="154"/>
    </row>
    <row r="944" spans="1:25">
      <c r="A944" s="173"/>
      <c r="B944" s="163">
        <v>4</v>
      </c>
      <c r="C944" s="163" t="s">
        <v>98</v>
      </c>
      <c r="D944" s="167" t="s">
        <v>8</v>
      </c>
      <c r="E944" s="300">
        <v>905539144925</v>
      </c>
      <c r="F944" s="300">
        <v>33789217420</v>
      </c>
      <c r="G944" s="300">
        <f t="shared" ref="G944:I944" si="27">SUM(G945:G1044)</f>
        <v>33807742135</v>
      </c>
      <c r="H944" s="300">
        <f t="shared" si="27"/>
        <v>439442206</v>
      </c>
      <c r="I944" s="300">
        <f t="shared" si="27"/>
        <v>0</v>
      </c>
      <c r="J944" s="300">
        <f t="shared" ref="J944:V944" si="28">SUM(J945:J1044)</f>
        <v>0</v>
      </c>
      <c r="K944" s="300">
        <f t="shared" si="28"/>
        <v>0</v>
      </c>
      <c r="L944" s="300">
        <f t="shared" si="28"/>
        <v>1768089105</v>
      </c>
      <c r="M944" s="300">
        <f t="shared" si="28"/>
        <v>763136000</v>
      </c>
      <c r="N944" s="300">
        <f t="shared" si="28"/>
        <v>0</v>
      </c>
      <c r="O944" s="300">
        <f t="shared" si="28"/>
        <v>0</v>
      </c>
      <c r="P944" s="300">
        <f t="shared" si="28"/>
        <v>0</v>
      </c>
      <c r="Q944" s="300">
        <f t="shared" si="28"/>
        <v>0</v>
      </c>
      <c r="R944" s="300">
        <f t="shared" si="28"/>
        <v>0</v>
      </c>
      <c r="S944" s="300">
        <f t="shared" si="28"/>
        <v>205936000</v>
      </c>
      <c r="T944" s="300">
        <f t="shared" si="28"/>
        <v>0</v>
      </c>
      <c r="U944" s="300">
        <f t="shared" si="28"/>
        <v>0</v>
      </c>
      <c r="V944" s="300">
        <f t="shared" si="28"/>
        <v>465465600</v>
      </c>
      <c r="W944" s="301">
        <f>E944+G944+H944+I944+J944+K944+L944+M944+N944-O944-P944-Q944-R944-S944-T944-U944-V944</f>
        <v>941646152771</v>
      </c>
      <c r="X944" s="301"/>
      <c r="Y944" s="154"/>
    </row>
    <row r="945" spans="1:25">
      <c r="A945" s="174"/>
      <c r="B945" s="162"/>
      <c r="C945" s="162"/>
      <c r="D945" s="172" t="s">
        <v>1832</v>
      </c>
      <c r="E945" s="302"/>
      <c r="F945" s="302"/>
      <c r="G945" s="312">
        <v>116632450</v>
      </c>
      <c r="H945" s="312">
        <v>5159575</v>
      </c>
      <c r="I945" s="302"/>
      <c r="J945" s="302"/>
      <c r="K945" s="302"/>
      <c r="L945" s="302">
        <v>6138550</v>
      </c>
      <c r="M945" s="302"/>
      <c r="N945" s="302"/>
      <c r="O945" s="302"/>
      <c r="P945" s="302"/>
      <c r="Q945" s="302"/>
      <c r="R945" s="302"/>
      <c r="S945" s="302"/>
      <c r="T945" s="302"/>
      <c r="U945" s="302"/>
      <c r="V945" s="302"/>
      <c r="W945" s="304"/>
      <c r="X945" s="304"/>
      <c r="Y945" s="154"/>
    </row>
    <row r="946" spans="1:25">
      <c r="A946" s="174"/>
      <c r="B946" s="162"/>
      <c r="C946" s="162"/>
      <c r="D946" s="172" t="s">
        <v>1833</v>
      </c>
      <c r="E946" s="302"/>
      <c r="F946" s="302"/>
      <c r="G946" s="312">
        <v>451670945</v>
      </c>
      <c r="H946" s="312">
        <v>5159575</v>
      </c>
      <c r="I946" s="302"/>
      <c r="J946" s="302"/>
      <c r="K946" s="302"/>
      <c r="L946" s="302">
        <v>23772155</v>
      </c>
      <c r="M946" s="304"/>
      <c r="N946" s="304"/>
      <c r="O946" s="304"/>
      <c r="P946" s="304"/>
      <c r="Q946" s="304"/>
      <c r="R946" s="304"/>
      <c r="S946" s="304"/>
      <c r="T946" s="304"/>
      <c r="U946" s="304"/>
      <c r="V946" s="304"/>
      <c r="W946" s="304"/>
      <c r="X946" s="304"/>
      <c r="Y946" s="154"/>
    </row>
    <row r="947" spans="1:25">
      <c r="A947" s="174"/>
      <c r="B947" s="162"/>
      <c r="C947" s="162"/>
      <c r="D947" s="172" t="s">
        <v>1834</v>
      </c>
      <c r="E947" s="302"/>
      <c r="F947" s="302"/>
      <c r="G947" s="312">
        <v>454341965</v>
      </c>
      <c r="H947" s="312">
        <v>5159575</v>
      </c>
      <c r="I947" s="302"/>
      <c r="J947" s="302"/>
      <c r="K947" s="302"/>
      <c r="L947" s="302">
        <v>23912735</v>
      </c>
      <c r="M947" s="304"/>
      <c r="N947" s="304"/>
      <c r="O947" s="304"/>
      <c r="P947" s="304"/>
      <c r="Q947" s="304"/>
      <c r="R947" s="304"/>
      <c r="S947" s="304"/>
      <c r="T947" s="304"/>
      <c r="U947" s="304"/>
      <c r="V947" s="304"/>
      <c r="W947" s="304"/>
      <c r="X947" s="304"/>
      <c r="Y947" s="154"/>
    </row>
    <row r="948" spans="1:25">
      <c r="A948" s="174"/>
      <c r="B948" s="162"/>
      <c r="C948" s="162"/>
      <c r="D948" s="172" t="s">
        <v>1835</v>
      </c>
      <c r="E948" s="302"/>
      <c r="F948" s="302"/>
      <c r="G948" s="312">
        <v>225824500</v>
      </c>
      <c r="H948" s="312">
        <v>5159575</v>
      </c>
      <c r="I948" s="302"/>
      <c r="J948" s="302"/>
      <c r="K948" s="302"/>
      <c r="L948" s="302">
        <v>11885500</v>
      </c>
      <c r="M948" s="304"/>
      <c r="N948" s="304"/>
      <c r="O948" s="304"/>
      <c r="P948" s="304"/>
      <c r="Q948" s="304"/>
      <c r="R948" s="304"/>
      <c r="S948" s="304"/>
      <c r="T948" s="304"/>
      <c r="U948" s="304"/>
      <c r="V948" s="304"/>
      <c r="W948" s="304"/>
      <c r="X948" s="304"/>
      <c r="Y948" s="154"/>
    </row>
    <row r="949" spans="1:25">
      <c r="A949" s="174"/>
      <c r="B949" s="162"/>
      <c r="C949" s="162"/>
      <c r="D949" s="172" t="s">
        <v>1836</v>
      </c>
      <c r="E949" s="302"/>
      <c r="F949" s="302"/>
      <c r="G949" s="312">
        <v>450468150</v>
      </c>
      <c r="H949" s="312">
        <v>5159575</v>
      </c>
      <c r="I949" s="302"/>
      <c r="J949" s="302"/>
      <c r="K949" s="302"/>
      <c r="L949" s="302">
        <v>23708850</v>
      </c>
      <c r="M949" s="304"/>
      <c r="N949" s="304"/>
      <c r="O949" s="304"/>
      <c r="P949" s="304"/>
      <c r="Q949" s="304"/>
      <c r="R949" s="304"/>
      <c r="S949" s="304"/>
      <c r="T949" s="304"/>
      <c r="U949" s="304"/>
      <c r="V949" s="304"/>
      <c r="W949" s="304"/>
      <c r="X949" s="304"/>
      <c r="Y949" s="154"/>
    </row>
    <row r="950" spans="1:25">
      <c r="A950" s="174"/>
      <c r="B950" s="162"/>
      <c r="C950" s="162"/>
      <c r="D950" s="172" t="s">
        <v>1837</v>
      </c>
      <c r="E950" s="302"/>
      <c r="F950" s="302"/>
      <c r="G950" s="312">
        <v>660805750</v>
      </c>
      <c r="H950" s="312">
        <v>4980948</v>
      </c>
      <c r="I950" s="302"/>
      <c r="J950" s="302"/>
      <c r="K950" s="302"/>
      <c r="L950" s="302">
        <v>34779250</v>
      </c>
      <c r="M950" s="304"/>
      <c r="N950" s="304"/>
      <c r="O950" s="304"/>
      <c r="P950" s="304"/>
      <c r="Q950" s="304"/>
      <c r="R950" s="304"/>
      <c r="S950" s="304"/>
      <c r="T950" s="304"/>
      <c r="U950" s="304"/>
      <c r="V950" s="304"/>
      <c r="W950" s="304"/>
      <c r="X950" s="304"/>
      <c r="Y950" s="154"/>
    </row>
    <row r="951" spans="1:25">
      <c r="A951" s="174"/>
      <c r="B951" s="162"/>
      <c r="C951" s="162"/>
      <c r="D951" s="172" t="s">
        <v>1838</v>
      </c>
      <c r="E951" s="302"/>
      <c r="F951" s="302"/>
      <c r="G951" s="312">
        <v>241623000</v>
      </c>
      <c r="H951" s="312">
        <v>4980948</v>
      </c>
      <c r="I951" s="302"/>
      <c r="J951" s="302"/>
      <c r="K951" s="302"/>
      <c r="L951" s="302">
        <v>12717000</v>
      </c>
      <c r="M951" s="304"/>
      <c r="N951" s="304"/>
      <c r="O951" s="304"/>
      <c r="P951" s="304"/>
      <c r="Q951" s="304"/>
      <c r="R951" s="304"/>
      <c r="S951" s="304"/>
      <c r="T951" s="304"/>
      <c r="U951" s="304"/>
      <c r="V951" s="304"/>
      <c r="W951" s="304"/>
      <c r="X951" s="304"/>
      <c r="Y951" s="154"/>
    </row>
    <row r="952" spans="1:25">
      <c r="A952" s="174"/>
      <c r="B952" s="162"/>
      <c r="C952" s="162"/>
      <c r="D952" s="172" t="s">
        <v>1839</v>
      </c>
      <c r="E952" s="302"/>
      <c r="F952" s="302"/>
      <c r="G952" s="312">
        <v>940263830</v>
      </c>
      <c r="H952" s="312">
        <v>4980948</v>
      </c>
      <c r="I952" s="302"/>
      <c r="J952" s="302"/>
      <c r="K952" s="302"/>
      <c r="L952" s="302">
        <v>49487570</v>
      </c>
      <c r="M952" s="304"/>
      <c r="N952" s="304"/>
      <c r="O952" s="304"/>
      <c r="P952" s="304"/>
      <c r="Q952" s="304"/>
      <c r="R952" s="304"/>
      <c r="S952" s="304"/>
      <c r="T952" s="304"/>
      <c r="U952" s="304"/>
      <c r="V952" s="304"/>
      <c r="W952" s="304"/>
      <c r="X952" s="304"/>
      <c r="Y952" s="154"/>
    </row>
    <row r="953" spans="1:25">
      <c r="A953" s="174"/>
      <c r="B953" s="162"/>
      <c r="C953" s="162"/>
      <c r="D953" s="172" t="s">
        <v>1840</v>
      </c>
      <c r="E953" s="302"/>
      <c r="F953" s="302"/>
      <c r="G953" s="312">
        <v>461848200</v>
      </c>
      <c r="H953" s="312">
        <v>4980948</v>
      </c>
      <c r="I953" s="302"/>
      <c r="J953" s="302"/>
      <c r="K953" s="302"/>
      <c r="L953" s="302">
        <v>24307800</v>
      </c>
      <c r="M953" s="304"/>
      <c r="N953" s="304"/>
      <c r="O953" s="304"/>
      <c r="P953" s="304"/>
      <c r="Q953" s="304"/>
      <c r="R953" s="304"/>
      <c r="S953" s="304"/>
      <c r="T953" s="304"/>
      <c r="U953" s="304"/>
      <c r="V953" s="304"/>
      <c r="W953" s="304"/>
      <c r="X953" s="304"/>
      <c r="Y953" s="154"/>
    </row>
    <row r="954" spans="1:25">
      <c r="A954" s="174"/>
      <c r="B954" s="162"/>
      <c r="C954" s="162"/>
      <c r="D954" s="172" t="s">
        <v>1841</v>
      </c>
      <c r="E954" s="302"/>
      <c r="F954" s="302"/>
      <c r="G954" s="312">
        <v>936215500</v>
      </c>
      <c r="H954" s="312">
        <v>4980948</v>
      </c>
      <c r="I954" s="302"/>
      <c r="J954" s="302"/>
      <c r="K954" s="302"/>
      <c r="L954" s="302">
        <v>49274500</v>
      </c>
      <c r="M954" s="304"/>
      <c r="N954" s="304"/>
      <c r="O954" s="304"/>
      <c r="P954" s="304"/>
      <c r="Q954" s="304"/>
      <c r="R954" s="304"/>
      <c r="S954" s="304"/>
      <c r="T954" s="304"/>
      <c r="U954" s="304"/>
      <c r="V954" s="304"/>
      <c r="W954" s="304"/>
      <c r="X954" s="304"/>
      <c r="Y954" s="154"/>
    </row>
    <row r="955" spans="1:25">
      <c r="A955" s="174"/>
      <c r="B955" s="162"/>
      <c r="C955" s="162"/>
      <c r="D955" s="172" t="s">
        <v>1842</v>
      </c>
      <c r="E955" s="302"/>
      <c r="F955" s="302"/>
      <c r="G955" s="312">
        <v>669845000</v>
      </c>
      <c r="H955" s="312">
        <v>4980948</v>
      </c>
      <c r="I955" s="302"/>
      <c r="J955" s="302"/>
      <c r="K955" s="302"/>
      <c r="L955" s="302">
        <v>35255000</v>
      </c>
      <c r="M955" s="304"/>
      <c r="N955" s="304"/>
      <c r="O955" s="304"/>
      <c r="P955" s="304"/>
      <c r="Q955" s="304"/>
      <c r="R955" s="304"/>
      <c r="S955" s="304"/>
      <c r="T955" s="304"/>
      <c r="U955" s="304"/>
      <c r="V955" s="304"/>
      <c r="W955" s="304"/>
      <c r="X955" s="304"/>
      <c r="Y955" s="154"/>
    </row>
    <row r="956" spans="1:25">
      <c r="A956" s="174"/>
      <c r="B956" s="162"/>
      <c r="C956" s="162"/>
      <c r="D956" s="172" t="s">
        <v>1843</v>
      </c>
      <c r="E956" s="302"/>
      <c r="F956" s="302"/>
      <c r="G956" s="312">
        <v>671652850</v>
      </c>
      <c r="H956" s="312">
        <v>4980948</v>
      </c>
      <c r="I956" s="302"/>
      <c r="J956" s="302"/>
      <c r="K956" s="302"/>
      <c r="L956" s="302">
        <v>35350150</v>
      </c>
      <c r="M956" s="304"/>
      <c r="N956" s="304"/>
      <c r="O956" s="304"/>
      <c r="P956" s="304"/>
      <c r="Q956" s="304"/>
      <c r="R956" s="304"/>
      <c r="S956" s="304"/>
      <c r="T956" s="304"/>
      <c r="U956" s="304"/>
      <c r="V956" s="304"/>
      <c r="W956" s="304"/>
      <c r="X956" s="304"/>
      <c r="Y956" s="154"/>
    </row>
    <row r="957" spans="1:25">
      <c r="A957" s="174"/>
      <c r="B957" s="162"/>
      <c r="C957" s="162"/>
      <c r="D957" s="172" t="s">
        <v>1844</v>
      </c>
      <c r="E957" s="302"/>
      <c r="F957" s="302"/>
      <c r="G957" s="312">
        <v>673446070</v>
      </c>
      <c r="H957" s="312">
        <v>4980948</v>
      </c>
      <c r="I957" s="302"/>
      <c r="J957" s="302"/>
      <c r="K957" s="302"/>
      <c r="L957" s="302">
        <v>35444530</v>
      </c>
      <c r="M957" s="304"/>
      <c r="N957" s="304"/>
      <c r="O957" s="304"/>
      <c r="P957" s="304"/>
      <c r="Q957" s="304"/>
      <c r="R957" s="304"/>
      <c r="S957" s="304"/>
      <c r="T957" s="304"/>
      <c r="U957" s="304"/>
      <c r="V957" s="304"/>
      <c r="W957" s="304"/>
      <c r="X957" s="304"/>
      <c r="Y957" s="154"/>
    </row>
    <row r="958" spans="1:25">
      <c r="A958" s="174"/>
      <c r="B958" s="162"/>
      <c r="C958" s="162"/>
      <c r="D958" s="172" t="s">
        <v>1845</v>
      </c>
      <c r="E958" s="302"/>
      <c r="F958" s="302"/>
      <c r="G958" s="312">
        <v>645601000</v>
      </c>
      <c r="H958" s="312">
        <v>4980948</v>
      </c>
      <c r="I958" s="302"/>
      <c r="J958" s="302"/>
      <c r="K958" s="302"/>
      <c r="L958" s="302">
        <v>33979000</v>
      </c>
      <c r="M958" s="304"/>
      <c r="N958" s="304"/>
      <c r="O958" s="304"/>
      <c r="P958" s="304"/>
      <c r="Q958" s="304"/>
      <c r="R958" s="304"/>
      <c r="S958" s="304"/>
      <c r="T958" s="304"/>
      <c r="U958" s="304"/>
      <c r="V958" s="304"/>
      <c r="W958" s="304"/>
      <c r="X958" s="304"/>
      <c r="Y958" s="154"/>
    </row>
    <row r="959" spans="1:25">
      <c r="A959" s="174"/>
      <c r="B959" s="162"/>
      <c r="C959" s="162"/>
      <c r="D959" s="172" t="s">
        <v>1846</v>
      </c>
      <c r="E959" s="302"/>
      <c r="F959" s="302"/>
      <c r="G959" s="312">
        <v>269080185</v>
      </c>
      <c r="H959" s="312">
        <v>4980948</v>
      </c>
      <c r="I959" s="302"/>
      <c r="J959" s="302"/>
      <c r="K959" s="302"/>
      <c r="L959" s="302">
        <v>14162115</v>
      </c>
      <c r="M959" s="304"/>
      <c r="N959" s="304"/>
      <c r="O959" s="304"/>
      <c r="P959" s="304"/>
      <c r="Q959" s="304"/>
      <c r="R959" s="304"/>
      <c r="S959" s="304"/>
      <c r="T959" s="304"/>
      <c r="U959" s="304"/>
      <c r="V959" s="304"/>
      <c r="W959" s="304"/>
      <c r="X959" s="304"/>
      <c r="Y959" s="154"/>
    </row>
    <row r="960" spans="1:25">
      <c r="A960" s="174"/>
      <c r="B960" s="162"/>
      <c r="C960" s="162"/>
      <c r="D960" s="172" t="s">
        <v>1847</v>
      </c>
      <c r="E960" s="302"/>
      <c r="F960" s="302"/>
      <c r="G960" s="312">
        <v>704906840</v>
      </c>
      <c r="H960" s="312">
        <v>4980948</v>
      </c>
      <c r="I960" s="302"/>
      <c r="J960" s="302"/>
      <c r="K960" s="302"/>
      <c r="L960" s="302">
        <v>37100360</v>
      </c>
      <c r="M960" s="304"/>
      <c r="N960" s="304"/>
      <c r="O960" s="304"/>
      <c r="P960" s="304"/>
      <c r="Q960" s="304"/>
      <c r="R960" s="304"/>
      <c r="S960" s="304"/>
      <c r="T960" s="304"/>
      <c r="U960" s="304"/>
      <c r="V960" s="304"/>
      <c r="W960" s="304"/>
      <c r="X960" s="304"/>
      <c r="Y960" s="154"/>
    </row>
    <row r="961" spans="1:25">
      <c r="A961" s="174"/>
      <c r="B961" s="162"/>
      <c r="C961" s="162"/>
      <c r="D961" s="172" t="s">
        <v>1848</v>
      </c>
      <c r="E961" s="302"/>
      <c r="F961" s="302"/>
      <c r="G961" s="312">
        <v>721050000</v>
      </c>
      <c r="H961" s="312">
        <v>4980948</v>
      </c>
      <c r="I961" s="302"/>
      <c r="J961" s="302"/>
      <c r="K961" s="302"/>
      <c r="L961" s="302">
        <v>37950000</v>
      </c>
      <c r="M961" s="304"/>
      <c r="N961" s="304"/>
      <c r="O961" s="304"/>
      <c r="P961" s="304"/>
      <c r="Q961" s="304"/>
      <c r="R961" s="304"/>
      <c r="S961" s="304"/>
      <c r="T961" s="304"/>
      <c r="U961" s="304"/>
      <c r="V961" s="304"/>
      <c r="W961" s="304"/>
      <c r="X961" s="304"/>
      <c r="Y961" s="154"/>
    </row>
    <row r="962" spans="1:25">
      <c r="A962" s="174"/>
      <c r="B962" s="162"/>
      <c r="C962" s="162"/>
      <c r="D962" s="172" t="s">
        <v>1849</v>
      </c>
      <c r="E962" s="302"/>
      <c r="F962" s="302"/>
      <c r="G962" s="312">
        <v>774757775</v>
      </c>
      <c r="H962" s="312">
        <v>4980948</v>
      </c>
      <c r="I962" s="302"/>
      <c r="J962" s="302"/>
      <c r="K962" s="302"/>
      <c r="L962" s="302">
        <v>40776725</v>
      </c>
      <c r="M962" s="304"/>
      <c r="N962" s="304"/>
      <c r="O962" s="304"/>
      <c r="P962" s="304"/>
      <c r="Q962" s="304"/>
      <c r="R962" s="304"/>
      <c r="S962" s="304"/>
      <c r="T962" s="304"/>
      <c r="U962" s="304"/>
      <c r="V962" s="304"/>
      <c r="W962" s="304"/>
      <c r="X962" s="304"/>
      <c r="Y962" s="154"/>
    </row>
    <row r="963" spans="1:25">
      <c r="A963" s="174"/>
      <c r="B963" s="162"/>
      <c r="C963" s="162"/>
      <c r="D963" s="172" t="s">
        <v>1850</v>
      </c>
      <c r="E963" s="302"/>
      <c r="F963" s="302"/>
      <c r="G963" s="312">
        <v>935275000</v>
      </c>
      <c r="H963" s="312">
        <v>4980948</v>
      </c>
      <c r="I963" s="302"/>
      <c r="J963" s="302"/>
      <c r="K963" s="302"/>
      <c r="L963" s="302">
        <v>49225000</v>
      </c>
      <c r="M963" s="304"/>
      <c r="N963" s="304"/>
      <c r="O963" s="304"/>
      <c r="P963" s="304"/>
      <c r="Q963" s="304"/>
      <c r="R963" s="304"/>
      <c r="S963" s="304"/>
      <c r="T963" s="304"/>
      <c r="U963" s="304"/>
      <c r="V963" s="304"/>
      <c r="W963" s="304"/>
      <c r="X963" s="304"/>
      <c r="Y963" s="154"/>
    </row>
    <row r="964" spans="1:25">
      <c r="A964" s="174"/>
      <c r="B964" s="162"/>
      <c r="C964" s="162"/>
      <c r="D964" s="172" t="s">
        <v>1851</v>
      </c>
      <c r="E964" s="302"/>
      <c r="F964" s="302"/>
      <c r="G964" s="312">
        <v>622882700</v>
      </c>
      <c r="H964" s="312">
        <f>4980948+300</f>
        <v>4981248</v>
      </c>
      <c r="I964" s="302"/>
      <c r="J964" s="302"/>
      <c r="K964" s="302"/>
      <c r="L964" s="302">
        <v>32783000</v>
      </c>
      <c r="M964" s="304"/>
      <c r="N964" s="304"/>
      <c r="O964" s="304"/>
      <c r="P964" s="304"/>
      <c r="Q964" s="304"/>
      <c r="R964" s="304"/>
      <c r="S964" s="304"/>
      <c r="T964" s="304"/>
      <c r="U964" s="304"/>
      <c r="V964" s="304"/>
      <c r="W964" s="304"/>
      <c r="X964" s="304"/>
      <c r="Y964" s="154"/>
    </row>
    <row r="965" spans="1:25">
      <c r="A965" s="174"/>
      <c r="B965" s="162"/>
      <c r="C965" s="162"/>
      <c r="D965" s="172" t="s">
        <v>1852</v>
      </c>
      <c r="E965" s="302"/>
      <c r="F965" s="302"/>
      <c r="G965" s="312">
        <v>722354160</v>
      </c>
      <c r="H965" s="312">
        <v>4980948</v>
      </c>
      <c r="I965" s="302"/>
      <c r="J965" s="302"/>
      <c r="K965" s="302"/>
      <c r="L965" s="302">
        <v>38018640</v>
      </c>
      <c r="M965" s="304"/>
      <c r="N965" s="304"/>
      <c r="O965" s="304"/>
      <c r="P965" s="304"/>
      <c r="Q965" s="304"/>
      <c r="R965" s="304"/>
      <c r="S965" s="304"/>
      <c r="T965" s="304"/>
      <c r="U965" s="304"/>
      <c r="V965" s="304"/>
      <c r="W965" s="304"/>
      <c r="X965" s="304"/>
      <c r="Y965" s="154"/>
    </row>
    <row r="966" spans="1:25">
      <c r="A966" s="174"/>
      <c r="B966" s="162"/>
      <c r="C966" s="162"/>
      <c r="D966" s="172" t="s">
        <v>1853</v>
      </c>
      <c r="E966" s="302"/>
      <c r="F966" s="302"/>
      <c r="G966" s="312">
        <v>362971345</v>
      </c>
      <c r="H966" s="312">
        <v>4980948</v>
      </c>
      <c r="I966" s="302"/>
      <c r="J966" s="302"/>
      <c r="K966" s="302"/>
      <c r="L966" s="302">
        <v>19103755</v>
      </c>
      <c r="M966" s="304"/>
      <c r="N966" s="304"/>
      <c r="O966" s="304"/>
      <c r="P966" s="304"/>
      <c r="Q966" s="304"/>
      <c r="R966" s="304"/>
      <c r="S966" s="304"/>
      <c r="T966" s="304"/>
      <c r="U966" s="304"/>
      <c r="V966" s="304"/>
      <c r="W966" s="304"/>
      <c r="X966" s="304"/>
      <c r="Y966" s="154"/>
    </row>
    <row r="967" spans="1:25">
      <c r="A967" s="174"/>
      <c r="B967" s="162"/>
      <c r="C967" s="162"/>
      <c r="D967" s="172" t="s">
        <v>1854</v>
      </c>
      <c r="E967" s="302"/>
      <c r="F967" s="302"/>
      <c r="G967" s="312">
        <v>616550000</v>
      </c>
      <c r="H967" s="312">
        <v>4980948</v>
      </c>
      <c r="I967" s="302"/>
      <c r="J967" s="302"/>
      <c r="K967" s="302"/>
      <c r="L967" s="302">
        <v>32450000</v>
      </c>
      <c r="M967" s="304"/>
      <c r="N967" s="304"/>
      <c r="O967" s="304"/>
      <c r="P967" s="304"/>
      <c r="Q967" s="304"/>
      <c r="R967" s="304"/>
      <c r="S967" s="304"/>
      <c r="T967" s="304"/>
      <c r="U967" s="304"/>
      <c r="V967" s="304"/>
      <c r="W967" s="304"/>
      <c r="X967" s="304"/>
      <c r="Y967" s="154"/>
    </row>
    <row r="968" spans="1:25">
      <c r="A968" s="174"/>
      <c r="B968" s="162"/>
      <c r="C968" s="162"/>
      <c r="D968" s="172" t="s">
        <v>1855</v>
      </c>
      <c r="E968" s="302"/>
      <c r="F968" s="302"/>
      <c r="G968" s="312">
        <v>307473485</v>
      </c>
      <c r="H968" s="312">
        <v>4980948</v>
      </c>
      <c r="I968" s="302"/>
      <c r="J968" s="302"/>
      <c r="K968" s="302"/>
      <c r="L968" s="302">
        <v>16182815</v>
      </c>
      <c r="M968" s="304"/>
      <c r="N968" s="304"/>
      <c r="O968" s="304"/>
      <c r="P968" s="304"/>
      <c r="Q968" s="304"/>
      <c r="R968" s="304"/>
      <c r="S968" s="304"/>
      <c r="T968" s="304"/>
      <c r="U968" s="304"/>
      <c r="V968" s="304"/>
      <c r="W968" s="304"/>
      <c r="X968" s="304"/>
      <c r="Y968" s="154"/>
    </row>
    <row r="969" spans="1:25">
      <c r="A969" s="174"/>
      <c r="B969" s="162"/>
      <c r="C969" s="162"/>
      <c r="D969" s="172" t="s">
        <v>1856</v>
      </c>
      <c r="E969" s="302"/>
      <c r="F969" s="302"/>
      <c r="G969" s="312">
        <v>202695515</v>
      </c>
      <c r="H969" s="312">
        <v>4980948</v>
      </c>
      <c r="I969" s="302"/>
      <c r="J969" s="302"/>
      <c r="K969" s="302"/>
      <c r="L969" s="302">
        <v>10668185</v>
      </c>
      <c r="M969" s="304"/>
      <c r="N969" s="304"/>
      <c r="O969" s="304"/>
      <c r="P969" s="304"/>
      <c r="Q969" s="304"/>
      <c r="R969" s="304"/>
      <c r="S969" s="304"/>
      <c r="T969" s="304"/>
      <c r="U969" s="304"/>
      <c r="V969" s="304"/>
      <c r="W969" s="304"/>
      <c r="X969" s="304"/>
      <c r="Y969" s="154"/>
    </row>
    <row r="970" spans="1:25">
      <c r="A970" s="174"/>
      <c r="B970" s="162"/>
      <c r="C970" s="162"/>
      <c r="D970" s="172" t="s">
        <v>1857</v>
      </c>
      <c r="E970" s="302"/>
      <c r="F970" s="302"/>
      <c r="G970" s="312">
        <v>653719605</v>
      </c>
      <c r="H970" s="312">
        <v>4980948</v>
      </c>
      <c r="I970" s="302"/>
      <c r="J970" s="302"/>
      <c r="K970" s="302"/>
      <c r="L970" s="302">
        <v>34406295</v>
      </c>
      <c r="M970" s="304"/>
      <c r="N970" s="304"/>
      <c r="O970" s="304"/>
      <c r="P970" s="304"/>
      <c r="Q970" s="304"/>
      <c r="R970" s="304"/>
      <c r="S970" s="304"/>
      <c r="T970" s="304"/>
      <c r="U970" s="304"/>
      <c r="V970" s="304"/>
      <c r="W970" s="304"/>
      <c r="X970" s="304"/>
      <c r="Y970" s="154"/>
    </row>
    <row r="971" spans="1:25">
      <c r="A971" s="174"/>
      <c r="B971" s="162"/>
      <c r="C971" s="162"/>
      <c r="D971" s="172" t="s">
        <v>1858</v>
      </c>
      <c r="E971" s="302"/>
      <c r="F971" s="302"/>
      <c r="G971" s="312">
        <v>746757000</v>
      </c>
      <c r="H971" s="312">
        <f>4980948-30000</f>
        <v>4950948</v>
      </c>
      <c r="I971" s="302"/>
      <c r="J971" s="302"/>
      <c r="K971" s="302"/>
      <c r="L971" s="302">
        <v>39333000</v>
      </c>
      <c r="M971" s="304"/>
      <c r="N971" s="304"/>
      <c r="O971" s="304"/>
      <c r="P971" s="304"/>
      <c r="Q971" s="304"/>
      <c r="R971" s="304"/>
      <c r="S971" s="304"/>
      <c r="T971" s="304"/>
      <c r="U971" s="304"/>
      <c r="V971" s="304"/>
      <c r="W971" s="304"/>
      <c r="X971" s="304"/>
      <c r="Y971" s="154"/>
    </row>
    <row r="972" spans="1:25">
      <c r="A972" s="174"/>
      <c r="B972" s="162"/>
      <c r="C972" s="162"/>
      <c r="D972" s="172" t="s">
        <v>1859</v>
      </c>
      <c r="E972" s="302"/>
      <c r="F972" s="302"/>
      <c r="G972" s="312">
        <v>463948650</v>
      </c>
      <c r="H972" s="312">
        <v>4980948</v>
      </c>
      <c r="I972" s="302"/>
      <c r="J972" s="302"/>
      <c r="K972" s="302"/>
      <c r="L972" s="302">
        <v>24418350</v>
      </c>
      <c r="M972" s="304"/>
      <c r="N972" s="304"/>
      <c r="O972" s="304"/>
      <c r="P972" s="304"/>
      <c r="Q972" s="304"/>
      <c r="R972" s="304"/>
      <c r="S972" s="304"/>
      <c r="T972" s="304"/>
      <c r="U972" s="304"/>
      <c r="V972" s="304"/>
      <c r="W972" s="304"/>
      <c r="X972" s="304"/>
      <c r="Y972" s="154"/>
    </row>
    <row r="973" spans="1:25">
      <c r="A973" s="174"/>
      <c r="B973" s="162"/>
      <c r="C973" s="162"/>
      <c r="D973" s="172" t="s">
        <v>1860</v>
      </c>
      <c r="E973" s="302"/>
      <c r="F973" s="302"/>
      <c r="G973" s="312">
        <v>716232550</v>
      </c>
      <c r="H973" s="312">
        <v>4980948</v>
      </c>
      <c r="I973" s="302"/>
      <c r="J973" s="302"/>
      <c r="K973" s="302"/>
      <c r="L973" s="302">
        <v>37696450</v>
      </c>
      <c r="M973" s="304"/>
      <c r="N973" s="304"/>
      <c r="O973" s="304"/>
      <c r="P973" s="304"/>
      <c r="Q973" s="304"/>
      <c r="R973" s="304"/>
      <c r="S973" s="304"/>
      <c r="T973" s="304"/>
      <c r="U973" s="304"/>
      <c r="V973" s="304"/>
      <c r="W973" s="304"/>
      <c r="X973" s="304"/>
      <c r="Y973" s="154"/>
    </row>
    <row r="974" spans="1:25">
      <c r="A974" s="174"/>
      <c r="B974" s="162"/>
      <c r="C974" s="162"/>
      <c r="D974" s="172" t="s">
        <v>1861</v>
      </c>
      <c r="E974" s="302"/>
      <c r="F974" s="302"/>
      <c r="G974" s="312">
        <v>651292070</v>
      </c>
      <c r="H974" s="312">
        <v>4980948</v>
      </c>
      <c r="I974" s="302"/>
      <c r="J974" s="302"/>
      <c r="K974" s="302"/>
      <c r="L974" s="302">
        <v>34278530</v>
      </c>
      <c r="M974" s="304"/>
      <c r="N974" s="304"/>
      <c r="O974" s="304"/>
      <c r="P974" s="304"/>
      <c r="Q974" s="304"/>
      <c r="R974" s="304"/>
      <c r="S974" s="304"/>
      <c r="T974" s="304"/>
      <c r="U974" s="304"/>
      <c r="V974" s="304"/>
      <c r="W974" s="304"/>
      <c r="X974" s="304"/>
      <c r="Y974" s="154"/>
    </row>
    <row r="975" spans="1:25">
      <c r="A975" s="174"/>
      <c r="B975" s="162"/>
      <c r="C975" s="162"/>
      <c r="D975" s="172" t="s">
        <v>1862</v>
      </c>
      <c r="E975" s="302"/>
      <c r="F975" s="302"/>
      <c r="G975" s="312">
        <v>1272701170</v>
      </c>
      <c r="H975" s="312"/>
      <c r="I975" s="302"/>
      <c r="J975" s="302"/>
      <c r="K975" s="302"/>
      <c r="L975" s="302">
        <f>66984280</f>
        <v>66984280</v>
      </c>
      <c r="M975" s="304"/>
      <c r="N975" s="304"/>
      <c r="O975" s="304"/>
      <c r="P975" s="304"/>
      <c r="Q975" s="304"/>
      <c r="R975" s="304"/>
      <c r="S975" s="304"/>
      <c r="T975" s="304"/>
      <c r="U975" s="304"/>
      <c r="V975" s="304"/>
      <c r="W975" s="304"/>
      <c r="X975" s="304"/>
      <c r="Y975" s="154"/>
    </row>
    <row r="976" spans="1:25">
      <c r="A976" s="174"/>
      <c r="B976" s="162"/>
      <c r="C976" s="162"/>
      <c r="D976" s="172" t="s">
        <v>1863</v>
      </c>
      <c r="E976" s="302"/>
      <c r="F976" s="302"/>
      <c r="G976" s="312">
        <v>1578587450</v>
      </c>
      <c r="H976" s="312">
        <f>44382800+150</f>
        <v>44382950</v>
      </c>
      <c r="I976" s="302"/>
      <c r="J976" s="302"/>
      <c r="K976" s="302"/>
      <c r="L976" s="302">
        <v>83083550</v>
      </c>
      <c r="M976" s="304"/>
      <c r="N976" s="304"/>
      <c r="O976" s="304"/>
      <c r="P976" s="304"/>
      <c r="Q976" s="304"/>
      <c r="R976" s="304"/>
      <c r="S976" s="304"/>
      <c r="T976" s="304"/>
      <c r="U976" s="304"/>
      <c r="V976" s="304"/>
      <c r="W976" s="304"/>
      <c r="X976" s="304"/>
      <c r="Y976" s="154"/>
    </row>
    <row r="977" spans="1:25">
      <c r="A977" s="174"/>
      <c r="B977" s="162"/>
      <c r="C977" s="162"/>
      <c r="D977" s="172" t="s">
        <v>1864</v>
      </c>
      <c r="E977" s="302"/>
      <c r="F977" s="302"/>
      <c r="G977" s="312">
        <v>374277200</v>
      </c>
      <c r="H977" s="312">
        <v>6385400</v>
      </c>
      <c r="I977" s="302"/>
      <c r="J977" s="302"/>
      <c r="K977" s="302"/>
      <c r="L977" s="302">
        <v>19698800</v>
      </c>
      <c r="M977" s="304"/>
      <c r="N977" s="304"/>
      <c r="O977" s="304"/>
      <c r="P977" s="304"/>
      <c r="Q977" s="304"/>
      <c r="R977" s="304"/>
      <c r="S977" s="304"/>
      <c r="T977" s="304"/>
      <c r="U977" s="304"/>
      <c r="V977" s="304"/>
      <c r="W977" s="304"/>
      <c r="X977" s="304"/>
      <c r="Y977" s="154"/>
    </row>
    <row r="978" spans="1:25">
      <c r="A978" s="174"/>
      <c r="B978" s="162"/>
      <c r="C978" s="162"/>
      <c r="D978" s="172" t="s">
        <v>1865</v>
      </c>
      <c r="E978" s="302"/>
      <c r="F978" s="302"/>
      <c r="G978" s="312">
        <v>563390850</v>
      </c>
      <c r="H978" s="312">
        <v>6385400</v>
      </c>
      <c r="I978" s="302"/>
      <c r="J978" s="302"/>
      <c r="K978" s="302"/>
      <c r="L978" s="302">
        <v>29652150</v>
      </c>
      <c r="M978" s="304"/>
      <c r="N978" s="304"/>
      <c r="O978" s="304"/>
      <c r="P978" s="304"/>
      <c r="Q978" s="304"/>
      <c r="R978" s="304"/>
      <c r="S978" s="304"/>
      <c r="T978" s="304"/>
      <c r="U978" s="304"/>
      <c r="V978" s="304"/>
      <c r="W978" s="304"/>
      <c r="X978" s="304"/>
      <c r="Y978" s="154"/>
    </row>
    <row r="979" spans="1:25">
      <c r="A979" s="174"/>
      <c r="B979" s="162"/>
      <c r="C979" s="162"/>
      <c r="D979" s="279" t="s">
        <v>1866</v>
      </c>
      <c r="E979" s="334"/>
      <c r="F979" s="302"/>
      <c r="G979" s="312">
        <v>92879600</v>
      </c>
      <c r="H979" s="312">
        <v>6385400</v>
      </c>
      <c r="I979" s="302"/>
      <c r="J979" s="302"/>
      <c r="K979" s="302"/>
      <c r="L979" s="302">
        <v>4888400</v>
      </c>
      <c r="M979" s="304"/>
      <c r="N979" s="304"/>
      <c r="O979" s="304"/>
      <c r="P979" s="304"/>
      <c r="Q979" s="304"/>
      <c r="R979" s="304"/>
      <c r="S979" s="304"/>
      <c r="T979" s="304">
        <v>0</v>
      </c>
      <c r="U979" s="304"/>
      <c r="V979" s="614">
        <v>104153400</v>
      </c>
      <c r="W979" s="304"/>
      <c r="X979" s="304"/>
      <c r="Y979" s="154"/>
    </row>
    <row r="980" spans="1:25">
      <c r="A980" s="174"/>
      <c r="B980" s="162"/>
      <c r="C980" s="162"/>
      <c r="D980" s="279" t="s">
        <v>1867</v>
      </c>
      <c r="E980" s="334"/>
      <c r="F980" s="302"/>
      <c r="G980" s="312">
        <v>139959985</v>
      </c>
      <c r="H980" s="312">
        <v>6385400</v>
      </c>
      <c r="I980" s="302"/>
      <c r="J980" s="302"/>
      <c r="K980" s="302"/>
      <c r="L980" s="302">
        <v>7366315</v>
      </c>
      <c r="M980" s="304"/>
      <c r="N980" s="304"/>
      <c r="O980" s="304"/>
      <c r="P980" s="304"/>
      <c r="Q980" s="304"/>
      <c r="R980" s="304"/>
      <c r="S980" s="304"/>
      <c r="T980" s="304">
        <v>0</v>
      </c>
      <c r="U980" s="304"/>
      <c r="V980" s="614">
        <v>153711700</v>
      </c>
      <c r="W980" s="304"/>
      <c r="X980" s="304"/>
      <c r="Y980" s="154"/>
    </row>
    <row r="981" spans="1:25">
      <c r="A981" s="174"/>
      <c r="B981" s="162"/>
      <c r="C981" s="162"/>
      <c r="D981" s="172" t="s">
        <v>1868</v>
      </c>
      <c r="E981" s="302"/>
      <c r="F981" s="302"/>
      <c r="G981" s="312">
        <v>459862700</v>
      </c>
      <c r="H981" s="312">
        <v>6385400</v>
      </c>
      <c r="I981" s="302"/>
      <c r="J981" s="302"/>
      <c r="K981" s="302"/>
      <c r="L981" s="302">
        <v>24203300</v>
      </c>
      <c r="M981" s="304"/>
      <c r="N981" s="304"/>
      <c r="O981" s="304"/>
      <c r="P981" s="304"/>
      <c r="Q981" s="304"/>
      <c r="R981" s="304"/>
      <c r="S981" s="304"/>
      <c r="T981" s="304"/>
      <c r="U981" s="304"/>
      <c r="V981" s="304"/>
      <c r="W981" s="304"/>
      <c r="X981" s="304"/>
      <c r="Y981" s="154"/>
    </row>
    <row r="982" spans="1:25">
      <c r="A982" s="174"/>
      <c r="B982" s="162"/>
      <c r="C982" s="162"/>
      <c r="D982" s="172" t="s">
        <v>1869</v>
      </c>
      <c r="E982" s="302"/>
      <c r="F982" s="302"/>
      <c r="G982" s="312">
        <v>163960500</v>
      </c>
      <c r="H982" s="312">
        <v>6665400</v>
      </c>
      <c r="I982" s="302"/>
      <c r="J982" s="302"/>
      <c r="K982" s="302"/>
      <c r="L982" s="302">
        <v>8629500</v>
      </c>
      <c r="M982" s="304"/>
      <c r="N982" s="304"/>
      <c r="O982" s="304"/>
      <c r="P982" s="304"/>
      <c r="Q982" s="304"/>
      <c r="R982" s="304"/>
      <c r="S982" s="304"/>
      <c r="T982" s="304"/>
      <c r="U982" s="304"/>
      <c r="V982" s="304"/>
      <c r="W982" s="304"/>
      <c r="X982" s="304"/>
      <c r="Y982" s="154"/>
    </row>
    <row r="983" spans="1:25">
      <c r="A983" s="174"/>
      <c r="B983" s="162"/>
      <c r="C983" s="162"/>
      <c r="D983" s="172" t="s">
        <v>2169</v>
      </c>
      <c r="E983" s="302"/>
      <c r="F983" s="302"/>
      <c r="G983" s="312">
        <v>235354900</v>
      </c>
      <c r="H983" s="312">
        <v>6665400</v>
      </c>
      <c r="I983" s="302"/>
      <c r="J983" s="302"/>
      <c r="K983" s="302"/>
      <c r="L983" s="302">
        <v>12387100</v>
      </c>
      <c r="M983" s="304"/>
      <c r="N983" s="304"/>
      <c r="O983" s="304"/>
      <c r="P983" s="304"/>
      <c r="Q983" s="304"/>
      <c r="R983" s="304"/>
      <c r="S983" s="304"/>
      <c r="T983" s="304"/>
      <c r="U983" s="304"/>
      <c r="V983" s="304"/>
      <c r="W983" s="304"/>
      <c r="X983" s="304"/>
      <c r="Y983" s="154"/>
    </row>
    <row r="984" spans="1:25">
      <c r="A984" s="174"/>
      <c r="B984" s="162"/>
      <c r="C984" s="162"/>
      <c r="D984" s="172" t="s">
        <v>1870</v>
      </c>
      <c r="E984" s="302"/>
      <c r="F984" s="302"/>
      <c r="G984" s="312">
        <v>527516000</v>
      </c>
      <c r="H984" s="312">
        <v>6665400</v>
      </c>
      <c r="I984" s="302"/>
      <c r="J984" s="302"/>
      <c r="K984" s="302"/>
      <c r="L984" s="302">
        <v>27764000</v>
      </c>
      <c r="M984" s="304"/>
      <c r="N984" s="304"/>
      <c r="O984" s="304"/>
      <c r="P984" s="304"/>
      <c r="Q984" s="304"/>
      <c r="R984" s="304"/>
      <c r="S984" s="304"/>
      <c r="T984" s="304"/>
      <c r="U984" s="304"/>
      <c r="V984" s="304"/>
      <c r="W984" s="304"/>
      <c r="X984" s="304"/>
      <c r="Y984" s="154"/>
    </row>
    <row r="985" spans="1:25" s="277" customFormat="1">
      <c r="A985" s="174"/>
      <c r="B985" s="162"/>
      <c r="C985" s="162"/>
      <c r="D985" s="255" t="s">
        <v>2166</v>
      </c>
      <c r="E985" s="302"/>
      <c r="F985" s="302"/>
      <c r="G985" s="312"/>
      <c r="H985" s="335">
        <v>-992925</v>
      </c>
      <c r="I985" s="302"/>
      <c r="J985" s="302"/>
      <c r="K985" s="302"/>
      <c r="L985" s="335">
        <v>992925</v>
      </c>
      <c r="M985" s="304"/>
      <c r="N985" s="304"/>
      <c r="O985" s="304"/>
      <c r="P985" s="304"/>
      <c r="Q985" s="304"/>
      <c r="R985" s="304"/>
      <c r="S985" s="304"/>
      <c r="T985" s="304"/>
      <c r="U985" s="304"/>
      <c r="V985" s="304"/>
      <c r="W985" s="304"/>
      <c r="X985" s="304"/>
      <c r="Y985" s="154"/>
    </row>
    <row r="986" spans="1:25">
      <c r="A986" s="174"/>
      <c r="B986" s="162"/>
      <c r="C986" s="162"/>
      <c r="D986" s="255" t="s">
        <v>1872</v>
      </c>
      <c r="E986" s="302"/>
      <c r="F986" s="302"/>
      <c r="G986" s="312">
        <v>43795950</v>
      </c>
      <c r="H986" s="335">
        <v>2755000</v>
      </c>
      <c r="I986" s="302"/>
      <c r="J986" s="302"/>
      <c r="K986" s="302"/>
      <c r="L986" s="302">
        <v>2305050</v>
      </c>
      <c r="M986" s="304"/>
      <c r="N986" s="304"/>
      <c r="O986" s="304"/>
      <c r="P986" s="304"/>
      <c r="Q986" s="304"/>
      <c r="R986" s="304"/>
      <c r="S986" s="304"/>
      <c r="T986" s="304"/>
      <c r="U986" s="304"/>
      <c r="V986" s="304"/>
      <c r="W986" s="304"/>
      <c r="X986" s="304"/>
      <c r="Y986" s="154"/>
    </row>
    <row r="987" spans="1:25">
      <c r="A987" s="174"/>
      <c r="B987" s="162"/>
      <c r="C987" s="162"/>
      <c r="D987" s="256" t="s">
        <v>1873</v>
      </c>
      <c r="E987" s="302"/>
      <c r="F987" s="302"/>
      <c r="G987" s="312">
        <v>139852350</v>
      </c>
      <c r="H987" s="310">
        <f>4250955+7360650-100</f>
        <v>11611505</v>
      </c>
      <c r="I987" s="302"/>
      <c r="J987" s="302"/>
      <c r="K987" s="302"/>
      <c r="L987" s="302"/>
      <c r="M987" s="304"/>
      <c r="N987" s="304"/>
      <c r="O987" s="304"/>
      <c r="P987" s="304"/>
      <c r="Q987" s="304"/>
      <c r="R987" s="304"/>
      <c r="S987" s="304"/>
      <c r="T987" s="304"/>
      <c r="U987" s="304"/>
      <c r="V987" s="304"/>
      <c r="W987" s="304"/>
      <c r="X987" s="304"/>
      <c r="Y987" s="154"/>
    </row>
    <row r="988" spans="1:25">
      <c r="A988" s="174"/>
      <c r="B988" s="162"/>
      <c r="C988" s="162"/>
      <c r="D988" s="172" t="s">
        <v>2215</v>
      </c>
      <c r="E988" s="302"/>
      <c r="F988" s="302"/>
      <c r="G988" s="312">
        <v>71903315</v>
      </c>
      <c r="H988" s="312">
        <v>4250955</v>
      </c>
      <c r="I988" s="302"/>
      <c r="J988" s="302"/>
      <c r="K988" s="302"/>
      <c r="L988" s="323">
        <v>3784485</v>
      </c>
      <c r="M988" s="304"/>
      <c r="N988" s="304"/>
      <c r="O988" s="304"/>
      <c r="P988" s="304"/>
      <c r="Q988" s="304"/>
      <c r="R988" s="304"/>
      <c r="S988" s="304"/>
      <c r="T988" s="304"/>
      <c r="U988" s="304"/>
      <c r="V988" s="304"/>
      <c r="W988" s="304"/>
      <c r="X988" s="304"/>
      <c r="Y988" s="154"/>
    </row>
    <row r="989" spans="1:25">
      <c r="A989" s="174"/>
      <c r="B989" s="162"/>
      <c r="C989" s="162"/>
      <c r="D989" s="172" t="s">
        <v>1874</v>
      </c>
      <c r="E989" s="302"/>
      <c r="F989" s="302"/>
      <c r="G989" s="312">
        <v>44956945</v>
      </c>
      <c r="H989" s="312">
        <v>4250955</v>
      </c>
      <c r="I989" s="302"/>
      <c r="J989" s="302"/>
      <c r="K989" s="302"/>
      <c r="L989" s="302">
        <v>2366155</v>
      </c>
      <c r="M989" s="304"/>
      <c r="N989" s="304"/>
      <c r="O989" s="304"/>
      <c r="P989" s="304"/>
      <c r="Q989" s="304"/>
      <c r="R989" s="304"/>
      <c r="S989" s="304"/>
      <c r="T989" s="304"/>
      <c r="U989" s="304"/>
      <c r="V989" s="304"/>
      <c r="W989" s="304"/>
      <c r="X989" s="304"/>
      <c r="Y989" s="154"/>
    </row>
    <row r="990" spans="1:25">
      <c r="A990" s="174"/>
      <c r="B990" s="162"/>
      <c r="C990" s="162"/>
      <c r="D990" s="172" t="s">
        <v>1116</v>
      </c>
      <c r="E990" s="302"/>
      <c r="F990" s="302"/>
      <c r="G990" s="312">
        <v>62820175</v>
      </c>
      <c r="H990" s="312">
        <v>4250955</v>
      </c>
      <c r="I990" s="302"/>
      <c r="J990" s="302"/>
      <c r="K990" s="302"/>
      <c r="L990" s="302">
        <v>3306325</v>
      </c>
      <c r="M990" s="304"/>
      <c r="N990" s="304"/>
      <c r="O990" s="304"/>
      <c r="P990" s="304"/>
      <c r="Q990" s="304"/>
      <c r="R990" s="304"/>
      <c r="S990" s="304"/>
      <c r="T990" s="304"/>
      <c r="U990" s="304"/>
      <c r="V990" s="304"/>
      <c r="W990" s="304"/>
      <c r="X990" s="304"/>
      <c r="Y990" s="154"/>
    </row>
    <row r="991" spans="1:25">
      <c r="A991" s="174"/>
      <c r="B991" s="162"/>
      <c r="C991" s="162"/>
      <c r="D991" s="256" t="s">
        <v>1875</v>
      </c>
      <c r="E991" s="302"/>
      <c r="F991" s="302"/>
      <c r="G991" s="312">
        <v>303737800</v>
      </c>
      <c r="H991" s="336">
        <v>2925000</v>
      </c>
      <c r="I991" s="302"/>
      <c r="J991" s="302"/>
      <c r="K991" s="302"/>
      <c r="L991" s="302">
        <v>15986200</v>
      </c>
      <c r="M991" s="304"/>
      <c r="N991" s="304"/>
      <c r="O991" s="304"/>
      <c r="P991" s="304"/>
      <c r="Q991" s="304"/>
      <c r="R991" s="304"/>
      <c r="S991" s="304"/>
      <c r="T991" s="304"/>
      <c r="U991" s="304"/>
      <c r="V991" s="304"/>
      <c r="W991" s="304"/>
      <c r="X991" s="304"/>
      <c r="Y991" s="154"/>
    </row>
    <row r="992" spans="1:25">
      <c r="A992" s="174"/>
      <c r="B992" s="162"/>
      <c r="C992" s="162"/>
      <c r="D992" s="256" t="s">
        <v>1876</v>
      </c>
      <c r="E992" s="337"/>
      <c r="F992" s="337"/>
      <c r="G992" s="312">
        <v>312214650</v>
      </c>
      <c r="H992" s="336">
        <f>2925000+25650</f>
        <v>2950650</v>
      </c>
      <c r="I992" s="302"/>
      <c r="J992" s="302"/>
      <c r="K992" s="302"/>
      <c r="L992" s="323">
        <v>16433700</v>
      </c>
      <c r="M992" s="304"/>
      <c r="N992" s="304"/>
      <c r="O992" s="304"/>
      <c r="P992" s="304"/>
      <c r="Q992" s="304"/>
      <c r="R992" s="304"/>
      <c r="S992" s="304"/>
      <c r="T992" s="304"/>
      <c r="U992" s="304"/>
      <c r="V992" s="304"/>
      <c r="W992" s="304"/>
      <c r="X992" s="304"/>
      <c r="Y992" s="154"/>
    </row>
    <row r="993" spans="1:25">
      <c r="A993" s="174"/>
      <c r="B993" s="162"/>
      <c r="C993" s="162"/>
      <c r="D993" s="256" t="s">
        <v>1877</v>
      </c>
      <c r="E993" s="302"/>
      <c r="F993" s="302"/>
      <c r="G993" s="312">
        <v>252811625</v>
      </c>
      <c r="H993" s="336">
        <v>2925000</v>
      </c>
      <c r="I993" s="302"/>
      <c r="J993" s="302"/>
      <c r="K993" s="302"/>
      <c r="L993" s="302">
        <v>13305875</v>
      </c>
      <c r="M993" s="304"/>
      <c r="N993" s="304"/>
      <c r="O993" s="304"/>
      <c r="P993" s="304"/>
      <c r="Q993" s="304"/>
      <c r="R993" s="304"/>
      <c r="S993" s="304"/>
      <c r="T993" s="304"/>
      <c r="U993" s="304"/>
      <c r="V993" s="304"/>
      <c r="W993" s="304"/>
      <c r="X993" s="304"/>
      <c r="Y993" s="154"/>
    </row>
    <row r="994" spans="1:25">
      <c r="A994" s="174"/>
      <c r="B994" s="162"/>
      <c r="C994" s="162"/>
      <c r="D994" s="256" t="s">
        <v>1878</v>
      </c>
      <c r="E994" s="302"/>
      <c r="F994" s="302"/>
      <c r="G994" s="312">
        <v>255774200</v>
      </c>
      <c r="H994" s="336">
        <v>2925000</v>
      </c>
      <c r="I994" s="302"/>
      <c r="J994" s="302"/>
      <c r="K994" s="302"/>
      <c r="L994" s="302">
        <v>13461800</v>
      </c>
      <c r="M994" s="304"/>
      <c r="N994" s="304"/>
      <c r="O994" s="304"/>
      <c r="P994" s="304"/>
      <c r="Q994" s="304"/>
      <c r="R994" s="304"/>
      <c r="S994" s="304"/>
      <c r="T994" s="304"/>
      <c r="U994" s="304"/>
      <c r="V994" s="304"/>
      <c r="W994" s="304"/>
      <c r="X994" s="304"/>
      <c r="Y994" s="154"/>
    </row>
    <row r="995" spans="1:25">
      <c r="A995" s="174"/>
      <c r="B995" s="162"/>
      <c r="C995" s="162"/>
      <c r="D995" s="256" t="s">
        <v>1879</v>
      </c>
      <c r="E995" s="302"/>
      <c r="F995" s="302"/>
      <c r="G995" s="312">
        <v>411082100</v>
      </c>
      <c r="H995" s="336">
        <v>2925000</v>
      </c>
      <c r="I995" s="302"/>
      <c r="J995" s="302"/>
      <c r="K995" s="302"/>
      <c r="L995" s="302">
        <v>21635900</v>
      </c>
      <c r="M995" s="304"/>
      <c r="N995" s="304"/>
      <c r="O995" s="304"/>
      <c r="P995" s="304"/>
      <c r="Q995" s="304"/>
      <c r="R995" s="304"/>
      <c r="S995" s="304"/>
      <c r="T995" s="304"/>
      <c r="U995" s="304"/>
      <c r="V995" s="304"/>
      <c r="W995" s="304"/>
      <c r="X995" s="304"/>
      <c r="Y995" s="154"/>
    </row>
    <row r="996" spans="1:25">
      <c r="A996" s="174"/>
      <c r="B996" s="162"/>
      <c r="C996" s="162"/>
      <c r="D996" s="256" t="s">
        <v>1880</v>
      </c>
      <c r="E996" s="302"/>
      <c r="F996" s="302"/>
      <c r="G996" s="312">
        <v>255711500</v>
      </c>
      <c r="H996" s="336">
        <f>2925000+1598850</f>
        <v>4523850</v>
      </c>
      <c r="I996" s="302"/>
      <c r="J996" s="302"/>
      <c r="K996" s="302"/>
      <c r="L996" s="323">
        <v>13542650</v>
      </c>
      <c r="M996" s="304"/>
      <c r="N996" s="304"/>
      <c r="O996" s="304"/>
      <c r="P996" s="304"/>
      <c r="Q996" s="304"/>
      <c r="R996" s="304"/>
      <c r="S996" s="304"/>
      <c r="T996" s="304"/>
      <c r="U996" s="304"/>
      <c r="V996" s="304"/>
      <c r="W996" s="304"/>
      <c r="X996" s="304"/>
      <c r="Y996" s="154"/>
    </row>
    <row r="997" spans="1:25">
      <c r="A997" s="174"/>
      <c r="B997" s="162"/>
      <c r="C997" s="162"/>
      <c r="D997" s="256" t="s">
        <v>1881</v>
      </c>
      <c r="E997" s="302"/>
      <c r="F997" s="302"/>
      <c r="G997" s="312">
        <v>178924900</v>
      </c>
      <c r="H997" s="336">
        <v>2925000</v>
      </c>
      <c r="I997" s="302"/>
      <c r="J997" s="302"/>
      <c r="K997" s="302"/>
      <c r="L997" s="302">
        <v>9417100</v>
      </c>
      <c r="M997" s="304"/>
      <c r="N997" s="304"/>
      <c r="O997" s="304"/>
      <c r="P997" s="304"/>
      <c r="Q997" s="304"/>
      <c r="R997" s="304"/>
      <c r="S997" s="304"/>
      <c r="T997" s="304"/>
      <c r="U997" s="304"/>
      <c r="V997" s="304"/>
      <c r="W997" s="304"/>
      <c r="X997" s="304"/>
      <c r="Y997" s="154"/>
    </row>
    <row r="998" spans="1:25">
      <c r="A998" s="174"/>
      <c r="B998" s="162"/>
      <c r="C998" s="162"/>
      <c r="D998" s="256" t="s">
        <v>1117</v>
      </c>
      <c r="E998" s="302"/>
      <c r="F998" s="302"/>
      <c r="G998" s="312">
        <v>390472610</v>
      </c>
      <c r="H998" s="336">
        <v>2925000</v>
      </c>
      <c r="I998" s="302"/>
      <c r="J998" s="302"/>
      <c r="K998" s="302"/>
      <c r="L998" s="302">
        <v>20551190</v>
      </c>
      <c r="M998" s="304"/>
      <c r="N998" s="304"/>
      <c r="O998" s="304"/>
      <c r="P998" s="304"/>
      <c r="Q998" s="304"/>
      <c r="R998" s="304"/>
      <c r="S998" s="304"/>
      <c r="T998" s="304"/>
      <c r="U998" s="304"/>
      <c r="V998" s="304"/>
      <c r="W998" s="304"/>
      <c r="X998" s="304"/>
      <c r="Y998" s="154"/>
    </row>
    <row r="999" spans="1:25">
      <c r="A999" s="174"/>
      <c r="B999" s="162"/>
      <c r="C999" s="162"/>
      <c r="D999" s="256" t="s">
        <v>1118</v>
      </c>
      <c r="E999" s="302"/>
      <c r="F999" s="302"/>
      <c r="G999" s="313">
        <v>250161505</v>
      </c>
      <c r="H999" s="336">
        <v>2925000</v>
      </c>
      <c r="I999" s="302"/>
      <c r="J999" s="302"/>
      <c r="K999" s="302"/>
      <c r="L999" s="302">
        <v>13166395</v>
      </c>
      <c r="M999" s="304"/>
      <c r="N999" s="304"/>
      <c r="O999" s="304"/>
      <c r="P999" s="304"/>
      <c r="Q999" s="304"/>
      <c r="R999" s="304"/>
      <c r="S999" s="304"/>
      <c r="T999" s="304"/>
      <c r="U999" s="304"/>
      <c r="V999" s="304"/>
      <c r="W999" s="304"/>
      <c r="X999" s="304"/>
      <c r="Y999" s="154"/>
    </row>
    <row r="1000" spans="1:25">
      <c r="A1000" s="174"/>
      <c r="B1000" s="162"/>
      <c r="C1000" s="162"/>
      <c r="D1000" s="256" t="s">
        <v>1119</v>
      </c>
      <c r="E1000" s="302"/>
      <c r="F1000" s="302"/>
      <c r="G1000" s="313">
        <v>193725900</v>
      </c>
      <c r="H1000" s="336">
        <v>2925000</v>
      </c>
      <c r="I1000" s="302"/>
      <c r="J1000" s="302"/>
      <c r="K1000" s="302"/>
      <c r="L1000" s="302">
        <v>10196100</v>
      </c>
      <c r="M1000" s="304"/>
      <c r="N1000" s="304"/>
      <c r="O1000" s="304"/>
      <c r="P1000" s="304"/>
      <c r="Q1000" s="304"/>
      <c r="R1000" s="304"/>
      <c r="S1000" s="304"/>
      <c r="T1000" s="304"/>
      <c r="U1000" s="304"/>
      <c r="V1000" s="304"/>
      <c r="W1000" s="304"/>
      <c r="X1000" s="304"/>
      <c r="Y1000" s="154"/>
    </row>
    <row r="1001" spans="1:25">
      <c r="A1001" s="174"/>
      <c r="B1001" s="162"/>
      <c r="C1001" s="162"/>
      <c r="D1001" s="256" t="s">
        <v>1120</v>
      </c>
      <c r="E1001" s="302"/>
      <c r="F1001" s="302"/>
      <c r="G1001" s="313">
        <v>255283050</v>
      </c>
      <c r="H1001" s="336">
        <v>2925000</v>
      </c>
      <c r="I1001" s="302"/>
      <c r="J1001" s="302"/>
      <c r="K1001" s="302"/>
      <c r="L1001" s="302">
        <v>13435950</v>
      </c>
      <c r="M1001" s="304"/>
      <c r="N1001" s="304"/>
      <c r="O1001" s="304"/>
      <c r="P1001" s="304"/>
      <c r="Q1001" s="304"/>
      <c r="R1001" s="304"/>
      <c r="S1001" s="304"/>
      <c r="T1001" s="304"/>
      <c r="U1001" s="304"/>
      <c r="V1001" s="304"/>
      <c r="W1001" s="304"/>
      <c r="X1001" s="304"/>
      <c r="Y1001" s="154"/>
    </row>
    <row r="1002" spans="1:25">
      <c r="A1002" s="174"/>
      <c r="B1002" s="162"/>
      <c r="C1002" s="162"/>
      <c r="D1002" s="256" t="s">
        <v>1882</v>
      </c>
      <c r="E1002" s="302"/>
      <c r="F1002" s="302"/>
      <c r="G1002" s="313">
        <v>225429490</v>
      </c>
      <c r="H1002" s="336">
        <v>2925000</v>
      </c>
      <c r="I1002" s="302"/>
      <c r="J1002" s="302"/>
      <c r="K1002" s="302"/>
      <c r="L1002" s="302">
        <v>11864710</v>
      </c>
      <c r="M1002" s="304"/>
      <c r="N1002" s="304"/>
      <c r="O1002" s="304"/>
      <c r="P1002" s="304"/>
      <c r="Q1002" s="304"/>
      <c r="R1002" s="304"/>
      <c r="S1002" s="304"/>
      <c r="T1002" s="304"/>
      <c r="U1002" s="304"/>
      <c r="V1002" s="304"/>
      <c r="W1002" s="304"/>
      <c r="X1002" s="304"/>
      <c r="Y1002" s="154"/>
    </row>
    <row r="1003" spans="1:25">
      <c r="A1003" s="174"/>
      <c r="B1003" s="162"/>
      <c r="C1003" s="162"/>
      <c r="D1003" s="256" t="s">
        <v>1883</v>
      </c>
      <c r="E1003" s="302"/>
      <c r="F1003" s="302"/>
      <c r="G1003" s="313">
        <v>242366850</v>
      </c>
      <c r="H1003" s="336">
        <v>2925000</v>
      </c>
      <c r="I1003" s="302"/>
      <c r="J1003" s="302"/>
      <c r="K1003" s="302"/>
      <c r="L1003" s="302">
        <v>12756150</v>
      </c>
      <c r="M1003" s="304"/>
      <c r="N1003" s="304"/>
      <c r="O1003" s="304"/>
      <c r="P1003" s="304"/>
      <c r="Q1003" s="304"/>
      <c r="R1003" s="304"/>
      <c r="S1003" s="304"/>
      <c r="T1003" s="304"/>
      <c r="U1003" s="304"/>
      <c r="V1003" s="304"/>
      <c r="W1003" s="304"/>
      <c r="X1003" s="304"/>
      <c r="Y1003" s="154"/>
    </row>
    <row r="1004" spans="1:25">
      <c r="A1004" s="174"/>
      <c r="B1004" s="162"/>
      <c r="C1004" s="162"/>
      <c r="D1004" s="256" t="s">
        <v>1884</v>
      </c>
      <c r="E1004" s="302"/>
      <c r="F1004" s="302"/>
      <c r="G1004" s="313">
        <v>199837440</v>
      </c>
      <c r="H1004" s="336">
        <v>2925000</v>
      </c>
      <c r="I1004" s="302"/>
      <c r="J1004" s="302"/>
      <c r="K1004" s="302"/>
      <c r="L1004" s="302">
        <v>10517760</v>
      </c>
      <c r="M1004" s="304"/>
      <c r="N1004" s="304"/>
      <c r="O1004" s="304"/>
      <c r="P1004" s="304"/>
      <c r="Q1004" s="304"/>
      <c r="R1004" s="304"/>
      <c r="S1004" s="304"/>
      <c r="T1004" s="304"/>
      <c r="U1004" s="304"/>
      <c r="V1004" s="304"/>
      <c r="W1004" s="304"/>
      <c r="X1004" s="304"/>
      <c r="Y1004" s="154"/>
    </row>
    <row r="1005" spans="1:25">
      <c r="A1005" s="174"/>
      <c r="B1005" s="162"/>
      <c r="C1005" s="162"/>
      <c r="D1005" s="256" t="s">
        <v>1885</v>
      </c>
      <c r="E1005" s="302"/>
      <c r="F1005" s="302"/>
      <c r="G1005" s="313">
        <v>204820000</v>
      </c>
      <c r="H1005" s="336">
        <v>2925000</v>
      </c>
      <c r="I1005" s="302"/>
      <c r="J1005" s="302"/>
      <c r="K1005" s="302"/>
      <c r="L1005" s="302">
        <v>10780000</v>
      </c>
      <c r="M1005" s="304"/>
      <c r="N1005" s="304"/>
      <c r="O1005" s="304"/>
      <c r="P1005" s="304"/>
      <c r="Q1005" s="304"/>
      <c r="R1005" s="304"/>
      <c r="S1005" s="304"/>
      <c r="T1005" s="304"/>
      <c r="U1005" s="304"/>
      <c r="V1005" s="304"/>
      <c r="W1005" s="304"/>
      <c r="X1005" s="304"/>
      <c r="Y1005" s="154"/>
    </row>
    <row r="1006" spans="1:25">
      <c r="A1006" s="174"/>
      <c r="B1006" s="162"/>
      <c r="C1006" s="162"/>
      <c r="D1006" s="255" t="s">
        <v>1871</v>
      </c>
      <c r="E1006" s="302"/>
      <c r="F1006" s="302"/>
      <c r="G1006" s="312">
        <v>89190750</v>
      </c>
      <c r="H1006" s="335">
        <v>3125000</v>
      </c>
      <c r="I1006" s="302"/>
      <c r="J1006" s="302"/>
      <c r="K1006" s="302"/>
      <c r="L1006" s="302">
        <v>4694250</v>
      </c>
      <c r="M1006" s="304"/>
      <c r="N1006" s="304"/>
      <c r="O1006" s="304"/>
      <c r="P1006" s="304"/>
      <c r="Q1006" s="304"/>
      <c r="R1006" s="304"/>
      <c r="S1006" s="304"/>
      <c r="T1006" s="304"/>
      <c r="U1006" s="304"/>
      <c r="V1006" s="304"/>
      <c r="W1006" s="304"/>
      <c r="X1006" s="304"/>
      <c r="Y1006" s="154"/>
    </row>
    <row r="1007" spans="1:25">
      <c r="A1007" s="174"/>
      <c r="B1007" s="162"/>
      <c r="C1007" s="162"/>
      <c r="D1007" s="255" t="s">
        <v>1886</v>
      </c>
      <c r="E1007" s="302"/>
      <c r="F1007" s="302"/>
      <c r="G1007" s="312">
        <v>321131635</v>
      </c>
      <c r="H1007" s="335">
        <v>2951500</v>
      </c>
      <c r="I1007" s="302"/>
      <c r="J1007" s="302"/>
      <c r="K1007" s="302"/>
      <c r="L1007" s="302">
        <v>16901665</v>
      </c>
      <c r="M1007" s="304"/>
      <c r="N1007" s="304"/>
      <c r="O1007" s="304"/>
      <c r="P1007" s="304"/>
      <c r="Q1007" s="304"/>
      <c r="R1007" s="304"/>
      <c r="S1007" s="304"/>
      <c r="T1007" s="304"/>
      <c r="U1007" s="304"/>
      <c r="V1007" s="304"/>
      <c r="W1007" s="304"/>
      <c r="X1007" s="304"/>
      <c r="Y1007" s="154"/>
    </row>
    <row r="1008" spans="1:25">
      <c r="A1008" s="174"/>
      <c r="B1008" s="162"/>
      <c r="C1008" s="162"/>
      <c r="D1008" s="172" t="s">
        <v>1124</v>
      </c>
      <c r="E1008" s="302"/>
      <c r="F1008" s="302"/>
      <c r="G1008" s="312">
        <v>454935525</v>
      </c>
      <c r="H1008" s="312">
        <v>2951500</v>
      </c>
      <c r="I1008" s="302"/>
      <c r="J1008" s="302"/>
      <c r="K1008" s="302"/>
      <c r="L1008" s="302">
        <v>23943975</v>
      </c>
      <c r="M1008" s="304"/>
      <c r="N1008" s="304"/>
      <c r="O1008" s="304"/>
      <c r="P1008" s="304"/>
      <c r="Q1008" s="304"/>
      <c r="R1008" s="304"/>
      <c r="S1008" s="304"/>
      <c r="T1008" s="304"/>
      <c r="U1008" s="304"/>
      <c r="V1008" s="304"/>
      <c r="W1008" s="304"/>
      <c r="X1008" s="304"/>
      <c r="Y1008" s="154"/>
    </row>
    <row r="1009" spans="1:25">
      <c r="A1009" s="174"/>
      <c r="B1009" s="162"/>
      <c r="C1009" s="162"/>
      <c r="D1009" s="172" t="s">
        <v>1887</v>
      </c>
      <c r="E1009" s="302"/>
      <c r="F1009" s="302"/>
      <c r="G1009" s="312">
        <v>325726500</v>
      </c>
      <c r="H1009" s="312">
        <v>2951500</v>
      </c>
      <c r="I1009" s="302"/>
      <c r="J1009" s="302"/>
      <c r="K1009" s="302"/>
      <c r="L1009" s="302">
        <v>17143500</v>
      </c>
      <c r="M1009" s="304"/>
      <c r="N1009" s="304"/>
      <c r="O1009" s="304"/>
      <c r="P1009" s="304"/>
      <c r="Q1009" s="304"/>
      <c r="R1009" s="304"/>
      <c r="S1009" s="304"/>
      <c r="T1009" s="304"/>
      <c r="U1009" s="304"/>
      <c r="V1009" s="304"/>
      <c r="W1009" s="304"/>
      <c r="X1009" s="304"/>
      <c r="Y1009" s="154"/>
    </row>
    <row r="1010" spans="1:25">
      <c r="A1010" s="174"/>
      <c r="B1010" s="162"/>
      <c r="C1010" s="162"/>
      <c r="D1010" s="172" t="s">
        <v>1888</v>
      </c>
      <c r="E1010" s="302"/>
      <c r="F1010" s="302"/>
      <c r="G1010" s="312">
        <v>54727695</v>
      </c>
      <c r="H1010" s="312">
        <v>2951500</v>
      </c>
      <c r="I1010" s="302"/>
      <c r="J1010" s="302"/>
      <c r="K1010" s="302"/>
      <c r="L1010" s="302">
        <v>2880405</v>
      </c>
      <c r="M1010" s="304"/>
      <c r="N1010" s="304"/>
      <c r="O1010" s="304"/>
      <c r="P1010" s="304"/>
      <c r="Q1010" s="304"/>
      <c r="R1010" s="304"/>
      <c r="S1010" s="304"/>
      <c r="T1010" s="304"/>
      <c r="U1010" s="304"/>
      <c r="V1010" s="304"/>
      <c r="W1010" s="304"/>
      <c r="X1010" s="304"/>
      <c r="Y1010" s="154"/>
    </row>
    <row r="1011" spans="1:25">
      <c r="A1011" s="174"/>
      <c r="B1011" s="162"/>
      <c r="C1011" s="162"/>
      <c r="D1011" s="172" t="s">
        <v>1889</v>
      </c>
      <c r="E1011" s="302"/>
      <c r="F1011" s="302"/>
      <c r="G1011" s="312">
        <v>204725950</v>
      </c>
      <c r="H1011" s="312">
        <v>2951500</v>
      </c>
      <c r="I1011" s="302"/>
      <c r="J1011" s="302"/>
      <c r="K1011" s="302"/>
      <c r="L1011" s="302">
        <v>10775050</v>
      </c>
      <c r="M1011" s="304"/>
      <c r="N1011" s="304"/>
      <c r="O1011" s="304"/>
      <c r="P1011" s="304"/>
      <c r="Q1011" s="304"/>
      <c r="R1011" s="304"/>
      <c r="S1011" s="304"/>
      <c r="T1011" s="304"/>
      <c r="U1011" s="304"/>
      <c r="V1011" s="304"/>
      <c r="W1011" s="304"/>
      <c r="X1011" s="304"/>
      <c r="Y1011" s="154"/>
    </row>
    <row r="1012" spans="1:25">
      <c r="A1012" s="174"/>
      <c r="B1012" s="162"/>
      <c r="C1012" s="162"/>
      <c r="D1012" s="172" t="s">
        <v>1890</v>
      </c>
      <c r="E1012" s="302"/>
      <c r="F1012" s="302"/>
      <c r="G1012" s="312">
        <v>454094300</v>
      </c>
      <c r="H1012" s="312">
        <v>2951500</v>
      </c>
      <c r="I1012" s="302"/>
      <c r="J1012" s="302"/>
      <c r="K1012" s="302"/>
      <c r="L1012" s="302">
        <v>23899700</v>
      </c>
      <c r="M1012" s="304"/>
      <c r="N1012" s="304"/>
      <c r="O1012" s="304"/>
      <c r="P1012" s="304"/>
      <c r="Q1012" s="304"/>
      <c r="R1012" s="304"/>
      <c r="S1012" s="304"/>
      <c r="T1012" s="304"/>
      <c r="U1012" s="304"/>
      <c r="V1012" s="304"/>
      <c r="W1012" s="304"/>
      <c r="X1012" s="304"/>
      <c r="Y1012" s="154"/>
    </row>
    <row r="1013" spans="1:25">
      <c r="A1013" s="174"/>
      <c r="B1013" s="162"/>
      <c r="C1013" s="162"/>
      <c r="D1013" s="172" t="s">
        <v>1891</v>
      </c>
      <c r="E1013" s="302"/>
      <c r="F1013" s="302"/>
      <c r="G1013" s="312">
        <v>227165235</v>
      </c>
      <c r="H1013" s="312">
        <v>2951500</v>
      </c>
      <c r="I1013" s="302"/>
      <c r="J1013" s="302"/>
      <c r="K1013" s="302"/>
      <c r="L1013" s="302">
        <v>11956065</v>
      </c>
      <c r="M1013" s="304"/>
      <c r="N1013" s="304"/>
      <c r="O1013" s="304"/>
      <c r="P1013" s="304"/>
      <c r="Q1013" s="304"/>
      <c r="R1013" s="304"/>
      <c r="S1013" s="304"/>
      <c r="T1013" s="304"/>
      <c r="U1013" s="304"/>
      <c r="V1013" s="304"/>
      <c r="W1013" s="304"/>
      <c r="X1013" s="304"/>
      <c r="Y1013" s="154"/>
    </row>
    <row r="1014" spans="1:25">
      <c r="A1014" s="174"/>
      <c r="B1014" s="162"/>
      <c r="C1014" s="162"/>
      <c r="D1014" s="172" t="s">
        <v>1892</v>
      </c>
      <c r="E1014" s="302"/>
      <c r="F1014" s="302"/>
      <c r="G1014" s="312">
        <v>116015900</v>
      </c>
      <c r="H1014" s="312">
        <v>2951500</v>
      </c>
      <c r="I1014" s="302"/>
      <c r="J1014" s="302"/>
      <c r="K1014" s="302"/>
      <c r="L1014" s="302">
        <v>6106100</v>
      </c>
      <c r="M1014" s="304"/>
      <c r="N1014" s="304"/>
      <c r="O1014" s="304"/>
      <c r="P1014" s="304"/>
      <c r="Q1014" s="304"/>
      <c r="R1014" s="304"/>
      <c r="S1014" s="304"/>
      <c r="T1014" s="304"/>
      <c r="U1014" s="304"/>
      <c r="V1014" s="304"/>
      <c r="W1014" s="304"/>
      <c r="X1014" s="304"/>
      <c r="Y1014" s="154"/>
    </row>
    <row r="1015" spans="1:25">
      <c r="A1015" s="174"/>
      <c r="B1015" s="162"/>
      <c r="C1015" s="162"/>
      <c r="D1015" s="172" t="s">
        <v>1893</v>
      </c>
      <c r="E1015" s="302"/>
      <c r="F1015" s="302"/>
      <c r="G1015" s="312">
        <v>68842510</v>
      </c>
      <c r="H1015" s="312">
        <v>2951500</v>
      </c>
      <c r="I1015" s="302"/>
      <c r="J1015" s="302"/>
      <c r="K1015" s="302"/>
      <c r="L1015" s="302">
        <v>3623290</v>
      </c>
      <c r="M1015" s="304"/>
      <c r="N1015" s="304"/>
      <c r="O1015" s="304"/>
      <c r="P1015" s="304"/>
      <c r="Q1015" s="304"/>
      <c r="R1015" s="304"/>
      <c r="S1015" s="304"/>
      <c r="T1015" s="304"/>
      <c r="U1015" s="304"/>
      <c r="V1015" s="304"/>
      <c r="W1015" s="304"/>
      <c r="X1015" s="304"/>
      <c r="Y1015" s="154"/>
    </row>
    <row r="1016" spans="1:25">
      <c r="A1016" s="174"/>
      <c r="B1016" s="162"/>
      <c r="C1016" s="162"/>
      <c r="D1016" s="172" t="s">
        <v>1125</v>
      </c>
      <c r="E1016" s="302"/>
      <c r="F1016" s="302"/>
      <c r="G1016" s="312">
        <v>141911000</v>
      </c>
      <c r="H1016" s="312">
        <v>2951500</v>
      </c>
      <c r="I1016" s="302"/>
      <c r="J1016" s="302"/>
      <c r="K1016" s="302"/>
      <c r="L1016" s="302">
        <v>7469000</v>
      </c>
      <c r="M1016" s="304"/>
      <c r="N1016" s="304"/>
      <c r="O1016" s="304"/>
      <c r="P1016" s="304"/>
      <c r="Q1016" s="304"/>
      <c r="R1016" s="304"/>
      <c r="S1016" s="304"/>
      <c r="T1016" s="304"/>
      <c r="U1016" s="304"/>
      <c r="V1016" s="304"/>
      <c r="W1016" s="304"/>
      <c r="X1016" s="304"/>
      <c r="Y1016" s="154"/>
    </row>
    <row r="1017" spans="1:25">
      <c r="A1017" s="174"/>
      <c r="B1017" s="162"/>
      <c r="C1017" s="162"/>
      <c r="D1017" s="172" t="s">
        <v>1894</v>
      </c>
      <c r="E1017" s="302"/>
      <c r="F1017" s="302"/>
      <c r="G1017" s="338">
        <v>47072500</v>
      </c>
      <c r="H1017" s="312">
        <v>2951500</v>
      </c>
      <c r="I1017" s="302"/>
      <c r="J1017" s="302"/>
      <c r="K1017" s="302"/>
      <c r="L1017" s="302"/>
      <c r="M1017" s="304"/>
      <c r="N1017" s="304"/>
      <c r="O1017" s="304"/>
      <c r="P1017" s="304"/>
      <c r="Q1017" s="304"/>
      <c r="R1017" s="304"/>
      <c r="S1017" s="304"/>
      <c r="T1017" s="304"/>
      <c r="U1017" s="304"/>
      <c r="V1017" s="304"/>
      <c r="W1017" s="304"/>
      <c r="X1017" s="304"/>
      <c r="Y1017" s="154"/>
    </row>
    <row r="1018" spans="1:25">
      <c r="A1018" s="174"/>
      <c r="B1018" s="158"/>
      <c r="C1018" s="158"/>
      <c r="D1018" s="201"/>
      <c r="E1018" s="302"/>
      <c r="F1018" s="302"/>
      <c r="G1018" s="302"/>
      <c r="H1018" s="302"/>
      <c r="I1018" s="302"/>
      <c r="J1018" s="302"/>
      <c r="K1018" s="302"/>
      <c r="L1018" s="302"/>
      <c r="M1018" s="302"/>
      <c r="N1018" s="302"/>
      <c r="O1018" s="302"/>
      <c r="P1018" s="302"/>
      <c r="Q1018" s="302"/>
      <c r="R1018" s="302"/>
      <c r="S1018" s="302"/>
      <c r="T1018" s="302"/>
      <c r="U1018" s="302"/>
      <c r="V1018" s="302"/>
      <c r="W1018" s="302"/>
      <c r="X1018" s="302"/>
    </row>
    <row r="1019" spans="1:25">
      <c r="A1019" s="174"/>
      <c r="B1019" s="162"/>
      <c r="C1019" s="162"/>
      <c r="D1019" s="256" t="s">
        <v>1932</v>
      </c>
      <c r="E1019" s="302"/>
      <c r="F1019" s="302"/>
      <c r="G1019" s="316">
        <v>18524715</v>
      </c>
      <c r="H1019" s="302">
        <f>5444950+974985</f>
        <v>6419935</v>
      </c>
      <c r="I1019" s="302"/>
      <c r="J1019" s="302"/>
      <c r="K1019" s="302"/>
      <c r="L1019" s="302"/>
      <c r="M1019" s="304"/>
      <c r="N1019" s="304"/>
      <c r="O1019" s="304"/>
      <c r="P1019" s="304"/>
      <c r="Q1019" s="304"/>
      <c r="R1019" s="304"/>
      <c r="S1019" s="304"/>
      <c r="T1019" s="304"/>
      <c r="U1019" s="304"/>
      <c r="V1019" s="304"/>
      <c r="W1019" s="304"/>
      <c r="X1019" s="304"/>
      <c r="Y1019" s="154"/>
    </row>
    <row r="1020" spans="1:25">
      <c r="A1020" s="174"/>
      <c r="B1020" s="162"/>
      <c r="C1020" s="162"/>
      <c r="D1020" s="279" t="s">
        <v>1933</v>
      </c>
      <c r="E1020" s="334"/>
      <c r="F1020" s="302"/>
      <c r="G1020" s="312">
        <v>83265600</v>
      </c>
      <c r="H1020" s="316"/>
      <c r="I1020" s="302"/>
      <c r="J1020" s="302"/>
      <c r="K1020" s="302"/>
      <c r="L1020" s="302">
        <v>4382400</v>
      </c>
      <c r="M1020" s="304"/>
      <c r="N1020" s="304"/>
      <c r="O1020" s="304"/>
      <c r="P1020" s="310"/>
      <c r="Q1020" s="304"/>
      <c r="R1020" s="304"/>
      <c r="S1020" s="304"/>
      <c r="T1020" s="312">
        <v>0</v>
      </c>
      <c r="U1020" s="312"/>
      <c r="V1020" s="616">
        <v>87648000</v>
      </c>
      <c r="W1020" s="304"/>
      <c r="X1020" s="304" t="s">
        <v>1935</v>
      </c>
      <c r="Y1020" s="154"/>
    </row>
    <row r="1021" spans="1:25">
      <c r="A1021" s="174"/>
      <c r="B1021" s="162"/>
      <c r="C1021" s="162"/>
      <c r="D1021" s="279" t="s">
        <v>1934</v>
      </c>
      <c r="E1021" s="334"/>
      <c r="F1021" s="302"/>
      <c r="G1021" s="312">
        <v>83976200</v>
      </c>
      <c r="H1021" s="316"/>
      <c r="I1021" s="302"/>
      <c r="J1021" s="302"/>
      <c r="K1021" s="302"/>
      <c r="L1021" s="302">
        <v>4419800</v>
      </c>
      <c r="M1021" s="304"/>
      <c r="N1021" s="304"/>
      <c r="O1021" s="304"/>
      <c r="P1021" s="310"/>
      <c r="Q1021" s="304"/>
      <c r="R1021" s="304"/>
      <c r="S1021" s="304"/>
      <c r="T1021" s="312">
        <v>0</v>
      </c>
      <c r="U1021" s="312"/>
      <c r="V1021" s="616">
        <v>88396000</v>
      </c>
      <c r="W1021" s="304"/>
      <c r="X1021" s="304" t="s">
        <v>1935</v>
      </c>
      <c r="Y1021" s="154"/>
    </row>
    <row r="1022" spans="1:25">
      <c r="A1022" s="174"/>
      <c r="B1022" s="162"/>
      <c r="C1022" s="162"/>
      <c r="D1022" s="255" t="s">
        <v>1936</v>
      </c>
      <c r="E1022" s="302"/>
      <c r="F1022" s="302"/>
      <c r="G1022" s="312">
        <v>230094370</v>
      </c>
      <c r="H1022" s="323">
        <v>8260000</v>
      </c>
      <c r="I1022" s="302"/>
      <c r="J1022" s="302"/>
      <c r="K1022" s="302"/>
      <c r="L1022" s="302">
        <v>12110230</v>
      </c>
      <c r="M1022" s="304"/>
      <c r="N1022" s="304"/>
      <c r="O1022" s="304"/>
      <c r="P1022" s="304"/>
      <c r="Q1022" s="304"/>
      <c r="R1022" s="304"/>
      <c r="S1022" s="304"/>
      <c r="T1022" s="304"/>
      <c r="U1022" s="304"/>
      <c r="V1022" s="304"/>
      <c r="W1022" s="304"/>
      <c r="X1022" s="304"/>
      <c r="Y1022" s="154"/>
    </row>
    <row r="1023" spans="1:25">
      <c r="A1023" s="174"/>
      <c r="B1023" s="162"/>
      <c r="C1023" s="162"/>
      <c r="D1023" s="255" t="s">
        <v>1937</v>
      </c>
      <c r="E1023" s="302"/>
      <c r="F1023" s="302"/>
      <c r="G1023" s="312">
        <v>232178100</v>
      </c>
      <c r="H1023" s="323">
        <v>8260000</v>
      </c>
      <c r="I1023" s="302"/>
      <c r="J1023" s="302"/>
      <c r="K1023" s="302"/>
      <c r="L1023" s="302">
        <v>12219900</v>
      </c>
      <c r="M1023" s="304"/>
      <c r="N1023" s="304"/>
      <c r="O1023" s="304"/>
      <c r="P1023" s="304"/>
      <c r="Q1023" s="304"/>
      <c r="R1023" s="304"/>
      <c r="S1023" s="304"/>
      <c r="T1023" s="304"/>
      <c r="U1023" s="304"/>
      <c r="V1023" s="304"/>
      <c r="W1023" s="304"/>
      <c r="X1023" s="304"/>
      <c r="Y1023" s="154"/>
    </row>
    <row r="1024" spans="1:25">
      <c r="A1024" s="174"/>
      <c r="B1024" s="162"/>
      <c r="C1024" s="162"/>
      <c r="D1024" s="255" t="s">
        <v>1938</v>
      </c>
      <c r="E1024" s="302"/>
      <c r="F1024" s="302"/>
      <c r="G1024" s="312">
        <v>184024500</v>
      </c>
      <c r="H1024" s="323">
        <v>3669667</v>
      </c>
      <c r="I1024" s="302"/>
      <c r="J1024" s="302"/>
      <c r="K1024" s="302"/>
      <c r="L1024" s="302">
        <v>9685500</v>
      </c>
      <c r="M1024" s="304"/>
      <c r="N1024" s="304"/>
      <c r="O1024" s="304"/>
      <c r="P1024" s="304"/>
      <c r="Q1024" s="304"/>
      <c r="R1024" s="304"/>
      <c r="S1024" s="304"/>
      <c r="T1024" s="304"/>
      <c r="U1024" s="304"/>
      <c r="V1024" s="304"/>
      <c r="W1024" s="304"/>
      <c r="X1024" s="304"/>
      <c r="Y1024" s="154"/>
    </row>
    <row r="1025" spans="1:25">
      <c r="A1025" s="174"/>
      <c r="B1025" s="162"/>
      <c r="C1025" s="162"/>
      <c r="D1025" s="255" t="s">
        <v>1939</v>
      </c>
      <c r="E1025" s="302"/>
      <c r="F1025" s="302"/>
      <c r="G1025" s="312">
        <v>321201650</v>
      </c>
      <c r="H1025" s="323">
        <v>3669667</v>
      </c>
      <c r="I1025" s="302"/>
      <c r="J1025" s="302"/>
      <c r="K1025" s="302"/>
      <c r="L1025" s="302">
        <v>16905350</v>
      </c>
      <c r="M1025" s="304"/>
      <c r="N1025" s="304"/>
      <c r="O1025" s="304"/>
      <c r="P1025" s="304"/>
      <c r="Q1025" s="304"/>
      <c r="R1025" s="304"/>
      <c r="S1025" s="304"/>
      <c r="T1025" s="304"/>
      <c r="U1025" s="304"/>
      <c r="V1025" s="304"/>
      <c r="W1025" s="304"/>
      <c r="X1025" s="304"/>
      <c r="Y1025" s="154"/>
    </row>
    <row r="1026" spans="1:25">
      <c r="A1026" s="174"/>
      <c r="B1026" s="162"/>
      <c r="C1026" s="162"/>
      <c r="D1026" s="255" t="s">
        <v>1940</v>
      </c>
      <c r="E1026" s="302"/>
      <c r="F1026" s="302"/>
      <c r="G1026" s="312">
        <v>441721500</v>
      </c>
      <c r="H1026" s="323">
        <v>4917663</v>
      </c>
      <c r="I1026" s="302"/>
      <c r="J1026" s="302"/>
      <c r="K1026" s="302"/>
      <c r="L1026" s="302">
        <v>23248500</v>
      </c>
      <c r="M1026" s="304"/>
      <c r="N1026" s="304"/>
      <c r="O1026" s="304"/>
      <c r="P1026" s="304"/>
      <c r="Q1026" s="304"/>
      <c r="R1026" s="304"/>
      <c r="S1026" s="304"/>
      <c r="T1026" s="304"/>
      <c r="U1026" s="304"/>
      <c r="V1026" s="304"/>
      <c r="W1026" s="304"/>
      <c r="X1026" s="304"/>
      <c r="Y1026" s="154"/>
    </row>
    <row r="1027" spans="1:25">
      <c r="A1027" s="174"/>
      <c r="B1027" s="162"/>
      <c r="C1027" s="162"/>
      <c r="D1027" s="172"/>
      <c r="E1027" s="302"/>
      <c r="F1027" s="302"/>
      <c r="G1027" s="312"/>
      <c r="H1027" s="302"/>
      <c r="I1027" s="302"/>
      <c r="J1027" s="302"/>
      <c r="K1027" s="302"/>
      <c r="L1027" s="302"/>
      <c r="M1027" s="304"/>
      <c r="N1027" s="304"/>
      <c r="O1027" s="304"/>
      <c r="P1027" s="304"/>
      <c r="Q1027" s="304"/>
      <c r="R1027" s="304"/>
      <c r="S1027" s="304"/>
      <c r="T1027" s="304"/>
      <c r="U1027" s="304"/>
      <c r="V1027" s="304"/>
      <c r="W1027" s="304"/>
      <c r="X1027" s="304"/>
      <c r="Y1027" s="154"/>
    </row>
    <row r="1028" spans="1:25">
      <c r="A1028" s="174"/>
      <c r="B1028" s="162"/>
      <c r="C1028" s="162"/>
      <c r="D1028" s="255" t="s">
        <v>1941</v>
      </c>
      <c r="E1028" s="302"/>
      <c r="F1028" s="302"/>
      <c r="G1028" s="312">
        <v>326562500</v>
      </c>
      <c r="H1028" s="323">
        <v>4917663</v>
      </c>
      <c r="I1028" s="302"/>
      <c r="J1028" s="302"/>
      <c r="K1028" s="302"/>
      <c r="L1028" s="302">
        <v>17187500</v>
      </c>
      <c r="M1028" s="304"/>
      <c r="N1028" s="304"/>
      <c r="O1028" s="304"/>
      <c r="P1028" s="304"/>
      <c r="Q1028" s="304"/>
      <c r="R1028" s="304"/>
      <c r="S1028" s="304"/>
      <c r="T1028" s="304"/>
      <c r="U1028" s="304"/>
      <c r="V1028" s="304"/>
      <c r="W1028" s="304"/>
      <c r="X1028" s="304"/>
      <c r="Y1028" s="154"/>
    </row>
    <row r="1029" spans="1:25">
      <c r="A1029" s="174"/>
      <c r="B1029" s="162"/>
      <c r="C1029" s="162"/>
      <c r="D1029" s="255" t="s">
        <v>1942</v>
      </c>
      <c r="E1029" s="302"/>
      <c r="F1029" s="302"/>
      <c r="G1029" s="312">
        <v>234277600</v>
      </c>
      <c r="H1029" s="323">
        <v>4917663</v>
      </c>
      <c r="I1029" s="302"/>
      <c r="J1029" s="302"/>
      <c r="K1029" s="302"/>
      <c r="L1029" s="302">
        <v>12330400</v>
      </c>
      <c r="M1029" s="304"/>
      <c r="N1029" s="304"/>
      <c r="O1029" s="304"/>
      <c r="P1029" s="304"/>
      <c r="Q1029" s="304"/>
      <c r="R1029" s="304"/>
      <c r="S1029" s="304"/>
      <c r="T1029" s="304"/>
      <c r="U1029" s="304"/>
      <c r="V1029" s="304"/>
      <c r="W1029" s="304"/>
      <c r="X1029" s="304"/>
      <c r="Y1029" s="154"/>
    </row>
    <row r="1030" spans="1:25">
      <c r="A1030" s="174"/>
      <c r="B1030" s="162"/>
      <c r="C1030" s="162"/>
      <c r="D1030" s="255" t="s">
        <v>1943</v>
      </c>
      <c r="E1030" s="302"/>
      <c r="F1030" s="302"/>
      <c r="G1030" s="312">
        <v>373112025</v>
      </c>
      <c r="H1030" s="323">
        <v>4917663</v>
      </c>
      <c r="I1030" s="302"/>
      <c r="J1030" s="302"/>
      <c r="K1030" s="302"/>
      <c r="L1030" s="302">
        <v>19637475</v>
      </c>
      <c r="M1030" s="304"/>
      <c r="N1030" s="304"/>
      <c r="O1030" s="304"/>
      <c r="P1030" s="304"/>
      <c r="Q1030" s="304"/>
      <c r="R1030" s="304"/>
      <c r="S1030" s="304"/>
      <c r="T1030" s="304"/>
      <c r="U1030" s="304"/>
      <c r="V1030" s="304"/>
      <c r="W1030" s="304"/>
      <c r="X1030" s="304"/>
      <c r="Y1030" s="154"/>
    </row>
    <row r="1031" spans="1:25">
      <c r="A1031" s="174"/>
      <c r="B1031" s="162"/>
      <c r="C1031" s="162"/>
      <c r="D1031" s="255" t="s">
        <v>1944</v>
      </c>
      <c r="E1031" s="302"/>
      <c r="F1031" s="302"/>
      <c r="G1031" s="312">
        <v>234393500</v>
      </c>
      <c r="H1031" s="323">
        <v>4917663</v>
      </c>
      <c r="I1031" s="302"/>
      <c r="J1031" s="302"/>
      <c r="K1031" s="302"/>
      <c r="L1031" s="302">
        <v>12336500</v>
      </c>
      <c r="M1031" s="304"/>
      <c r="N1031" s="304"/>
      <c r="O1031" s="304"/>
      <c r="P1031" s="304"/>
      <c r="Q1031" s="304"/>
      <c r="R1031" s="304"/>
      <c r="S1031" s="304"/>
      <c r="T1031" s="304"/>
      <c r="U1031" s="304"/>
      <c r="V1031" s="304"/>
      <c r="W1031" s="304"/>
      <c r="X1031" s="304"/>
      <c r="Y1031" s="154"/>
    </row>
    <row r="1032" spans="1:25">
      <c r="A1032" s="174"/>
      <c r="B1032" s="162"/>
      <c r="C1032" s="162"/>
      <c r="D1032" s="255" t="s">
        <v>1945</v>
      </c>
      <c r="E1032" s="302"/>
      <c r="F1032" s="302"/>
      <c r="G1032" s="312">
        <v>186600900</v>
      </c>
      <c r="H1032" s="323">
        <v>4917663</v>
      </c>
      <c r="I1032" s="302"/>
      <c r="J1032" s="302"/>
      <c r="K1032" s="302"/>
      <c r="L1032" s="302">
        <v>9821100</v>
      </c>
      <c r="M1032" s="304"/>
      <c r="N1032" s="304"/>
      <c r="O1032" s="304"/>
      <c r="P1032" s="304"/>
      <c r="Q1032" s="304"/>
      <c r="R1032" s="304"/>
      <c r="S1032" s="304"/>
      <c r="T1032" s="304"/>
      <c r="U1032" s="304"/>
      <c r="V1032" s="304"/>
      <c r="W1032" s="304"/>
      <c r="X1032" s="304"/>
      <c r="Y1032" s="154"/>
    </row>
    <row r="1033" spans="1:25">
      <c r="A1033" s="174"/>
      <c r="B1033" s="162"/>
      <c r="C1033" s="162"/>
      <c r="D1033" s="255" t="s">
        <v>1946</v>
      </c>
      <c r="E1033" s="302"/>
      <c r="F1033" s="302"/>
      <c r="G1033" s="312">
        <v>187149050</v>
      </c>
      <c r="H1033" s="323">
        <v>4917663</v>
      </c>
      <c r="I1033" s="302"/>
      <c r="J1033" s="302"/>
      <c r="K1033" s="302"/>
      <c r="L1033" s="302">
        <v>9849950</v>
      </c>
      <c r="M1033" s="304"/>
      <c r="N1033" s="304"/>
      <c r="O1033" s="304"/>
      <c r="P1033" s="304"/>
      <c r="Q1033" s="304"/>
      <c r="R1033" s="304"/>
      <c r="S1033" s="304"/>
      <c r="T1033" s="304"/>
      <c r="U1033" s="304"/>
      <c r="V1033" s="304"/>
      <c r="W1033" s="304"/>
      <c r="X1033" s="304"/>
      <c r="Y1033" s="154"/>
    </row>
    <row r="1034" spans="1:25">
      <c r="A1034" s="174"/>
      <c r="B1034" s="162"/>
      <c r="C1034" s="162"/>
      <c r="D1034" s="255" t="s">
        <v>1947</v>
      </c>
      <c r="E1034" s="302"/>
      <c r="F1034" s="302"/>
      <c r="G1034" s="312">
        <v>373827850</v>
      </c>
      <c r="H1034" s="323">
        <v>4917663</v>
      </c>
      <c r="I1034" s="302"/>
      <c r="J1034" s="302"/>
      <c r="K1034" s="302"/>
      <c r="L1034" s="302">
        <v>19675150</v>
      </c>
      <c r="M1034" s="304"/>
      <c r="N1034" s="304"/>
      <c r="O1034" s="304"/>
      <c r="P1034" s="304"/>
      <c r="Q1034" s="304"/>
      <c r="R1034" s="304"/>
      <c r="S1034" s="304"/>
      <c r="T1034" s="304"/>
      <c r="U1034" s="304"/>
      <c r="V1034" s="304"/>
      <c r="W1034" s="304"/>
      <c r="X1034" s="304"/>
      <c r="Y1034" s="154"/>
    </row>
    <row r="1035" spans="1:25">
      <c r="A1035" s="174"/>
      <c r="B1035" s="162"/>
      <c r="C1035" s="162"/>
      <c r="D1035" s="255" t="s">
        <v>1948</v>
      </c>
      <c r="E1035" s="302"/>
      <c r="F1035" s="302"/>
      <c r="G1035" s="312">
        <v>158004000</v>
      </c>
      <c r="H1035" s="323">
        <v>4917663</v>
      </c>
      <c r="I1035" s="302"/>
      <c r="J1035" s="302"/>
      <c r="K1035" s="302"/>
      <c r="L1035" s="302">
        <v>8316000</v>
      </c>
      <c r="M1035" s="304"/>
      <c r="N1035" s="304"/>
      <c r="O1035" s="304"/>
      <c r="P1035" s="304"/>
      <c r="Q1035" s="304"/>
      <c r="R1035" s="304"/>
      <c r="S1035" s="304"/>
      <c r="T1035" s="304"/>
      <c r="U1035" s="304"/>
      <c r="V1035" s="304"/>
      <c r="W1035" s="304"/>
      <c r="X1035" s="304"/>
      <c r="Y1035" s="154"/>
    </row>
    <row r="1036" spans="1:25">
      <c r="A1036" s="174"/>
      <c r="B1036" s="162"/>
      <c r="C1036" s="162"/>
      <c r="D1036" s="172"/>
      <c r="E1036" s="302"/>
      <c r="F1036" s="302"/>
      <c r="G1036" s="312"/>
      <c r="H1036" s="302"/>
      <c r="I1036" s="302"/>
      <c r="J1036" s="302"/>
      <c r="K1036" s="302"/>
      <c r="L1036" s="302"/>
      <c r="M1036" s="304"/>
      <c r="N1036" s="304"/>
      <c r="O1036" s="304"/>
      <c r="P1036" s="304"/>
      <c r="Q1036" s="304"/>
      <c r="R1036" s="304"/>
      <c r="S1036" s="304"/>
      <c r="T1036" s="304"/>
      <c r="U1036" s="304"/>
      <c r="V1036" s="304"/>
      <c r="W1036" s="304"/>
      <c r="X1036" s="304"/>
      <c r="Y1036" s="154"/>
    </row>
    <row r="1037" spans="1:25">
      <c r="A1037" s="174"/>
      <c r="B1037" s="162"/>
      <c r="C1037" s="162"/>
      <c r="D1037" s="255" t="s">
        <v>1949</v>
      </c>
      <c r="E1037" s="302"/>
      <c r="F1037" s="302"/>
      <c r="G1037" s="312">
        <v>571134300</v>
      </c>
      <c r="H1037" s="323">
        <v>9188000</v>
      </c>
      <c r="I1037" s="302"/>
      <c r="J1037" s="302"/>
      <c r="K1037" s="302"/>
      <c r="L1037" s="302">
        <v>30059700</v>
      </c>
      <c r="M1037" s="304">
        <v>763136000</v>
      </c>
      <c r="N1037" s="304"/>
      <c r="O1037" s="304"/>
      <c r="P1037" s="304"/>
      <c r="Q1037" s="304"/>
      <c r="R1037" s="304"/>
      <c r="S1037" s="304"/>
      <c r="T1037" s="304"/>
      <c r="U1037" s="304"/>
      <c r="V1037" s="304"/>
      <c r="W1037" s="304"/>
      <c r="X1037" s="304"/>
      <c r="Y1037" s="154"/>
    </row>
    <row r="1038" spans="1:25">
      <c r="A1038" s="174"/>
      <c r="B1038" s="162"/>
      <c r="C1038" s="162"/>
      <c r="D1038" s="172" t="s">
        <v>1950</v>
      </c>
      <c r="E1038" s="302"/>
      <c r="F1038" s="302"/>
      <c r="G1038" s="312">
        <v>162763500</v>
      </c>
      <c r="H1038" s="316"/>
      <c r="I1038" s="302"/>
      <c r="J1038" s="302"/>
      <c r="K1038" s="302"/>
      <c r="L1038" s="302">
        <v>8566500</v>
      </c>
      <c r="M1038" s="304"/>
      <c r="N1038" s="304"/>
      <c r="O1038" s="304"/>
      <c r="P1038" s="304"/>
      <c r="Q1038" s="304"/>
      <c r="R1038" s="304"/>
      <c r="S1038" s="304"/>
      <c r="T1038" s="304"/>
      <c r="U1038" s="304"/>
      <c r="V1038" s="304"/>
      <c r="W1038" s="304"/>
      <c r="X1038" s="304"/>
      <c r="Y1038" s="154"/>
    </row>
    <row r="1039" spans="1:25">
      <c r="A1039" s="174"/>
      <c r="B1039" s="162"/>
      <c r="C1039" s="162"/>
      <c r="D1039" s="172" t="s">
        <v>1951</v>
      </c>
      <c r="E1039" s="302"/>
      <c r="F1039" s="302"/>
      <c r="G1039" s="312">
        <v>93375975</v>
      </c>
      <c r="H1039" s="316"/>
      <c r="I1039" s="302"/>
      <c r="J1039" s="302"/>
      <c r="K1039" s="302"/>
      <c r="L1039" s="302">
        <v>4914525</v>
      </c>
      <c r="M1039" s="304"/>
      <c r="N1039" s="304"/>
      <c r="O1039" s="304"/>
      <c r="P1039" s="304"/>
      <c r="Q1039" s="304"/>
      <c r="R1039" s="304"/>
      <c r="S1039" s="304"/>
      <c r="T1039" s="304"/>
      <c r="U1039" s="304"/>
      <c r="V1039" s="304"/>
      <c r="W1039" s="304"/>
      <c r="X1039" s="304"/>
      <c r="Y1039" s="154"/>
    </row>
    <row r="1040" spans="1:25">
      <c r="A1040" s="174"/>
      <c r="B1040" s="162"/>
      <c r="C1040" s="162"/>
      <c r="D1040" s="279" t="s">
        <v>1952</v>
      </c>
      <c r="E1040" s="334"/>
      <c r="F1040" s="302"/>
      <c r="G1040" s="312">
        <v>29656000</v>
      </c>
      <c r="H1040" s="312">
        <v>1900500</v>
      </c>
      <c r="I1040" s="302"/>
      <c r="J1040" s="302"/>
      <c r="K1040" s="302"/>
      <c r="L1040" s="302"/>
      <c r="M1040" s="304"/>
      <c r="N1040" s="304"/>
      <c r="O1040" s="304"/>
      <c r="P1040" s="304"/>
      <c r="Q1040" s="304"/>
      <c r="R1040" s="304"/>
      <c r="S1040" s="304"/>
      <c r="T1040" s="304">
        <v>0</v>
      </c>
      <c r="U1040" s="304"/>
      <c r="V1040" s="614">
        <v>31556500</v>
      </c>
      <c r="W1040" s="304"/>
      <c r="X1040" s="304"/>
      <c r="Y1040" s="154"/>
    </row>
    <row r="1041" spans="1:25">
      <c r="A1041" s="174"/>
      <c r="B1041" s="162"/>
      <c r="C1041" s="162"/>
      <c r="D1041" s="172"/>
      <c r="E1041" s="302"/>
      <c r="F1041" s="302"/>
      <c r="G1041" s="312"/>
      <c r="H1041" s="312"/>
      <c r="I1041" s="302"/>
      <c r="J1041" s="302"/>
      <c r="K1041" s="302"/>
      <c r="L1041" s="302"/>
      <c r="M1041" s="304"/>
      <c r="N1041" s="304"/>
      <c r="O1041" s="304"/>
      <c r="P1041" s="304"/>
      <c r="Q1041" s="304"/>
      <c r="R1041" s="304"/>
      <c r="S1041" s="304"/>
      <c r="T1041" s="304"/>
      <c r="U1041" s="304"/>
      <c r="V1041" s="304"/>
      <c r="W1041" s="304"/>
      <c r="X1041" s="304"/>
      <c r="Y1041" s="154"/>
    </row>
    <row r="1042" spans="1:25">
      <c r="A1042" s="174"/>
      <c r="B1042" s="162"/>
      <c r="C1042" s="162"/>
      <c r="D1042" s="257" t="s">
        <v>1981</v>
      </c>
      <c r="E1042" s="302"/>
      <c r="F1042" s="302"/>
      <c r="G1042" s="312"/>
      <c r="H1042" s="312"/>
      <c r="I1042" s="302"/>
      <c r="J1042" s="302"/>
      <c r="K1042" s="302"/>
      <c r="L1042" s="302"/>
      <c r="M1042" s="304"/>
      <c r="N1042" s="304"/>
      <c r="O1042" s="304"/>
      <c r="P1042" s="304">
        <v>0</v>
      </c>
      <c r="Q1042" s="304"/>
      <c r="R1042" s="304"/>
      <c r="S1042" s="339">
        <v>160000000</v>
      </c>
      <c r="T1042" s="304"/>
      <c r="U1042" s="304"/>
      <c r="V1042" s="304"/>
      <c r="W1042" s="304"/>
      <c r="X1042" s="304"/>
      <c r="Y1042" s="154"/>
    </row>
    <row r="1043" spans="1:25">
      <c r="A1043" s="174"/>
      <c r="B1043" s="162"/>
      <c r="C1043" s="162"/>
      <c r="D1043" s="257" t="s">
        <v>1983</v>
      </c>
      <c r="E1043" s="302"/>
      <c r="F1043" s="302"/>
      <c r="G1043" s="312"/>
      <c r="H1043" s="312"/>
      <c r="I1043" s="302"/>
      <c r="J1043" s="302"/>
      <c r="K1043" s="302"/>
      <c r="L1043" s="302"/>
      <c r="M1043" s="304"/>
      <c r="N1043" s="304"/>
      <c r="O1043" s="304"/>
      <c r="P1043" s="304">
        <v>0</v>
      </c>
      <c r="Q1043" s="304"/>
      <c r="R1043" s="304"/>
      <c r="S1043" s="339">
        <v>45936000</v>
      </c>
      <c r="T1043" s="304"/>
      <c r="U1043" s="304"/>
      <c r="V1043" s="304"/>
      <c r="W1043" s="304"/>
      <c r="X1043" s="304"/>
      <c r="Y1043" s="154"/>
    </row>
    <row r="1044" spans="1:25">
      <c r="A1044" s="174"/>
      <c r="B1044" s="162"/>
      <c r="C1044" s="162"/>
      <c r="D1044" s="201"/>
      <c r="E1044" s="302"/>
      <c r="F1044" s="302"/>
      <c r="G1044" s="302"/>
      <c r="H1044" s="302"/>
      <c r="I1044" s="302"/>
      <c r="J1044" s="302"/>
      <c r="K1044" s="302"/>
      <c r="L1044" s="302"/>
      <c r="M1044" s="304"/>
      <c r="N1044" s="304"/>
      <c r="O1044" s="304"/>
      <c r="P1044" s="304"/>
      <c r="Q1044" s="304"/>
      <c r="R1044" s="304"/>
      <c r="S1044" s="304"/>
      <c r="T1044" s="304"/>
      <c r="U1044" s="304"/>
      <c r="V1044" s="304"/>
      <c r="W1044" s="304"/>
      <c r="X1044" s="304"/>
      <c r="Y1044" s="154"/>
    </row>
    <row r="1045" spans="1:25">
      <c r="A1045" s="173"/>
      <c r="B1045" s="163">
        <v>5</v>
      </c>
      <c r="C1045" s="163" t="s">
        <v>99</v>
      </c>
      <c r="D1045" s="167" t="s">
        <v>14</v>
      </c>
      <c r="E1045" s="300">
        <v>520566500</v>
      </c>
      <c r="F1045" s="300">
        <v>16900000</v>
      </c>
      <c r="G1045" s="300">
        <f>SUM(G1046:G1048)</f>
        <v>16900000</v>
      </c>
      <c r="H1045" s="300">
        <f t="shared" ref="H1045:T1045" si="29">SUM(H1046:H1048)</f>
        <v>0</v>
      </c>
      <c r="I1045" s="300">
        <f t="shared" si="29"/>
        <v>0</v>
      </c>
      <c r="J1045" s="300">
        <f t="shared" si="29"/>
        <v>0</v>
      </c>
      <c r="K1045" s="300">
        <f t="shared" si="29"/>
        <v>0</v>
      </c>
      <c r="L1045" s="300">
        <f t="shared" si="29"/>
        <v>0</v>
      </c>
      <c r="M1045" s="300">
        <f t="shared" si="29"/>
        <v>0</v>
      </c>
      <c r="N1045" s="300">
        <f t="shared" si="29"/>
        <v>0</v>
      </c>
      <c r="O1045" s="300">
        <f t="shared" si="29"/>
        <v>0</v>
      </c>
      <c r="P1045" s="300">
        <f t="shared" si="29"/>
        <v>0</v>
      </c>
      <c r="Q1045" s="300">
        <f t="shared" si="29"/>
        <v>0</v>
      </c>
      <c r="R1045" s="300">
        <f t="shared" si="29"/>
        <v>0</v>
      </c>
      <c r="S1045" s="300">
        <f t="shared" si="29"/>
        <v>0</v>
      </c>
      <c r="T1045" s="300">
        <f t="shared" si="29"/>
        <v>16900000</v>
      </c>
      <c r="U1045" s="300"/>
      <c r="V1045" s="300"/>
      <c r="W1045" s="301">
        <f>E1045+G1045+H1045+I1045+J1045+K1045+L1045+M1045+N1045-O1045-P1045-Q1045-R1045-S1045-T1045-U1045-V1045</f>
        <v>520566500</v>
      </c>
      <c r="X1045" s="301"/>
      <c r="Y1045" s="154"/>
    </row>
    <row r="1046" spans="1:25">
      <c r="A1046" s="174"/>
      <c r="B1046" s="162"/>
      <c r="C1046" s="162"/>
      <c r="D1046" s="172" t="s">
        <v>1895</v>
      </c>
      <c r="E1046" s="302"/>
      <c r="F1046" s="302"/>
      <c r="G1046" s="312">
        <v>15400000</v>
      </c>
      <c r="H1046" s="302"/>
      <c r="I1046" s="302"/>
      <c r="J1046" s="302"/>
      <c r="K1046" s="302"/>
      <c r="L1046" s="302"/>
      <c r="M1046" s="304"/>
      <c r="N1046" s="304"/>
      <c r="O1046" s="304"/>
      <c r="P1046" s="304"/>
      <c r="Q1046" s="304"/>
      <c r="R1046" s="304"/>
      <c r="S1046" s="304"/>
      <c r="T1046" s="312">
        <v>15400000</v>
      </c>
      <c r="U1046" s="312"/>
      <c r="V1046" s="312"/>
      <c r="W1046" s="304"/>
      <c r="X1046" s="304"/>
      <c r="Y1046" s="154"/>
    </row>
    <row r="1047" spans="1:25">
      <c r="A1047" s="174"/>
      <c r="B1047" s="162"/>
      <c r="C1047" s="162"/>
      <c r="D1047" s="172" t="s">
        <v>1896</v>
      </c>
      <c r="E1047" s="302"/>
      <c r="F1047" s="302"/>
      <c r="G1047" s="312">
        <v>1500000</v>
      </c>
      <c r="H1047" s="302"/>
      <c r="I1047" s="302"/>
      <c r="J1047" s="302"/>
      <c r="K1047" s="302"/>
      <c r="L1047" s="302"/>
      <c r="M1047" s="304"/>
      <c r="N1047" s="304"/>
      <c r="O1047" s="304"/>
      <c r="P1047" s="304"/>
      <c r="Q1047" s="304"/>
      <c r="R1047" s="304"/>
      <c r="S1047" s="304"/>
      <c r="T1047" s="312">
        <v>1500000</v>
      </c>
      <c r="U1047" s="312"/>
      <c r="V1047" s="312"/>
      <c r="W1047" s="304"/>
      <c r="X1047" s="304"/>
      <c r="Y1047" s="154"/>
    </row>
    <row r="1048" spans="1:25">
      <c r="A1048" s="174"/>
      <c r="B1048" s="162"/>
      <c r="C1048" s="162"/>
      <c r="D1048" s="201"/>
      <c r="E1048" s="302"/>
      <c r="F1048" s="302"/>
      <c r="G1048" s="302"/>
      <c r="H1048" s="302"/>
      <c r="I1048" s="302"/>
      <c r="J1048" s="302"/>
      <c r="K1048" s="302"/>
      <c r="L1048" s="302"/>
      <c r="M1048" s="304"/>
      <c r="N1048" s="304"/>
      <c r="O1048" s="304"/>
      <c r="P1048" s="304"/>
      <c r="Q1048" s="304"/>
      <c r="R1048" s="304"/>
      <c r="S1048" s="304"/>
      <c r="T1048" s="304"/>
      <c r="U1048" s="304"/>
      <c r="V1048" s="304"/>
      <c r="W1048" s="304"/>
      <c r="X1048" s="304"/>
      <c r="Y1048" s="154"/>
    </row>
    <row r="1049" spans="1:25">
      <c r="A1049" s="173"/>
      <c r="B1049" s="163">
        <v>6</v>
      </c>
      <c r="C1049" s="163" t="s">
        <v>100</v>
      </c>
      <c r="D1049" s="167" t="s">
        <v>10</v>
      </c>
      <c r="E1049" s="300">
        <f>570192000+763136000</f>
        <v>1333328000</v>
      </c>
      <c r="F1049" s="300"/>
      <c r="G1049" s="300">
        <f>SUM(G1050)</f>
        <v>0</v>
      </c>
      <c r="H1049" s="300">
        <f t="shared" ref="H1049:T1049" si="30">SUM(H1050)</f>
        <v>0</v>
      </c>
      <c r="I1049" s="300">
        <f t="shared" si="30"/>
        <v>0</v>
      </c>
      <c r="J1049" s="300">
        <f t="shared" si="30"/>
        <v>0</v>
      </c>
      <c r="K1049" s="300">
        <f t="shared" si="30"/>
        <v>0</v>
      </c>
      <c r="L1049" s="300">
        <f t="shared" si="30"/>
        <v>0</v>
      </c>
      <c r="M1049" s="300">
        <f t="shared" si="30"/>
        <v>0</v>
      </c>
      <c r="N1049" s="300">
        <f t="shared" si="30"/>
        <v>0</v>
      </c>
      <c r="O1049" s="300">
        <f t="shared" si="30"/>
        <v>0</v>
      </c>
      <c r="P1049" s="300">
        <f t="shared" si="30"/>
        <v>0</v>
      </c>
      <c r="Q1049" s="300">
        <f t="shared" si="30"/>
        <v>0</v>
      </c>
      <c r="R1049" s="300">
        <f t="shared" si="30"/>
        <v>763136000</v>
      </c>
      <c r="S1049" s="300">
        <f t="shared" si="30"/>
        <v>0</v>
      </c>
      <c r="T1049" s="300">
        <f t="shared" si="30"/>
        <v>0</v>
      </c>
      <c r="U1049" s="300"/>
      <c r="V1049" s="300"/>
      <c r="W1049" s="301">
        <f>E1049+G1049+H1049+I1049+J1049+K1049+L1049+M1049+N1049-O1049-P1049-Q1049-R1049-S1049-T1049-U1049-V1049</f>
        <v>570192000</v>
      </c>
      <c r="X1049" s="301"/>
      <c r="Y1049" s="154"/>
    </row>
    <row r="1050" spans="1:25">
      <c r="A1050" s="174"/>
      <c r="B1050" s="162"/>
      <c r="C1050" s="162"/>
      <c r="D1050" s="172" t="s">
        <v>1897</v>
      </c>
      <c r="E1050" s="302"/>
      <c r="F1050" s="302"/>
      <c r="G1050" s="302"/>
      <c r="H1050" s="302"/>
      <c r="I1050" s="302"/>
      <c r="J1050" s="302"/>
      <c r="K1050" s="302"/>
      <c r="L1050" s="302"/>
      <c r="M1050" s="304"/>
      <c r="N1050" s="304"/>
      <c r="O1050" s="304"/>
      <c r="P1050" s="304"/>
      <c r="Q1050" s="304"/>
      <c r="R1050" s="304">
        <v>763136000</v>
      </c>
      <c r="S1050" s="304"/>
      <c r="T1050" s="304"/>
      <c r="U1050" s="304"/>
      <c r="V1050" s="304"/>
      <c r="W1050" s="304"/>
      <c r="X1050" s="304"/>
      <c r="Y1050" s="154"/>
    </row>
    <row r="1051" spans="1:25" s="247" customFormat="1">
      <c r="A1051" s="175"/>
      <c r="B1051" s="168">
        <v>7</v>
      </c>
      <c r="C1051" s="168"/>
      <c r="D1051" s="169" t="s">
        <v>11</v>
      </c>
      <c r="E1051" s="300">
        <v>149492000</v>
      </c>
      <c r="F1051" s="300"/>
      <c r="G1051" s="300">
        <f>SUM(G1052:G1087)</f>
        <v>0</v>
      </c>
      <c r="H1051" s="300">
        <f t="shared" ref="H1051:T1051" si="31">SUM(H1052:H1087)</f>
        <v>0</v>
      </c>
      <c r="I1051" s="300">
        <f t="shared" si="31"/>
        <v>46920500</v>
      </c>
      <c r="J1051" s="300">
        <f t="shared" si="31"/>
        <v>0</v>
      </c>
      <c r="K1051" s="300">
        <f t="shared" si="31"/>
        <v>0</v>
      </c>
      <c r="L1051" s="300">
        <f t="shared" si="31"/>
        <v>2469500</v>
      </c>
      <c r="M1051" s="300">
        <f t="shared" si="31"/>
        <v>0</v>
      </c>
      <c r="N1051" s="300">
        <f t="shared" si="31"/>
        <v>0</v>
      </c>
      <c r="O1051" s="300">
        <f t="shared" si="31"/>
        <v>0</v>
      </c>
      <c r="P1051" s="300">
        <f t="shared" si="31"/>
        <v>0</v>
      </c>
      <c r="Q1051" s="300">
        <f t="shared" si="31"/>
        <v>0</v>
      </c>
      <c r="R1051" s="300">
        <f t="shared" si="31"/>
        <v>0</v>
      </c>
      <c r="S1051" s="300">
        <f t="shared" si="31"/>
        <v>149492000</v>
      </c>
      <c r="T1051" s="300">
        <f t="shared" si="31"/>
        <v>0</v>
      </c>
      <c r="U1051" s="300"/>
      <c r="V1051" s="300"/>
      <c r="W1051" s="301">
        <f>E1051+G1051+H1051+I1051+J1051+K1051+L1051+M1051+N1051-O1051-P1051-Q1051-R1051-S1051-T1051-U1051-V1051</f>
        <v>49390000</v>
      </c>
      <c r="X1051" s="308"/>
      <c r="Y1051" s="155"/>
    </row>
    <row r="1052" spans="1:25" s="288" customFormat="1">
      <c r="A1052" s="174"/>
      <c r="B1052" s="162"/>
      <c r="C1052" s="162"/>
      <c r="D1052" s="258" t="s">
        <v>2191</v>
      </c>
      <c r="E1052" s="304"/>
      <c r="F1052" s="304"/>
      <c r="G1052" s="304"/>
      <c r="H1052" s="304"/>
      <c r="I1052" s="304"/>
      <c r="J1052" s="304"/>
      <c r="K1052" s="304"/>
      <c r="L1052" s="304"/>
      <c r="M1052" s="304"/>
      <c r="N1052" s="304"/>
      <c r="O1052" s="304"/>
      <c r="P1052" s="304"/>
      <c r="Q1052" s="304"/>
      <c r="R1052" s="304"/>
      <c r="S1052" s="315">
        <v>50000</v>
      </c>
      <c r="T1052" s="304"/>
      <c r="U1052" s="304"/>
      <c r="V1052" s="304"/>
      <c r="W1052" s="304"/>
      <c r="X1052" s="304"/>
      <c r="Y1052" s="154"/>
    </row>
    <row r="1053" spans="1:25" s="288" customFormat="1">
      <c r="A1053" s="174"/>
      <c r="B1053" s="162"/>
      <c r="C1053" s="162"/>
      <c r="D1053" s="258" t="s">
        <v>2192</v>
      </c>
      <c r="E1053" s="304"/>
      <c r="F1053" s="304"/>
      <c r="G1053" s="304"/>
      <c r="H1053" s="304"/>
      <c r="I1053" s="304"/>
      <c r="J1053" s="304"/>
      <c r="K1053" s="304"/>
      <c r="L1053" s="304"/>
      <c r="M1053" s="304"/>
      <c r="N1053" s="304"/>
      <c r="O1053" s="304"/>
      <c r="P1053" s="304"/>
      <c r="Q1053" s="304"/>
      <c r="R1053" s="304"/>
      <c r="S1053" s="315">
        <v>50000</v>
      </c>
      <c r="T1053" s="304"/>
      <c r="U1053" s="304"/>
      <c r="V1053" s="304"/>
      <c r="W1053" s="304"/>
      <c r="X1053" s="304"/>
      <c r="Y1053" s="154"/>
    </row>
    <row r="1054" spans="1:25" s="288" customFormat="1">
      <c r="A1054" s="174"/>
      <c r="B1054" s="162"/>
      <c r="C1054" s="162"/>
      <c r="D1054" s="258" t="s">
        <v>2193</v>
      </c>
      <c r="E1054" s="304"/>
      <c r="F1054" s="304"/>
      <c r="G1054" s="304"/>
      <c r="H1054" s="304"/>
      <c r="I1054" s="304"/>
      <c r="J1054" s="304"/>
      <c r="K1054" s="304"/>
      <c r="L1054" s="304"/>
      <c r="M1054" s="304"/>
      <c r="N1054" s="304"/>
      <c r="O1054" s="304"/>
      <c r="P1054" s="304"/>
      <c r="Q1054" s="304"/>
      <c r="R1054" s="304"/>
      <c r="S1054" s="315">
        <v>50000</v>
      </c>
      <c r="T1054" s="304"/>
      <c r="U1054" s="304"/>
      <c r="V1054" s="304"/>
      <c r="W1054" s="304"/>
      <c r="X1054" s="304"/>
      <c r="Y1054" s="154"/>
    </row>
    <row r="1055" spans="1:25" s="288" customFormat="1">
      <c r="A1055" s="174"/>
      <c r="B1055" s="162"/>
      <c r="C1055" s="162"/>
      <c r="D1055" s="258" t="s">
        <v>2194</v>
      </c>
      <c r="E1055" s="304"/>
      <c r="F1055" s="304"/>
      <c r="G1055" s="304"/>
      <c r="H1055" s="304"/>
      <c r="I1055" s="304"/>
      <c r="J1055" s="304"/>
      <c r="K1055" s="304"/>
      <c r="L1055" s="304"/>
      <c r="M1055" s="304"/>
      <c r="N1055" s="304"/>
      <c r="O1055" s="304"/>
      <c r="P1055" s="304"/>
      <c r="Q1055" s="304"/>
      <c r="R1055" s="304"/>
      <c r="S1055" s="315">
        <v>50000</v>
      </c>
      <c r="T1055" s="304"/>
      <c r="U1055" s="304"/>
      <c r="V1055" s="304"/>
      <c r="W1055" s="304"/>
      <c r="X1055" s="304"/>
      <c r="Y1055" s="154"/>
    </row>
    <row r="1056" spans="1:25" s="288" customFormat="1">
      <c r="A1056" s="174"/>
      <c r="B1056" s="162"/>
      <c r="C1056" s="162"/>
      <c r="D1056" s="258" t="s">
        <v>2195</v>
      </c>
      <c r="E1056" s="304"/>
      <c r="F1056" s="304"/>
      <c r="G1056" s="304"/>
      <c r="H1056" s="304"/>
      <c r="I1056" s="304"/>
      <c r="J1056" s="304"/>
      <c r="K1056" s="304"/>
      <c r="L1056" s="304"/>
      <c r="M1056" s="304"/>
      <c r="N1056" s="304"/>
      <c r="O1056" s="304"/>
      <c r="P1056" s="304"/>
      <c r="Q1056" s="304"/>
      <c r="R1056" s="304"/>
      <c r="S1056" s="315">
        <v>50000</v>
      </c>
      <c r="T1056" s="304"/>
      <c r="U1056" s="304"/>
      <c r="V1056" s="304"/>
      <c r="W1056" s="304"/>
      <c r="X1056" s="304"/>
      <c r="Y1056" s="154"/>
    </row>
    <row r="1057" spans="1:25" s="288" customFormat="1">
      <c r="A1057" s="174"/>
      <c r="B1057" s="162"/>
      <c r="C1057" s="162"/>
      <c r="D1057" s="258" t="s">
        <v>2196</v>
      </c>
      <c r="E1057" s="304"/>
      <c r="F1057" s="304"/>
      <c r="G1057" s="304"/>
      <c r="H1057" s="304"/>
      <c r="I1057" s="304"/>
      <c r="J1057" s="304"/>
      <c r="K1057" s="304"/>
      <c r="L1057" s="304"/>
      <c r="M1057" s="304"/>
      <c r="N1057" s="304"/>
      <c r="O1057" s="304"/>
      <c r="P1057" s="304"/>
      <c r="Q1057" s="304"/>
      <c r="R1057" s="304"/>
      <c r="S1057" s="315">
        <v>1378000</v>
      </c>
      <c r="T1057" s="304"/>
      <c r="U1057" s="304"/>
      <c r="V1057" s="304"/>
      <c r="W1057" s="304"/>
      <c r="X1057" s="304"/>
      <c r="Y1057" s="154"/>
    </row>
    <row r="1058" spans="1:25" s="288" customFormat="1">
      <c r="A1058" s="174"/>
      <c r="B1058" s="162"/>
      <c r="C1058" s="162"/>
      <c r="D1058" s="258" t="s">
        <v>2197</v>
      </c>
      <c r="E1058" s="304"/>
      <c r="F1058" s="304"/>
      <c r="G1058" s="304"/>
      <c r="H1058" s="304"/>
      <c r="I1058" s="304"/>
      <c r="J1058" s="304"/>
      <c r="K1058" s="304"/>
      <c r="L1058" s="304"/>
      <c r="M1058" s="304"/>
      <c r="N1058" s="304"/>
      <c r="O1058" s="304"/>
      <c r="P1058" s="304"/>
      <c r="Q1058" s="304"/>
      <c r="R1058" s="304"/>
      <c r="S1058" s="315">
        <v>50000</v>
      </c>
      <c r="T1058" s="304"/>
      <c r="U1058" s="304"/>
      <c r="V1058" s="304"/>
      <c r="W1058" s="304"/>
      <c r="X1058" s="304"/>
      <c r="Y1058" s="154"/>
    </row>
    <row r="1059" spans="1:25" s="288" customFormat="1">
      <c r="A1059" s="174"/>
      <c r="B1059" s="162"/>
      <c r="C1059" s="162"/>
      <c r="D1059" s="258" t="s">
        <v>2198</v>
      </c>
      <c r="E1059" s="304"/>
      <c r="F1059" s="304"/>
      <c r="G1059" s="304"/>
      <c r="H1059" s="304"/>
      <c r="I1059" s="304"/>
      <c r="J1059" s="304"/>
      <c r="K1059" s="304"/>
      <c r="L1059" s="304"/>
      <c r="M1059" s="304"/>
      <c r="N1059" s="304"/>
      <c r="O1059" s="304"/>
      <c r="P1059" s="304"/>
      <c r="Q1059" s="304"/>
      <c r="R1059" s="304"/>
      <c r="S1059" s="315">
        <v>100000</v>
      </c>
      <c r="T1059" s="304"/>
      <c r="U1059" s="304"/>
      <c r="V1059" s="304"/>
      <c r="W1059" s="304"/>
      <c r="X1059" s="304"/>
      <c r="Y1059" s="154"/>
    </row>
    <row r="1060" spans="1:25" s="288" customFormat="1">
      <c r="A1060" s="174"/>
      <c r="B1060" s="162"/>
      <c r="C1060" s="162"/>
      <c r="D1060" s="258" t="s">
        <v>2199</v>
      </c>
      <c r="E1060" s="304"/>
      <c r="F1060" s="304"/>
      <c r="G1060" s="304"/>
      <c r="H1060" s="304"/>
      <c r="I1060" s="304"/>
      <c r="J1060" s="304"/>
      <c r="K1060" s="304"/>
      <c r="L1060" s="304"/>
      <c r="M1060" s="304"/>
      <c r="N1060" s="304"/>
      <c r="O1060" s="304"/>
      <c r="P1060" s="304"/>
      <c r="Q1060" s="304"/>
      <c r="R1060" s="304"/>
      <c r="S1060" s="315">
        <v>35000</v>
      </c>
      <c r="T1060" s="304"/>
      <c r="U1060" s="304"/>
      <c r="V1060" s="304"/>
      <c r="W1060" s="304"/>
      <c r="X1060" s="304"/>
      <c r="Y1060" s="154"/>
    </row>
    <row r="1061" spans="1:25" s="288" customFormat="1">
      <c r="A1061" s="174"/>
      <c r="B1061" s="162"/>
      <c r="C1061" s="162"/>
      <c r="D1061" s="258" t="s">
        <v>2200</v>
      </c>
      <c r="E1061" s="304"/>
      <c r="F1061" s="304"/>
      <c r="G1061" s="304"/>
      <c r="H1061" s="304"/>
      <c r="I1061" s="304"/>
      <c r="J1061" s="304"/>
      <c r="K1061" s="304"/>
      <c r="L1061" s="304"/>
      <c r="M1061" s="304"/>
      <c r="N1061" s="304"/>
      <c r="O1061" s="304"/>
      <c r="P1061" s="304"/>
      <c r="Q1061" s="304"/>
      <c r="R1061" s="304"/>
      <c r="S1061" s="315">
        <v>100000</v>
      </c>
      <c r="T1061" s="304"/>
      <c r="U1061" s="304"/>
      <c r="V1061" s="304"/>
      <c r="W1061" s="304"/>
      <c r="X1061" s="304"/>
      <c r="Y1061" s="154"/>
    </row>
    <row r="1062" spans="1:25" s="288" customFormat="1">
      <c r="A1062" s="174"/>
      <c r="B1062" s="162"/>
      <c r="C1062" s="162"/>
      <c r="D1062" s="258" t="s">
        <v>2201</v>
      </c>
      <c r="E1062" s="304"/>
      <c r="F1062" s="304"/>
      <c r="G1062" s="304"/>
      <c r="H1062" s="304"/>
      <c r="I1062" s="304"/>
      <c r="J1062" s="304"/>
      <c r="K1062" s="304"/>
      <c r="L1062" s="304"/>
      <c r="M1062" s="304"/>
      <c r="N1062" s="304"/>
      <c r="O1062" s="304"/>
      <c r="P1062" s="304"/>
      <c r="Q1062" s="304"/>
      <c r="R1062" s="304"/>
      <c r="S1062" s="315">
        <v>50000</v>
      </c>
      <c r="T1062" s="304"/>
      <c r="U1062" s="304"/>
      <c r="V1062" s="304"/>
      <c r="W1062" s="304"/>
      <c r="X1062" s="304"/>
      <c r="Y1062" s="154"/>
    </row>
    <row r="1063" spans="1:25" s="288" customFormat="1">
      <c r="A1063" s="174"/>
      <c r="B1063" s="162"/>
      <c r="C1063" s="162"/>
      <c r="D1063" s="258" t="s">
        <v>2202</v>
      </c>
      <c r="E1063" s="304"/>
      <c r="F1063" s="304"/>
      <c r="G1063" s="304"/>
      <c r="H1063" s="304"/>
      <c r="I1063" s="304"/>
      <c r="J1063" s="304"/>
      <c r="K1063" s="304"/>
      <c r="L1063" s="304"/>
      <c r="M1063" s="304"/>
      <c r="N1063" s="304"/>
      <c r="O1063" s="304"/>
      <c r="P1063" s="304"/>
      <c r="Q1063" s="304"/>
      <c r="R1063" s="304"/>
      <c r="S1063" s="315">
        <v>50000</v>
      </c>
      <c r="T1063" s="304"/>
      <c r="U1063" s="304"/>
      <c r="V1063" s="304"/>
      <c r="W1063" s="304"/>
      <c r="X1063" s="304"/>
      <c r="Y1063" s="154"/>
    </row>
    <row r="1064" spans="1:25" s="288" customFormat="1">
      <c r="A1064" s="174"/>
      <c r="B1064" s="162"/>
      <c r="C1064" s="162"/>
      <c r="D1064" s="258" t="s">
        <v>2203</v>
      </c>
      <c r="E1064" s="304"/>
      <c r="F1064" s="304"/>
      <c r="G1064" s="304"/>
      <c r="H1064" s="304"/>
      <c r="I1064" s="304"/>
      <c r="J1064" s="304"/>
      <c r="K1064" s="304"/>
      <c r="L1064" s="304"/>
      <c r="M1064" s="304"/>
      <c r="N1064" s="304"/>
      <c r="O1064" s="304"/>
      <c r="P1064" s="304"/>
      <c r="Q1064" s="304"/>
      <c r="R1064" s="304"/>
      <c r="S1064" s="315">
        <v>200000</v>
      </c>
      <c r="T1064" s="304"/>
      <c r="U1064" s="304"/>
      <c r="V1064" s="304"/>
      <c r="W1064" s="304"/>
      <c r="X1064" s="304"/>
      <c r="Y1064" s="154"/>
    </row>
    <row r="1065" spans="1:25" s="288" customFormat="1">
      <c r="A1065" s="174"/>
      <c r="B1065" s="162"/>
      <c r="C1065" s="162"/>
      <c r="D1065" s="258" t="s">
        <v>1320</v>
      </c>
      <c r="E1065" s="304"/>
      <c r="F1065" s="304"/>
      <c r="G1065" s="304"/>
      <c r="H1065" s="304"/>
      <c r="I1065" s="304"/>
      <c r="J1065" s="304"/>
      <c r="K1065" s="304"/>
      <c r="L1065" s="304"/>
      <c r="M1065" s="304"/>
      <c r="N1065" s="304"/>
      <c r="O1065" s="304"/>
      <c r="P1065" s="304"/>
      <c r="Q1065" s="304"/>
      <c r="R1065" s="304"/>
      <c r="S1065" s="315">
        <v>100000</v>
      </c>
      <c r="T1065" s="304"/>
      <c r="U1065" s="304"/>
      <c r="V1065" s="304"/>
      <c r="W1065" s="304"/>
      <c r="X1065" s="304"/>
      <c r="Y1065" s="154"/>
    </row>
    <row r="1066" spans="1:25" s="288" customFormat="1">
      <c r="A1066" s="174"/>
      <c r="B1066" s="162"/>
      <c r="C1066" s="162"/>
      <c r="D1066" s="258" t="s">
        <v>2204</v>
      </c>
      <c r="E1066" s="304"/>
      <c r="F1066" s="304"/>
      <c r="G1066" s="304"/>
      <c r="H1066" s="304"/>
      <c r="I1066" s="304"/>
      <c r="J1066" s="304"/>
      <c r="K1066" s="304"/>
      <c r="L1066" s="304"/>
      <c r="M1066" s="304"/>
      <c r="N1066" s="304"/>
      <c r="O1066" s="304"/>
      <c r="P1066" s="304"/>
      <c r="Q1066" s="304"/>
      <c r="R1066" s="304"/>
      <c r="S1066" s="315">
        <v>100000</v>
      </c>
      <c r="T1066" s="304"/>
      <c r="U1066" s="304"/>
      <c r="V1066" s="304"/>
      <c r="W1066" s="304"/>
      <c r="X1066" s="304"/>
      <c r="Y1066" s="154"/>
    </row>
    <row r="1067" spans="1:25" s="288" customFormat="1">
      <c r="A1067" s="174"/>
      <c r="B1067" s="162"/>
      <c r="C1067" s="162"/>
      <c r="D1067" s="258" t="s">
        <v>1320</v>
      </c>
      <c r="E1067" s="304"/>
      <c r="F1067" s="304"/>
      <c r="G1067" s="304"/>
      <c r="H1067" s="304"/>
      <c r="I1067" s="304"/>
      <c r="J1067" s="304"/>
      <c r="K1067" s="304"/>
      <c r="L1067" s="304"/>
      <c r="M1067" s="304"/>
      <c r="N1067" s="304"/>
      <c r="O1067" s="304"/>
      <c r="P1067" s="304"/>
      <c r="Q1067" s="304"/>
      <c r="R1067" s="304"/>
      <c r="S1067" s="315">
        <v>90000</v>
      </c>
      <c r="T1067" s="304"/>
      <c r="U1067" s="304"/>
      <c r="V1067" s="304"/>
      <c r="W1067" s="304"/>
      <c r="X1067" s="304"/>
      <c r="Y1067" s="154"/>
    </row>
    <row r="1068" spans="1:25" s="288" customFormat="1">
      <c r="A1068" s="174"/>
      <c r="B1068" s="162"/>
      <c r="C1068" s="162"/>
      <c r="D1068" s="258" t="s">
        <v>2205</v>
      </c>
      <c r="E1068" s="304"/>
      <c r="F1068" s="304"/>
      <c r="G1068" s="304"/>
      <c r="H1068" s="304"/>
      <c r="I1068" s="304"/>
      <c r="J1068" s="304"/>
      <c r="K1068" s="304"/>
      <c r="L1068" s="304"/>
      <c r="M1068" s="304"/>
      <c r="N1068" s="304"/>
      <c r="O1068" s="304"/>
      <c r="P1068" s="304"/>
      <c r="Q1068" s="304"/>
      <c r="R1068" s="304"/>
      <c r="S1068" s="315">
        <v>50000</v>
      </c>
      <c r="T1068" s="304"/>
      <c r="U1068" s="304"/>
      <c r="V1068" s="304"/>
      <c r="W1068" s="304"/>
      <c r="X1068" s="304"/>
      <c r="Y1068" s="154"/>
    </row>
    <row r="1069" spans="1:25" s="288" customFormat="1">
      <c r="A1069" s="174"/>
      <c r="B1069" s="162"/>
      <c r="C1069" s="162"/>
      <c r="D1069" s="258" t="s">
        <v>2206</v>
      </c>
      <c r="E1069" s="304"/>
      <c r="F1069" s="304"/>
      <c r="G1069" s="304"/>
      <c r="H1069" s="304"/>
      <c r="I1069" s="304"/>
      <c r="J1069" s="304"/>
      <c r="K1069" s="304"/>
      <c r="L1069" s="304"/>
      <c r="M1069" s="304"/>
      <c r="N1069" s="304"/>
      <c r="O1069" s="304"/>
      <c r="P1069" s="304"/>
      <c r="Q1069" s="304"/>
      <c r="R1069" s="304"/>
      <c r="S1069" s="315">
        <v>140000</v>
      </c>
      <c r="T1069" s="304"/>
      <c r="U1069" s="304"/>
      <c r="V1069" s="304"/>
      <c r="W1069" s="304"/>
      <c r="X1069" s="304"/>
      <c r="Y1069" s="154"/>
    </row>
    <row r="1070" spans="1:25" s="288" customFormat="1">
      <c r="A1070" s="174"/>
      <c r="B1070" s="162"/>
      <c r="C1070" s="162"/>
      <c r="D1070" s="258" t="s">
        <v>2206</v>
      </c>
      <c r="E1070" s="304"/>
      <c r="F1070" s="304"/>
      <c r="G1070" s="304"/>
      <c r="H1070" s="304"/>
      <c r="I1070" s="304"/>
      <c r="J1070" s="304"/>
      <c r="K1070" s="304"/>
      <c r="L1070" s="304"/>
      <c r="M1070" s="304"/>
      <c r="N1070" s="304"/>
      <c r="O1070" s="304"/>
      <c r="P1070" s="304"/>
      <c r="Q1070" s="304"/>
      <c r="R1070" s="304"/>
      <c r="S1070" s="315">
        <v>75000</v>
      </c>
      <c r="T1070" s="304"/>
      <c r="U1070" s="304"/>
      <c r="V1070" s="304"/>
      <c r="W1070" s="304"/>
      <c r="X1070" s="304"/>
      <c r="Y1070" s="154"/>
    </row>
    <row r="1071" spans="1:25" s="288" customFormat="1">
      <c r="A1071" s="174"/>
      <c r="B1071" s="162"/>
      <c r="C1071" s="162"/>
      <c r="D1071" s="258" t="s">
        <v>2206</v>
      </c>
      <c r="E1071" s="304"/>
      <c r="F1071" s="304"/>
      <c r="G1071" s="304"/>
      <c r="H1071" s="304"/>
      <c r="I1071" s="304"/>
      <c r="J1071" s="304"/>
      <c r="K1071" s="304"/>
      <c r="L1071" s="304"/>
      <c r="M1071" s="304"/>
      <c r="N1071" s="304"/>
      <c r="O1071" s="304"/>
      <c r="P1071" s="304"/>
      <c r="Q1071" s="304"/>
      <c r="R1071" s="304"/>
      <c r="S1071" s="315">
        <v>8000</v>
      </c>
      <c r="T1071" s="304"/>
      <c r="U1071" s="304"/>
      <c r="V1071" s="304"/>
      <c r="W1071" s="304"/>
      <c r="X1071" s="304"/>
      <c r="Y1071" s="154"/>
    </row>
    <row r="1072" spans="1:25" s="288" customFormat="1">
      <c r="A1072" s="174"/>
      <c r="B1072" s="162"/>
      <c r="C1072" s="162"/>
      <c r="D1072" s="258" t="s">
        <v>2206</v>
      </c>
      <c r="E1072" s="304"/>
      <c r="F1072" s="304"/>
      <c r="G1072" s="304"/>
      <c r="H1072" s="304"/>
      <c r="I1072" s="304"/>
      <c r="J1072" s="304"/>
      <c r="K1072" s="304"/>
      <c r="L1072" s="304"/>
      <c r="M1072" s="304"/>
      <c r="N1072" s="304"/>
      <c r="O1072" s="304"/>
      <c r="P1072" s="304"/>
      <c r="Q1072" s="304"/>
      <c r="R1072" s="304"/>
      <c r="S1072" s="315">
        <v>20000</v>
      </c>
      <c r="T1072" s="304"/>
      <c r="U1072" s="304"/>
      <c r="V1072" s="304"/>
      <c r="W1072" s="304"/>
      <c r="X1072" s="304"/>
      <c r="Y1072" s="154"/>
    </row>
    <row r="1073" spans="1:25" s="288" customFormat="1">
      <c r="A1073" s="174"/>
      <c r="B1073" s="162"/>
      <c r="C1073" s="162"/>
      <c r="D1073" s="258" t="s">
        <v>2206</v>
      </c>
      <c r="E1073" s="304"/>
      <c r="F1073" s="304"/>
      <c r="G1073" s="304"/>
      <c r="H1073" s="304"/>
      <c r="I1073" s="304"/>
      <c r="J1073" s="304"/>
      <c r="K1073" s="304"/>
      <c r="L1073" s="304"/>
      <c r="M1073" s="304"/>
      <c r="N1073" s="304"/>
      <c r="O1073" s="304"/>
      <c r="P1073" s="304"/>
      <c r="Q1073" s="304"/>
      <c r="R1073" s="304"/>
      <c r="S1073" s="315">
        <v>36000</v>
      </c>
      <c r="T1073" s="304"/>
      <c r="U1073" s="304"/>
      <c r="V1073" s="304"/>
      <c r="W1073" s="304"/>
      <c r="X1073" s="304"/>
      <c r="Y1073" s="154"/>
    </row>
    <row r="1074" spans="1:25" s="288" customFormat="1">
      <c r="A1074" s="174"/>
      <c r="B1074" s="162"/>
      <c r="C1074" s="162"/>
      <c r="D1074" s="258" t="s">
        <v>2206</v>
      </c>
      <c r="E1074" s="304"/>
      <c r="F1074" s="304"/>
      <c r="G1074" s="304"/>
      <c r="H1074" s="304"/>
      <c r="I1074" s="304"/>
      <c r="J1074" s="304"/>
      <c r="K1074" s="304"/>
      <c r="L1074" s="304"/>
      <c r="M1074" s="304"/>
      <c r="N1074" s="304"/>
      <c r="O1074" s="304"/>
      <c r="P1074" s="304"/>
      <c r="Q1074" s="304"/>
      <c r="R1074" s="304"/>
      <c r="S1074" s="315">
        <v>20000</v>
      </c>
      <c r="T1074" s="304"/>
      <c r="U1074" s="304"/>
      <c r="V1074" s="304"/>
      <c r="W1074" s="304"/>
      <c r="X1074" s="304"/>
      <c r="Y1074" s="154"/>
    </row>
    <row r="1075" spans="1:25" s="288" customFormat="1">
      <c r="A1075" s="174"/>
      <c r="B1075" s="162"/>
      <c r="C1075" s="162"/>
      <c r="D1075" s="258" t="s">
        <v>2207</v>
      </c>
      <c r="E1075" s="304"/>
      <c r="F1075" s="304"/>
      <c r="G1075" s="304"/>
      <c r="H1075" s="304"/>
      <c r="I1075" s="304"/>
      <c r="J1075" s="304"/>
      <c r="K1075" s="304"/>
      <c r="L1075" s="304"/>
      <c r="M1075" s="304"/>
      <c r="N1075" s="304"/>
      <c r="O1075" s="304"/>
      <c r="P1075" s="304"/>
      <c r="Q1075" s="304"/>
      <c r="R1075" s="304"/>
      <c r="S1075" s="315">
        <v>50000</v>
      </c>
      <c r="T1075" s="304"/>
      <c r="U1075" s="304"/>
      <c r="V1075" s="304"/>
      <c r="W1075" s="304"/>
      <c r="X1075" s="304"/>
      <c r="Y1075" s="154"/>
    </row>
    <row r="1076" spans="1:25" s="288" customFormat="1">
      <c r="A1076" s="174"/>
      <c r="B1076" s="162"/>
      <c r="C1076" s="162"/>
      <c r="D1076" s="258" t="s">
        <v>2208</v>
      </c>
      <c r="E1076" s="304"/>
      <c r="F1076" s="304"/>
      <c r="G1076" s="304"/>
      <c r="H1076" s="304"/>
      <c r="I1076" s="304"/>
      <c r="J1076" s="304"/>
      <c r="K1076" s="304"/>
      <c r="L1076" s="304"/>
      <c r="M1076" s="304"/>
      <c r="N1076" s="304"/>
      <c r="O1076" s="304"/>
      <c r="P1076" s="304"/>
      <c r="Q1076" s="304"/>
      <c r="R1076" s="304"/>
      <c r="S1076" s="315">
        <v>12000000</v>
      </c>
      <c r="T1076" s="304"/>
      <c r="U1076" s="304"/>
      <c r="V1076" s="304"/>
      <c r="W1076" s="304"/>
      <c r="X1076" s="304"/>
      <c r="Y1076" s="154"/>
    </row>
    <row r="1077" spans="1:25" s="288" customFormat="1">
      <c r="A1077" s="174"/>
      <c r="B1077" s="162"/>
      <c r="C1077" s="162"/>
      <c r="D1077" s="258" t="s">
        <v>2209</v>
      </c>
      <c r="E1077" s="304"/>
      <c r="F1077" s="304"/>
      <c r="G1077" s="304"/>
      <c r="H1077" s="304"/>
      <c r="I1077" s="304"/>
      <c r="J1077" s="304"/>
      <c r="K1077" s="304"/>
      <c r="L1077" s="304"/>
      <c r="M1077" s="304"/>
      <c r="N1077" s="304"/>
      <c r="O1077" s="304"/>
      <c r="P1077" s="304"/>
      <c r="Q1077" s="304"/>
      <c r="R1077" s="304"/>
      <c r="S1077" s="315">
        <v>1650000</v>
      </c>
      <c r="T1077" s="304"/>
      <c r="U1077" s="304"/>
      <c r="V1077" s="304"/>
      <c r="W1077" s="304"/>
      <c r="X1077" s="304"/>
      <c r="Y1077" s="154"/>
    </row>
    <row r="1078" spans="1:25" s="288" customFormat="1">
      <c r="A1078" s="174"/>
      <c r="B1078" s="162"/>
      <c r="C1078" s="162"/>
      <c r="D1078" s="258" t="s">
        <v>2210</v>
      </c>
      <c r="E1078" s="304"/>
      <c r="F1078" s="304"/>
      <c r="G1078" s="304"/>
      <c r="H1078" s="304"/>
      <c r="I1078" s="304"/>
      <c r="J1078" s="304"/>
      <c r="K1078" s="304"/>
      <c r="L1078" s="304"/>
      <c r="M1078" s="304"/>
      <c r="N1078" s="304"/>
      <c r="O1078" s="304"/>
      <c r="P1078" s="304"/>
      <c r="Q1078" s="304"/>
      <c r="R1078" s="304"/>
      <c r="S1078" s="315">
        <v>22250000</v>
      </c>
      <c r="T1078" s="304"/>
      <c r="U1078" s="304"/>
      <c r="V1078" s="304"/>
      <c r="W1078" s="304"/>
      <c r="X1078" s="304"/>
      <c r="Y1078" s="154"/>
    </row>
    <row r="1079" spans="1:25" s="288" customFormat="1">
      <c r="A1079" s="174"/>
      <c r="B1079" s="162"/>
      <c r="C1079" s="162"/>
      <c r="D1079" s="258" t="s">
        <v>2211</v>
      </c>
      <c r="E1079" s="304"/>
      <c r="F1079" s="304"/>
      <c r="G1079" s="304"/>
      <c r="H1079" s="304"/>
      <c r="I1079" s="304"/>
      <c r="J1079" s="304"/>
      <c r="K1079" s="304"/>
      <c r="L1079" s="304"/>
      <c r="M1079" s="304"/>
      <c r="N1079" s="304"/>
      <c r="O1079" s="304"/>
      <c r="P1079" s="304"/>
      <c r="Q1079" s="304"/>
      <c r="R1079" s="304"/>
      <c r="S1079" s="315">
        <v>7980000</v>
      </c>
      <c r="T1079" s="304"/>
      <c r="U1079" s="304"/>
      <c r="V1079" s="304"/>
      <c r="W1079" s="304"/>
      <c r="X1079" s="304"/>
      <c r="Y1079" s="154"/>
    </row>
    <row r="1080" spans="1:25" s="288" customFormat="1">
      <c r="A1080" s="174"/>
      <c r="B1080" s="162"/>
      <c r="C1080" s="162"/>
      <c r="D1080" s="258" t="s">
        <v>516</v>
      </c>
      <c r="E1080" s="304"/>
      <c r="F1080" s="304"/>
      <c r="G1080" s="304"/>
      <c r="H1080" s="304"/>
      <c r="I1080" s="304"/>
      <c r="J1080" s="304"/>
      <c r="K1080" s="304"/>
      <c r="L1080" s="304"/>
      <c r="M1080" s="304"/>
      <c r="N1080" s="304"/>
      <c r="O1080" s="304"/>
      <c r="P1080" s="304"/>
      <c r="Q1080" s="304"/>
      <c r="R1080" s="304"/>
      <c r="S1080" s="315">
        <v>1000000</v>
      </c>
      <c r="T1080" s="304"/>
      <c r="U1080" s="304"/>
      <c r="V1080" s="304"/>
      <c r="W1080" s="304"/>
      <c r="X1080" s="304"/>
      <c r="Y1080" s="154"/>
    </row>
    <row r="1081" spans="1:25" s="288" customFormat="1">
      <c r="A1081" s="174"/>
      <c r="B1081" s="162"/>
      <c r="C1081" s="162"/>
      <c r="D1081" s="258" t="s">
        <v>2212</v>
      </c>
      <c r="E1081" s="304"/>
      <c r="F1081" s="304"/>
      <c r="G1081" s="304"/>
      <c r="H1081" s="304"/>
      <c r="I1081" s="304"/>
      <c r="J1081" s="304"/>
      <c r="K1081" s="304"/>
      <c r="L1081" s="304"/>
      <c r="M1081" s="304"/>
      <c r="N1081" s="304"/>
      <c r="O1081" s="304"/>
      <c r="P1081" s="304"/>
      <c r="Q1081" s="304"/>
      <c r="R1081" s="304"/>
      <c r="S1081" s="315">
        <v>250000</v>
      </c>
      <c r="T1081" s="304"/>
      <c r="U1081" s="304"/>
      <c r="V1081" s="304"/>
      <c r="W1081" s="304"/>
      <c r="X1081" s="304"/>
      <c r="Y1081" s="154"/>
    </row>
    <row r="1082" spans="1:25" s="288" customFormat="1">
      <c r="A1082" s="174"/>
      <c r="B1082" s="162"/>
      <c r="C1082" s="162"/>
      <c r="D1082" s="258" t="s">
        <v>2213</v>
      </c>
      <c r="E1082" s="304"/>
      <c r="F1082" s="304"/>
      <c r="G1082" s="304"/>
      <c r="H1082" s="304"/>
      <c r="I1082" s="304"/>
      <c r="J1082" s="304"/>
      <c r="K1082" s="304"/>
      <c r="L1082" s="304"/>
      <c r="M1082" s="304"/>
      <c r="N1082" s="304"/>
      <c r="O1082" s="304"/>
      <c r="P1082" s="304"/>
      <c r="Q1082" s="304"/>
      <c r="R1082" s="304"/>
      <c r="S1082" s="315">
        <v>99610000</v>
      </c>
      <c r="T1082" s="304"/>
      <c r="U1082" s="304"/>
      <c r="V1082" s="304"/>
      <c r="W1082" s="304"/>
      <c r="X1082" s="304"/>
      <c r="Y1082" s="154"/>
    </row>
    <row r="1083" spans="1:25" s="288" customFormat="1">
      <c r="A1083" s="174"/>
      <c r="B1083" s="162"/>
      <c r="C1083" s="162"/>
      <c r="D1083" s="258" t="s">
        <v>2214</v>
      </c>
      <c r="E1083" s="304"/>
      <c r="F1083" s="304"/>
      <c r="G1083" s="304"/>
      <c r="H1083" s="304"/>
      <c r="I1083" s="304"/>
      <c r="J1083" s="304"/>
      <c r="K1083" s="304"/>
      <c r="L1083" s="304"/>
      <c r="M1083" s="304"/>
      <c r="N1083" s="304"/>
      <c r="O1083" s="304"/>
      <c r="P1083" s="304"/>
      <c r="Q1083" s="304"/>
      <c r="R1083" s="304"/>
      <c r="S1083" s="315">
        <v>1000000</v>
      </c>
      <c r="T1083" s="304"/>
      <c r="U1083" s="304"/>
      <c r="V1083" s="304"/>
      <c r="W1083" s="304"/>
      <c r="X1083" s="304"/>
      <c r="Y1083" s="154"/>
    </row>
    <row r="1084" spans="1:25" s="288" customFormat="1">
      <c r="A1084" s="174"/>
      <c r="B1084" s="162"/>
      <c r="C1084" s="162"/>
      <c r="D1084" s="258" t="s">
        <v>1684</v>
      </c>
      <c r="E1084" s="304"/>
      <c r="F1084" s="304"/>
      <c r="G1084" s="304"/>
      <c r="H1084" s="304"/>
      <c r="I1084" s="304"/>
      <c r="J1084" s="304"/>
      <c r="K1084" s="304"/>
      <c r="L1084" s="304"/>
      <c r="M1084" s="304"/>
      <c r="N1084" s="304"/>
      <c r="O1084" s="304"/>
      <c r="P1084" s="304"/>
      <c r="Q1084" s="304"/>
      <c r="R1084" s="304"/>
      <c r="S1084" s="315">
        <v>850000</v>
      </c>
      <c r="T1084" s="304"/>
      <c r="U1084" s="304"/>
      <c r="V1084" s="304"/>
      <c r="W1084" s="304"/>
      <c r="X1084" s="304"/>
      <c r="Y1084" s="154"/>
    </row>
    <row r="1085" spans="1:25" s="288" customFormat="1">
      <c r="A1085" s="174"/>
      <c r="B1085" s="162"/>
      <c r="C1085" s="162"/>
      <c r="D1085" s="248"/>
      <c r="E1085" s="304"/>
      <c r="F1085" s="304"/>
      <c r="G1085" s="304"/>
      <c r="H1085" s="304"/>
      <c r="I1085" s="304"/>
      <c r="J1085" s="304"/>
      <c r="K1085" s="304"/>
      <c r="L1085" s="304"/>
      <c r="M1085" s="304"/>
      <c r="N1085" s="304"/>
      <c r="O1085" s="304"/>
      <c r="P1085" s="304"/>
      <c r="Q1085" s="304"/>
      <c r="R1085" s="304"/>
      <c r="S1085" s="315"/>
      <c r="T1085" s="304"/>
      <c r="U1085" s="304"/>
      <c r="V1085" s="304"/>
      <c r="W1085" s="304"/>
      <c r="X1085" s="304"/>
      <c r="Y1085" s="154"/>
    </row>
    <row r="1086" spans="1:25">
      <c r="A1086" s="174"/>
      <c r="B1086" s="162"/>
      <c r="C1086" s="162"/>
      <c r="D1086" s="278" t="s">
        <v>2167</v>
      </c>
      <c r="E1086" s="304"/>
      <c r="F1086" s="304"/>
      <c r="G1086" s="304"/>
      <c r="H1086" s="304"/>
      <c r="I1086" s="340">
        <v>46920500</v>
      </c>
      <c r="J1086" s="304"/>
      <c r="K1086" s="304"/>
      <c r="L1086" s="340">
        <v>2469500</v>
      </c>
      <c r="M1086" s="304"/>
      <c r="N1086" s="304"/>
      <c r="O1086" s="304"/>
      <c r="P1086" s="304"/>
      <c r="Q1086" s="304"/>
      <c r="R1086" s="304"/>
      <c r="S1086" s="315"/>
      <c r="T1086" s="304"/>
      <c r="U1086" s="304"/>
      <c r="V1086" s="304"/>
      <c r="W1086" s="304"/>
      <c r="X1086" s="304"/>
      <c r="Y1086" s="154"/>
    </row>
    <row r="1087" spans="1:25" s="290" customFormat="1">
      <c r="A1087" s="174"/>
      <c r="B1087" s="162"/>
      <c r="C1087" s="162"/>
      <c r="D1087" s="248"/>
      <c r="E1087" s="304"/>
      <c r="F1087" s="304"/>
      <c r="G1087" s="304"/>
      <c r="H1087" s="304"/>
      <c r="I1087" s="304"/>
      <c r="J1087" s="304"/>
      <c r="K1087" s="304"/>
      <c r="L1087" s="304"/>
      <c r="M1087" s="304"/>
      <c r="N1087" s="304"/>
      <c r="O1087" s="304"/>
      <c r="P1087" s="304"/>
      <c r="Q1087" s="304"/>
      <c r="R1087" s="304"/>
      <c r="S1087" s="304"/>
      <c r="T1087" s="304"/>
      <c r="U1087" s="304"/>
      <c r="V1087" s="304"/>
      <c r="W1087" s="304"/>
      <c r="X1087" s="304"/>
      <c r="Y1087" s="154"/>
    </row>
    <row r="1088" spans="1:25" s="226" customFormat="1" ht="18.75" customHeight="1">
      <c r="A1088" s="249">
        <v>5</v>
      </c>
      <c r="B1088" s="250" t="s">
        <v>25</v>
      </c>
      <c r="C1088" s="251"/>
      <c r="D1088" s="251"/>
      <c r="E1088" s="309">
        <f>SUM(E1089:E1108)</f>
        <v>9581044611</v>
      </c>
      <c r="F1088" s="309">
        <f t="shared" ref="F1088:T1088" si="32">F1089+F1091+F1103+F1105+F1106+F1107+F1108</f>
        <v>69040000</v>
      </c>
      <c r="G1088" s="309">
        <f t="shared" si="32"/>
        <v>69040000</v>
      </c>
      <c r="H1088" s="309">
        <f t="shared" si="32"/>
        <v>9465000</v>
      </c>
      <c r="I1088" s="309">
        <f t="shared" si="32"/>
        <v>81026750</v>
      </c>
      <c r="J1088" s="309">
        <f t="shared" si="32"/>
        <v>0</v>
      </c>
      <c r="K1088" s="309">
        <f t="shared" si="32"/>
        <v>0</v>
      </c>
      <c r="L1088" s="309">
        <f t="shared" si="32"/>
        <v>4264500</v>
      </c>
      <c r="M1088" s="309">
        <f t="shared" si="32"/>
        <v>0</v>
      </c>
      <c r="N1088" s="309">
        <f t="shared" si="32"/>
        <v>0</v>
      </c>
      <c r="O1088" s="309">
        <f t="shared" si="32"/>
        <v>0</v>
      </c>
      <c r="P1088" s="309">
        <f t="shared" si="32"/>
        <v>0</v>
      </c>
      <c r="Q1088" s="309">
        <f t="shared" si="32"/>
        <v>7547750000</v>
      </c>
      <c r="R1088" s="309">
        <f t="shared" si="32"/>
        <v>0</v>
      </c>
      <c r="S1088" s="309">
        <f t="shared" si="32"/>
        <v>0</v>
      </c>
      <c r="T1088" s="309">
        <f t="shared" si="32"/>
        <v>0</v>
      </c>
      <c r="U1088" s="309"/>
      <c r="V1088" s="309"/>
      <c r="W1088" s="309">
        <f>SUM(W1089:W1108)</f>
        <v>2197090861</v>
      </c>
      <c r="X1088" s="309"/>
    </row>
    <row r="1089" spans="1:25">
      <c r="A1089" s="173"/>
      <c r="B1089" s="163">
        <v>1</v>
      </c>
      <c r="C1089" s="163" t="s">
        <v>95</v>
      </c>
      <c r="D1089" s="167" t="s">
        <v>9</v>
      </c>
      <c r="E1089" s="300">
        <v>1035250000</v>
      </c>
      <c r="F1089" s="300"/>
      <c r="G1089" s="300">
        <f t="shared" ref="G1089:T1089" si="33">SUM(G1090:G1090)</f>
        <v>0</v>
      </c>
      <c r="H1089" s="300">
        <f t="shared" si="33"/>
        <v>0</v>
      </c>
      <c r="I1089" s="300">
        <f t="shared" si="33"/>
        <v>0</v>
      </c>
      <c r="J1089" s="300">
        <f t="shared" si="33"/>
        <v>0</v>
      </c>
      <c r="K1089" s="300">
        <f t="shared" si="33"/>
        <v>0</v>
      </c>
      <c r="L1089" s="300">
        <f t="shared" si="33"/>
        <v>0</v>
      </c>
      <c r="M1089" s="300">
        <f t="shared" si="33"/>
        <v>0</v>
      </c>
      <c r="N1089" s="300">
        <f t="shared" si="33"/>
        <v>0</v>
      </c>
      <c r="O1089" s="300">
        <f t="shared" si="33"/>
        <v>0</v>
      </c>
      <c r="P1089" s="300">
        <f t="shared" si="33"/>
        <v>0</v>
      </c>
      <c r="Q1089" s="300">
        <f t="shared" si="33"/>
        <v>1035250000</v>
      </c>
      <c r="R1089" s="300">
        <f t="shared" si="33"/>
        <v>0</v>
      </c>
      <c r="S1089" s="300">
        <f t="shared" si="33"/>
        <v>0</v>
      </c>
      <c r="T1089" s="300">
        <f t="shared" si="33"/>
        <v>0</v>
      </c>
      <c r="U1089" s="300"/>
      <c r="V1089" s="300"/>
      <c r="W1089" s="301">
        <f>E1089+G1089+H1089+I1089+J1089+K1089+L1089+M1089+N1089-O1089-P1089-Q1089-R1089-S1089-T1089-U1089-V1089</f>
        <v>0</v>
      </c>
      <c r="X1089" s="301"/>
      <c r="Y1089" s="154"/>
    </row>
    <row r="1090" spans="1:25">
      <c r="A1090" s="174"/>
      <c r="B1090" s="162"/>
      <c r="C1090" s="162"/>
      <c r="D1090" s="172" t="s">
        <v>525</v>
      </c>
      <c r="E1090" s="302"/>
      <c r="F1090" s="302"/>
      <c r="G1090" s="302"/>
      <c r="H1090" s="302"/>
      <c r="I1090" s="302"/>
      <c r="J1090" s="302"/>
      <c r="K1090" s="302"/>
      <c r="L1090" s="302"/>
      <c r="M1090" s="302"/>
      <c r="N1090" s="302"/>
      <c r="O1090" s="302"/>
      <c r="P1090" s="302"/>
      <c r="Q1090" s="316">
        <v>1035250000</v>
      </c>
      <c r="R1090" s="302"/>
      <c r="S1090" s="302"/>
      <c r="T1090" s="302"/>
      <c r="U1090" s="302"/>
      <c r="V1090" s="302"/>
      <c r="W1090" s="304"/>
      <c r="X1090" s="304"/>
      <c r="Y1090" s="154"/>
    </row>
    <row r="1091" spans="1:25">
      <c r="A1091" s="173"/>
      <c r="B1091" s="163">
        <v>2</v>
      </c>
      <c r="C1091" s="163" t="s">
        <v>96</v>
      </c>
      <c r="D1091" s="167" t="s">
        <v>12</v>
      </c>
      <c r="E1091" s="300">
        <v>1516954911</v>
      </c>
      <c r="F1091" s="300">
        <v>69040000</v>
      </c>
      <c r="G1091" s="300">
        <f t="shared" ref="G1091:T1091" si="34">SUM(G1092:G1102)</f>
        <v>69040000</v>
      </c>
      <c r="H1091" s="300">
        <f t="shared" si="34"/>
        <v>0</v>
      </c>
      <c r="I1091" s="300">
        <f t="shared" si="34"/>
        <v>0</v>
      </c>
      <c r="J1091" s="300">
        <f t="shared" si="34"/>
        <v>0</v>
      </c>
      <c r="K1091" s="300">
        <f t="shared" si="34"/>
        <v>0</v>
      </c>
      <c r="L1091" s="300">
        <f t="shared" si="34"/>
        <v>0</v>
      </c>
      <c r="M1091" s="300">
        <f t="shared" si="34"/>
        <v>0</v>
      </c>
      <c r="N1091" s="300">
        <f t="shared" si="34"/>
        <v>0</v>
      </c>
      <c r="O1091" s="300">
        <f t="shared" si="34"/>
        <v>0</v>
      </c>
      <c r="P1091" s="300">
        <f t="shared" si="34"/>
        <v>0</v>
      </c>
      <c r="Q1091" s="300">
        <f t="shared" si="34"/>
        <v>0</v>
      </c>
      <c r="R1091" s="300">
        <f t="shared" si="34"/>
        <v>0</v>
      </c>
      <c r="S1091" s="300">
        <f t="shared" si="34"/>
        <v>0</v>
      </c>
      <c r="T1091" s="300">
        <f t="shared" si="34"/>
        <v>0</v>
      </c>
      <c r="U1091" s="300"/>
      <c r="V1091" s="300"/>
      <c r="W1091" s="301">
        <f>E1091+G1091+H1091+I1091+J1091+K1091+L1091+M1091+N1091-O1091-P1091-Q1091-R1091-S1091-T1091-U1091-V1091</f>
        <v>1585994911</v>
      </c>
      <c r="X1091" s="301"/>
      <c r="Y1091" s="154"/>
    </row>
    <row r="1092" spans="1:25">
      <c r="A1092" s="174"/>
      <c r="B1092" s="162"/>
      <c r="C1092" s="162"/>
      <c r="D1092" s="172" t="s">
        <v>526</v>
      </c>
      <c r="E1092" s="302"/>
      <c r="F1092" s="302"/>
      <c r="G1092" s="316">
        <v>7000000</v>
      </c>
      <c r="H1092" s="302"/>
      <c r="I1092" s="302"/>
      <c r="J1092" s="302"/>
      <c r="K1092" s="302"/>
      <c r="L1092" s="302"/>
      <c r="M1092" s="304"/>
      <c r="N1092" s="304"/>
      <c r="O1092" s="304"/>
      <c r="P1092" s="304"/>
      <c r="Q1092" s="304"/>
      <c r="R1092" s="304"/>
      <c r="S1092" s="304"/>
      <c r="T1092" s="304"/>
      <c r="U1092" s="304"/>
      <c r="V1092" s="304"/>
      <c r="W1092" s="304"/>
      <c r="X1092" s="304"/>
      <c r="Y1092" s="154"/>
    </row>
    <row r="1093" spans="1:25">
      <c r="A1093" s="174"/>
      <c r="B1093" s="162"/>
      <c r="C1093" s="162"/>
      <c r="D1093" s="172" t="s">
        <v>527</v>
      </c>
      <c r="E1093" s="302"/>
      <c r="F1093" s="302"/>
      <c r="G1093" s="316">
        <v>7285000</v>
      </c>
      <c r="H1093" s="302"/>
      <c r="I1093" s="302"/>
      <c r="J1093" s="302"/>
      <c r="K1093" s="302"/>
      <c r="L1093" s="302"/>
      <c r="M1093" s="304"/>
      <c r="N1093" s="304"/>
      <c r="O1093" s="304"/>
      <c r="P1093" s="304"/>
      <c r="Q1093" s="304"/>
      <c r="R1093" s="304"/>
      <c r="S1093" s="304"/>
      <c r="T1093" s="304"/>
      <c r="U1093" s="304"/>
      <c r="V1093" s="304"/>
      <c r="W1093" s="304"/>
      <c r="X1093" s="304"/>
      <c r="Y1093" s="154"/>
    </row>
    <row r="1094" spans="1:25">
      <c r="A1094" s="174"/>
      <c r="B1094" s="162"/>
      <c r="C1094" s="162"/>
      <c r="D1094" s="172" t="s">
        <v>528</v>
      </c>
      <c r="E1094" s="302"/>
      <c r="F1094" s="302"/>
      <c r="G1094" s="316">
        <v>1500000</v>
      </c>
      <c r="H1094" s="302"/>
      <c r="I1094" s="302">
        <v>0</v>
      </c>
      <c r="J1094" s="302"/>
      <c r="K1094" s="302"/>
      <c r="L1094" s="302"/>
      <c r="M1094" s="304"/>
      <c r="N1094" s="304"/>
      <c r="O1094" s="304"/>
      <c r="P1094" s="304"/>
      <c r="Q1094" s="304"/>
      <c r="R1094" s="304"/>
      <c r="S1094" s="304"/>
      <c r="T1094" s="304"/>
      <c r="U1094" s="304"/>
      <c r="V1094" s="304"/>
      <c r="W1094" s="304"/>
      <c r="X1094" s="304"/>
      <c r="Y1094" s="154"/>
    </row>
    <row r="1095" spans="1:25">
      <c r="A1095" s="174"/>
      <c r="B1095" s="162"/>
      <c r="C1095" s="162"/>
      <c r="D1095" s="172" t="s">
        <v>150</v>
      </c>
      <c r="E1095" s="302"/>
      <c r="F1095" s="302"/>
      <c r="G1095" s="316">
        <v>5000000</v>
      </c>
      <c r="H1095" s="302"/>
      <c r="I1095" s="302"/>
      <c r="J1095" s="302"/>
      <c r="K1095" s="302"/>
      <c r="L1095" s="302"/>
      <c r="M1095" s="304"/>
      <c r="N1095" s="304"/>
      <c r="O1095" s="304"/>
      <c r="P1095" s="304"/>
      <c r="Q1095" s="304"/>
      <c r="R1095" s="304"/>
      <c r="S1095" s="304"/>
      <c r="T1095" s="304"/>
      <c r="U1095" s="304"/>
      <c r="V1095" s="304"/>
      <c r="W1095" s="304"/>
      <c r="X1095" s="304"/>
      <c r="Y1095" s="154"/>
    </row>
    <row r="1096" spans="1:25">
      <c r="A1096" s="174"/>
      <c r="B1096" s="162"/>
      <c r="C1096" s="162"/>
      <c r="D1096" s="172" t="s">
        <v>526</v>
      </c>
      <c r="E1096" s="302"/>
      <c r="F1096" s="302"/>
      <c r="G1096" s="316">
        <v>5500000</v>
      </c>
      <c r="H1096" s="302"/>
      <c r="I1096" s="302"/>
      <c r="J1096" s="302"/>
      <c r="K1096" s="302"/>
      <c r="L1096" s="302"/>
      <c r="M1096" s="304"/>
      <c r="N1096" s="304"/>
      <c r="O1096" s="304"/>
      <c r="P1096" s="304"/>
      <c r="Q1096" s="304"/>
      <c r="R1096" s="304"/>
      <c r="S1096" s="304"/>
      <c r="T1096" s="304"/>
      <c r="U1096" s="304"/>
      <c r="V1096" s="304"/>
      <c r="W1096" s="304"/>
      <c r="X1096" s="304"/>
      <c r="Y1096" s="154"/>
    </row>
    <row r="1097" spans="1:25">
      <c r="A1097" s="174"/>
      <c r="B1097" s="162"/>
      <c r="C1097" s="162"/>
      <c r="D1097" s="172" t="s">
        <v>529</v>
      </c>
      <c r="E1097" s="302"/>
      <c r="F1097" s="302"/>
      <c r="G1097" s="316">
        <v>25700000</v>
      </c>
      <c r="H1097" s="302"/>
      <c r="I1097" s="302"/>
      <c r="J1097" s="302"/>
      <c r="K1097" s="302"/>
      <c r="L1097" s="302"/>
      <c r="M1097" s="304"/>
      <c r="N1097" s="304"/>
      <c r="O1097" s="304"/>
      <c r="P1097" s="304"/>
      <c r="Q1097" s="304"/>
      <c r="R1097" s="304"/>
      <c r="S1097" s="304"/>
      <c r="T1097" s="304"/>
      <c r="U1097" s="304"/>
      <c r="V1097" s="304"/>
      <c r="W1097" s="304"/>
      <c r="X1097" s="304"/>
      <c r="Y1097" s="154"/>
    </row>
    <row r="1098" spans="1:25">
      <c r="A1098" s="174"/>
      <c r="B1098" s="162"/>
      <c r="C1098" s="162"/>
      <c r="D1098" s="172" t="s">
        <v>530</v>
      </c>
      <c r="E1098" s="302"/>
      <c r="F1098" s="302"/>
      <c r="G1098" s="316">
        <v>3300000</v>
      </c>
      <c r="H1098" s="302"/>
      <c r="I1098" s="302"/>
      <c r="J1098" s="302"/>
      <c r="K1098" s="302"/>
      <c r="L1098" s="302"/>
      <c r="M1098" s="304"/>
      <c r="N1098" s="304"/>
      <c r="O1098" s="304"/>
      <c r="P1098" s="304"/>
      <c r="Q1098" s="304"/>
      <c r="R1098" s="304"/>
      <c r="S1098" s="304"/>
      <c r="T1098" s="304"/>
      <c r="U1098" s="304"/>
      <c r="V1098" s="304"/>
      <c r="W1098" s="304"/>
      <c r="X1098" s="304"/>
      <c r="Y1098" s="154"/>
    </row>
    <row r="1099" spans="1:25">
      <c r="A1099" s="174"/>
      <c r="B1099" s="162"/>
      <c r="C1099" s="162"/>
      <c r="D1099" s="172" t="s">
        <v>531</v>
      </c>
      <c r="E1099" s="302"/>
      <c r="F1099" s="302"/>
      <c r="G1099" s="316">
        <v>650000</v>
      </c>
      <c r="H1099" s="302"/>
      <c r="I1099" s="302"/>
      <c r="J1099" s="302"/>
      <c r="K1099" s="302"/>
      <c r="L1099" s="302"/>
      <c r="M1099" s="304"/>
      <c r="N1099" s="304"/>
      <c r="O1099" s="304"/>
      <c r="P1099" s="304"/>
      <c r="Q1099" s="304"/>
      <c r="R1099" s="304"/>
      <c r="S1099" s="304"/>
      <c r="T1099" s="304"/>
      <c r="U1099" s="304"/>
      <c r="V1099" s="304"/>
      <c r="W1099" s="304"/>
      <c r="X1099" s="304"/>
      <c r="Y1099" s="154"/>
    </row>
    <row r="1100" spans="1:25">
      <c r="A1100" s="174"/>
      <c r="B1100" s="162"/>
      <c r="C1100" s="162"/>
      <c r="D1100" s="172" t="s">
        <v>532</v>
      </c>
      <c r="E1100" s="302"/>
      <c r="F1100" s="302"/>
      <c r="G1100" s="316">
        <v>1850000</v>
      </c>
      <c r="H1100" s="302"/>
      <c r="I1100" s="302"/>
      <c r="J1100" s="302"/>
      <c r="K1100" s="302"/>
      <c r="L1100" s="302"/>
      <c r="M1100" s="304"/>
      <c r="N1100" s="304"/>
      <c r="O1100" s="304"/>
      <c r="P1100" s="304"/>
      <c r="Q1100" s="304"/>
      <c r="R1100" s="304"/>
      <c r="S1100" s="304"/>
      <c r="T1100" s="304"/>
      <c r="U1100" s="304"/>
      <c r="V1100" s="304"/>
      <c r="W1100" s="304"/>
      <c r="X1100" s="304"/>
      <c r="Y1100" s="154"/>
    </row>
    <row r="1101" spans="1:25">
      <c r="A1101" s="174"/>
      <c r="B1101" s="162"/>
      <c r="C1101" s="162"/>
      <c r="D1101" s="172" t="s">
        <v>527</v>
      </c>
      <c r="E1101" s="302"/>
      <c r="F1101" s="302"/>
      <c r="G1101" s="316">
        <v>9955000</v>
      </c>
      <c r="H1101" s="302"/>
      <c r="I1101" s="302"/>
      <c r="J1101" s="302"/>
      <c r="K1101" s="302"/>
      <c r="L1101" s="302"/>
      <c r="M1101" s="304"/>
      <c r="N1101" s="304"/>
      <c r="O1101" s="304"/>
      <c r="P1101" s="304"/>
      <c r="Q1101" s="304"/>
      <c r="R1101" s="304"/>
      <c r="S1101" s="304"/>
      <c r="T1101" s="304"/>
      <c r="U1101" s="304"/>
      <c r="V1101" s="304"/>
      <c r="W1101" s="304"/>
      <c r="X1101" s="304"/>
      <c r="Y1101" s="154"/>
    </row>
    <row r="1102" spans="1:25">
      <c r="A1102" s="174"/>
      <c r="B1102" s="162"/>
      <c r="C1102" s="162"/>
      <c r="D1102" s="172" t="s">
        <v>152</v>
      </c>
      <c r="E1102" s="302"/>
      <c r="F1102" s="302"/>
      <c r="G1102" s="316">
        <v>1300000</v>
      </c>
      <c r="H1102" s="302"/>
      <c r="I1102" s="302"/>
      <c r="J1102" s="302"/>
      <c r="K1102" s="302"/>
      <c r="L1102" s="302"/>
      <c r="M1102" s="304"/>
      <c r="N1102" s="304"/>
      <c r="O1102" s="304"/>
      <c r="P1102" s="304"/>
      <c r="Q1102" s="304"/>
      <c r="R1102" s="304"/>
      <c r="S1102" s="304"/>
      <c r="T1102" s="304"/>
      <c r="U1102" s="304"/>
      <c r="V1102" s="304"/>
      <c r="W1102" s="304"/>
      <c r="X1102" s="304"/>
      <c r="Y1102" s="154"/>
    </row>
    <row r="1103" spans="1:25">
      <c r="A1103" s="173"/>
      <c r="B1103" s="163">
        <v>3</v>
      </c>
      <c r="C1103" s="163" t="s">
        <v>97</v>
      </c>
      <c r="D1103" s="167" t="s">
        <v>13</v>
      </c>
      <c r="E1103" s="300">
        <v>6938838200</v>
      </c>
      <c r="F1103" s="300"/>
      <c r="G1103" s="300">
        <f t="shared" ref="G1103:T1103" si="35">SUM(G1104:G1104)</f>
        <v>0</v>
      </c>
      <c r="H1103" s="300">
        <f t="shared" si="35"/>
        <v>0</v>
      </c>
      <c r="I1103" s="300">
        <f t="shared" si="35"/>
        <v>0</v>
      </c>
      <c r="J1103" s="300">
        <f t="shared" si="35"/>
        <v>0</v>
      </c>
      <c r="K1103" s="300">
        <f t="shared" si="35"/>
        <v>0</v>
      </c>
      <c r="L1103" s="300">
        <f t="shared" si="35"/>
        <v>0</v>
      </c>
      <c r="M1103" s="300">
        <f t="shared" si="35"/>
        <v>0</v>
      </c>
      <c r="N1103" s="300">
        <f t="shared" si="35"/>
        <v>0</v>
      </c>
      <c r="O1103" s="300">
        <f t="shared" si="35"/>
        <v>0</v>
      </c>
      <c r="P1103" s="300">
        <f t="shared" si="35"/>
        <v>0</v>
      </c>
      <c r="Q1103" s="300">
        <f t="shared" si="35"/>
        <v>6512500000</v>
      </c>
      <c r="R1103" s="300">
        <f t="shared" si="35"/>
        <v>0</v>
      </c>
      <c r="S1103" s="300">
        <f t="shared" si="35"/>
        <v>0</v>
      </c>
      <c r="T1103" s="300">
        <f t="shared" si="35"/>
        <v>0</v>
      </c>
      <c r="U1103" s="300"/>
      <c r="V1103" s="300"/>
      <c r="W1103" s="301">
        <f>E1103+G1103+H1103+I1103+J1103+K1103+L1103+M1103+N1103-O1103-P1103-Q1103-R1103-S1103-T1103-U1103-V1103</f>
        <v>426338200</v>
      </c>
      <c r="X1103" s="301"/>
      <c r="Y1103" s="154"/>
    </row>
    <row r="1104" spans="1:25">
      <c r="A1104" s="174"/>
      <c r="B1104" s="162"/>
      <c r="C1104" s="162"/>
      <c r="D1104" s="172" t="s">
        <v>533</v>
      </c>
      <c r="E1104" s="302"/>
      <c r="F1104" s="302"/>
      <c r="G1104" s="302"/>
      <c r="H1104" s="302"/>
      <c r="I1104" s="302"/>
      <c r="J1104" s="302"/>
      <c r="K1104" s="302"/>
      <c r="L1104" s="302"/>
      <c r="M1104" s="304"/>
      <c r="N1104" s="304"/>
      <c r="O1104" s="304"/>
      <c r="P1104" s="304"/>
      <c r="Q1104" s="316">
        <v>6512500000</v>
      </c>
      <c r="R1104" s="304"/>
      <c r="S1104" s="304"/>
      <c r="T1104" s="304"/>
      <c r="U1104" s="304"/>
      <c r="V1104" s="304"/>
      <c r="W1104" s="304"/>
      <c r="X1104" s="304"/>
      <c r="Y1104" s="154"/>
    </row>
    <row r="1105" spans="1:25">
      <c r="A1105" s="173"/>
      <c r="B1105" s="163">
        <v>4</v>
      </c>
      <c r="C1105" s="163" t="s">
        <v>98</v>
      </c>
      <c r="D1105" s="167" t="s">
        <v>8</v>
      </c>
      <c r="E1105" s="300">
        <v>0</v>
      </c>
      <c r="F1105" s="300"/>
      <c r="G1105" s="300">
        <v>0</v>
      </c>
      <c r="H1105" s="300">
        <v>0</v>
      </c>
      <c r="I1105" s="300">
        <v>0</v>
      </c>
      <c r="J1105" s="300">
        <v>0</v>
      </c>
      <c r="K1105" s="300">
        <v>0</v>
      </c>
      <c r="L1105" s="300">
        <v>0</v>
      </c>
      <c r="M1105" s="301">
        <v>0</v>
      </c>
      <c r="N1105" s="301">
        <v>0</v>
      </c>
      <c r="O1105" s="301">
        <v>0</v>
      </c>
      <c r="P1105" s="301">
        <v>0</v>
      </c>
      <c r="Q1105" s="301">
        <v>0</v>
      </c>
      <c r="R1105" s="301">
        <v>0</v>
      </c>
      <c r="S1105" s="301">
        <v>0</v>
      </c>
      <c r="T1105" s="301">
        <v>0</v>
      </c>
      <c r="U1105" s="301"/>
      <c r="V1105" s="301"/>
      <c r="W1105" s="301">
        <f t="shared" ref="W1105:W1108" si="36">E1105+G1105+H1105+I1105+J1105+K1105+L1105+M1105+N1105-O1105-P1105-Q1105-R1105-S1105-T1105-U1105-V1105</f>
        <v>0</v>
      </c>
      <c r="X1105" s="301"/>
      <c r="Y1105" s="154"/>
    </row>
    <row r="1106" spans="1:25">
      <c r="A1106" s="173"/>
      <c r="B1106" s="163">
        <v>5</v>
      </c>
      <c r="C1106" s="163" t="s">
        <v>99</v>
      </c>
      <c r="D1106" s="167" t="s">
        <v>14</v>
      </c>
      <c r="E1106" s="300">
        <v>45066500</v>
      </c>
      <c r="F1106" s="300"/>
      <c r="G1106" s="300">
        <v>0</v>
      </c>
      <c r="H1106" s="300">
        <v>0</v>
      </c>
      <c r="I1106" s="300">
        <v>0</v>
      </c>
      <c r="J1106" s="300">
        <v>0</v>
      </c>
      <c r="K1106" s="300">
        <v>0</v>
      </c>
      <c r="L1106" s="300">
        <v>0</v>
      </c>
      <c r="M1106" s="301">
        <v>0</v>
      </c>
      <c r="N1106" s="301">
        <v>0</v>
      </c>
      <c r="O1106" s="301">
        <v>0</v>
      </c>
      <c r="P1106" s="301">
        <v>0</v>
      </c>
      <c r="Q1106" s="301">
        <v>0</v>
      </c>
      <c r="R1106" s="301">
        <v>0</v>
      </c>
      <c r="S1106" s="301">
        <v>0</v>
      </c>
      <c r="T1106" s="301">
        <v>0</v>
      </c>
      <c r="U1106" s="301"/>
      <c r="V1106" s="301"/>
      <c r="W1106" s="301">
        <f t="shared" si="36"/>
        <v>45066500</v>
      </c>
      <c r="X1106" s="301"/>
      <c r="Y1106" s="154"/>
    </row>
    <row r="1107" spans="1:25">
      <c r="A1107" s="173"/>
      <c r="B1107" s="163">
        <v>6</v>
      </c>
      <c r="C1107" s="163" t="s">
        <v>100</v>
      </c>
      <c r="D1107" s="167" t="s">
        <v>10</v>
      </c>
      <c r="E1107" s="300">
        <v>0</v>
      </c>
      <c r="F1107" s="300"/>
      <c r="G1107" s="300">
        <v>0</v>
      </c>
      <c r="H1107" s="300">
        <v>0</v>
      </c>
      <c r="I1107" s="300">
        <v>0</v>
      </c>
      <c r="J1107" s="300">
        <v>0</v>
      </c>
      <c r="K1107" s="300">
        <v>0</v>
      </c>
      <c r="L1107" s="300">
        <v>0</v>
      </c>
      <c r="M1107" s="301">
        <v>0</v>
      </c>
      <c r="N1107" s="301">
        <v>0</v>
      </c>
      <c r="O1107" s="301">
        <v>0</v>
      </c>
      <c r="P1107" s="301">
        <v>0</v>
      </c>
      <c r="Q1107" s="301">
        <v>0</v>
      </c>
      <c r="R1107" s="301">
        <v>0</v>
      </c>
      <c r="S1107" s="301">
        <v>0</v>
      </c>
      <c r="T1107" s="301">
        <v>0</v>
      </c>
      <c r="U1107" s="301"/>
      <c r="V1107" s="301"/>
      <c r="W1107" s="301">
        <f t="shared" si="36"/>
        <v>0</v>
      </c>
      <c r="X1107" s="301"/>
      <c r="Y1107" s="154"/>
    </row>
    <row r="1108" spans="1:25" s="247" customFormat="1">
      <c r="A1108" s="175"/>
      <c r="B1108" s="168">
        <v>7</v>
      </c>
      <c r="C1108" s="168"/>
      <c r="D1108" s="169" t="s">
        <v>11</v>
      </c>
      <c r="E1108" s="300">
        <v>44935000</v>
      </c>
      <c r="F1108" s="300"/>
      <c r="G1108" s="300">
        <f>SUM(G1109)</f>
        <v>0</v>
      </c>
      <c r="H1108" s="300">
        <f t="shared" ref="H1108:T1108" si="37">SUM(H1109)</f>
        <v>9465000</v>
      </c>
      <c r="I1108" s="300">
        <f t="shared" si="37"/>
        <v>81026750</v>
      </c>
      <c r="J1108" s="300">
        <f t="shared" si="37"/>
        <v>0</v>
      </c>
      <c r="K1108" s="300">
        <f t="shared" si="37"/>
        <v>0</v>
      </c>
      <c r="L1108" s="300">
        <f t="shared" si="37"/>
        <v>4264500</v>
      </c>
      <c r="M1108" s="300">
        <f t="shared" si="37"/>
        <v>0</v>
      </c>
      <c r="N1108" s="300">
        <f t="shared" si="37"/>
        <v>0</v>
      </c>
      <c r="O1108" s="300">
        <f t="shared" si="37"/>
        <v>0</v>
      </c>
      <c r="P1108" s="300">
        <f t="shared" si="37"/>
        <v>0</v>
      </c>
      <c r="Q1108" s="300">
        <f t="shared" si="37"/>
        <v>0</v>
      </c>
      <c r="R1108" s="300">
        <f t="shared" si="37"/>
        <v>0</v>
      </c>
      <c r="S1108" s="300">
        <f t="shared" si="37"/>
        <v>0</v>
      </c>
      <c r="T1108" s="300">
        <f t="shared" si="37"/>
        <v>0</v>
      </c>
      <c r="U1108" s="300"/>
      <c r="V1108" s="300"/>
      <c r="W1108" s="301">
        <f t="shared" si="36"/>
        <v>139691250</v>
      </c>
      <c r="X1108" s="308"/>
      <c r="Y1108" s="155"/>
    </row>
    <row r="1109" spans="1:25" s="247" customFormat="1">
      <c r="A1109" s="165"/>
      <c r="B1109" s="164"/>
      <c r="C1109" s="164"/>
      <c r="D1109" s="256" t="s">
        <v>534</v>
      </c>
      <c r="E1109" s="302"/>
      <c r="F1109" s="302"/>
      <c r="G1109" s="302">
        <v>0</v>
      </c>
      <c r="H1109" s="302">
        <v>9465000</v>
      </c>
      <c r="I1109" s="302">
        <v>81026750</v>
      </c>
      <c r="J1109" s="302"/>
      <c r="K1109" s="302"/>
      <c r="L1109" s="302">
        <v>4264500</v>
      </c>
      <c r="M1109" s="311"/>
      <c r="N1109" s="311"/>
      <c r="O1109" s="311"/>
      <c r="P1109" s="311"/>
      <c r="Q1109" s="311"/>
      <c r="R1109" s="311"/>
      <c r="S1109" s="311"/>
      <c r="T1109" s="311"/>
      <c r="U1109" s="311"/>
      <c r="V1109" s="311"/>
      <c r="W1109" s="304"/>
      <c r="X1109" s="311"/>
      <c r="Y1109" s="155"/>
    </row>
    <row r="1110" spans="1:25">
      <c r="A1110" s="174"/>
      <c r="B1110" s="162"/>
      <c r="C1110" s="162"/>
      <c r="D1110" s="248"/>
      <c r="E1110" s="304"/>
      <c r="F1110" s="304"/>
      <c r="G1110" s="304"/>
      <c r="H1110" s="304"/>
      <c r="I1110" s="304"/>
      <c r="J1110" s="304"/>
      <c r="K1110" s="304"/>
      <c r="L1110" s="304"/>
      <c r="M1110" s="304"/>
      <c r="N1110" s="304"/>
      <c r="O1110" s="304"/>
      <c r="P1110" s="304"/>
      <c r="Q1110" s="304"/>
      <c r="R1110" s="304"/>
      <c r="S1110" s="304"/>
      <c r="T1110" s="304"/>
      <c r="U1110" s="304"/>
      <c r="V1110" s="304"/>
      <c r="W1110" s="304"/>
      <c r="X1110" s="304"/>
      <c r="Y1110" s="154"/>
    </row>
    <row r="1111" spans="1:25" s="226" customFormat="1" ht="18.75" customHeight="1">
      <c r="A1111" s="249">
        <v>6</v>
      </c>
      <c r="B1111" s="250" t="s">
        <v>26</v>
      </c>
      <c r="C1111" s="251"/>
      <c r="D1111" s="251"/>
      <c r="E1111" s="309">
        <f t="shared" ref="E1111:T1111" si="38">E1112+E1113+E1138+E1144+E1149+E1150+E1151</f>
        <v>14765436400</v>
      </c>
      <c r="F1111" s="309">
        <f t="shared" si="38"/>
        <v>797918000</v>
      </c>
      <c r="G1111" s="309">
        <f t="shared" si="38"/>
        <v>797918000</v>
      </c>
      <c r="H1111" s="309">
        <f t="shared" si="38"/>
        <v>25748835</v>
      </c>
      <c r="I1111" s="309">
        <f t="shared" si="38"/>
        <v>24900000</v>
      </c>
      <c r="J1111" s="309">
        <f t="shared" si="38"/>
        <v>0</v>
      </c>
      <c r="K1111" s="309">
        <f t="shared" si="38"/>
        <v>166559999</v>
      </c>
      <c r="L1111" s="309">
        <f t="shared" si="38"/>
        <v>0</v>
      </c>
      <c r="M1111" s="309">
        <f t="shared" si="38"/>
        <v>0</v>
      </c>
      <c r="N1111" s="309">
        <f t="shared" si="38"/>
        <v>0</v>
      </c>
      <c r="O1111" s="309">
        <f t="shared" si="38"/>
        <v>0</v>
      </c>
      <c r="P1111" s="309">
        <f t="shared" si="38"/>
        <v>0</v>
      </c>
      <c r="Q1111" s="309">
        <f t="shared" si="38"/>
        <v>0</v>
      </c>
      <c r="R1111" s="309">
        <f t="shared" si="38"/>
        <v>0</v>
      </c>
      <c r="S1111" s="309">
        <f t="shared" si="38"/>
        <v>27000000</v>
      </c>
      <c r="T1111" s="309">
        <f t="shared" si="38"/>
        <v>200000</v>
      </c>
      <c r="U1111" s="309">
        <f t="shared" ref="U1111:V1111" si="39">U1112+U1113+U1138+U1144+U1149+U1150+U1151</f>
        <v>112251000</v>
      </c>
      <c r="V1111" s="309">
        <f t="shared" si="39"/>
        <v>0</v>
      </c>
      <c r="W1111" s="309">
        <f t="shared" ref="W1111" si="40">SUM(W1112:W1151)</f>
        <v>15641112234</v>
      </c>
      <c r="X1111" s="309"/>
    </row>
    <row r="1112" spans="1:25">
      <c r="A1112" s="173"/>
      <c r="B1112" s="163">
        <v>1</v>
      </c>
      <c r="C1112" s="163" t="s">
        <v>95</v>
      </c>
      <c r="D1112" s="167" t="s">
        <v>9</v>
      </c>
      <c r="E1112" s="300">
        <v>5560400000</v>
      </c>
      <c r="F1112" s="300"/>
      <c r="G1112" s="300">
        <v>0</v>
      </c>
      <c r="H1112" s="300">
        <v>0</v>
      </c>
      <c r="I1112" s="300">
        <v>0</v>
      </c>
      <c r="J1112" s="300">
        <v>0</v>
      </c>
      <c r="K1112" s="300">
        <v>0</v>
      </c>
      <c r="L1112" s="300">
        <v>0</v>
      </c>
      <c r="M1112" s="300">
        <v>0</v>
      </c>
      <c r="N1112" s="300">
        <v>0</v>
      </c>
      <c r="O1112" s="300">
        <v>0</v>
      </c>
      <c r="P1112" s="300">
        <v>0</v>
      </c>
      <c r="Q1112" s="300">
        <v>0</v>
      </c>
      <c r="R1112" s="300">
        <v>0</v>
      </c>
      <c r="S1112" s="300">
        <v>0</v>
      </c>
      <c r="T1112" s="300">
        <v>0</v>
      </c>
      <c r="U1112" s="300">
        <v>0</v>
      </c>
      <c r="V1112" s="300">
        <v>0</v>
      </c>
      <c r="W1112" s="301">
        <f t="shared" ref="W1112:W1113" si="41">E1112+G1112+H1112+I1112+J1112+K1112+L1112+M1112+N1112-O1112-P1112-Q1112-R1112-S1112-T1112-U1112-V1112</f>
        <v>5560400000</v>
      </c>
      <c r="X1112" s="301"/>
      <c r="Y1112" s="154"/>
    </row>
    <row r="1113" spans="1:25">
      <c r="A1113" s="173"/>
      <c r="B1113" s="163">
        <v>2</v>
      </c>
      <c r="C1113" s="163" t="s">
        <v>96</v>
      </c>
      <c r="D1113" s="167" t="s">
        <v>12</v>
      </c>
      <c r="E1113" s="300">
        <v>4070529401</v>
      </c>
      <c r="F1113" s="300">
        <v>93367000</v>
      </c>
      <c r="G1113" s="300">
        <f t="shared" ref="G1113:T1113" si="42">SUM(G1114:G1137)</f>
        <v>156908000</v>
      </c>
      <c r="H1113" s="300">
        <f t="shared" si="42"/>
        <v>905000</v>
      </c>
      <c r="I1113" s="300">
        <f t="shared" si="42"/>
        <v>2700000</v>
      </c>
      <c r="J1113" s="300">
        <f t="shared" si="42"/>
        <v>0</v>
      </c>
      <c r="K1113" s="300">
        <f t="shared" si="42"/>
        <v>166559999</v>
      </c>
      <c r="L1113" s="300">
        <f t="shared" si="42"/>
        <v>0</v>
      </c>
      <c r="M1113" s="300">
        <f t="shared" si="42"/>
        <v>0</v>
      </c>
      <c r="N1113" s="300">
        <f t="shared" si="42"/>
        <v>0</v>
      </c>
      <c r="O1113" s="300">
        <f>SUM(O1114:O1137)</f>
        <v>0</v>
      </c>
      <c r="P1113" s="300">
        <f t="shared" si="42"/>
        <v>0</v>
      </c>
      <c r="Q1113" s="300">
        <f t="shared" si="42"/>
        <v>0</v>
      </c>
      <c r="R1113" s="300">
        <f t="shared" si="42"/>
        <v>0</v>
      </c>
      <c r="S1113" s="300">
        <f t="shared" si="42"/>
        <v>0</v>
      </c>
      <c r="T1113" s="300">
        <f t="shared" si="42"/>
        <v>200000</v>
      </c>
      <c r="U1113" s="300">
        <f t="shared" ref="U1113:V1113" si="43">SUM(U1114:U1137)</f>
        <v>112251000</v>
      </c>
      <c r="V1113" s="300">
        <f t="shared" si="43"/>
        <v>0</v>
      </c>
      <c r="W1113" s="301">
        <f t="shared" si="41"/>
        <v>4285151400</v>
      </c>
      <c r="X1113" s="304"/>
      <c r="Y1113" s="154"/>
    </row>
    <row r="1114" spans="1:25">
      <c r="A1114" s="174"/>
      <c r="B1114" s="162"/>
      <c r="C1114" s="162"/>
      <c r="D1114" s="172" t="s">
        <v>155</v>
      </c>
      <c r="E1114" s="302"/>
      <c r="F1114" s="302"/>
      <c r="G1114" s="341">
        <v>995000</v>
      </c>
      <c r="H1114" s="302"/>
      <c r="I1114" s="302"/>
      <c r="J1114" s="302"/>
      <c r="K1114" s="302"/>
      <c r="L1114" s="302"/>
      <c r="M1114" s="304"/>
      <c r="N1114" s="304"/>
      <c r="O1114" s="304"/>
      <c r="P1114" s="304"/>
      <c r="Q1114" s="304"/>
      <c r="R1114" s="304"/>
      <c r="S1114" s="304"/>
      <c r="T1114" s="304"/>
      <c r="U1114" s="304"/>
      <c r="V1114" s="304"/>
      <c r="W1114" s="304"/>
      <c r="X1114" s="304"/>
      <c r="Y1114" s="154"/>
    </row>
    <row r="1115" spans="1:25">
      <c r="A1115" s="174"/>
      <c r="B1115" s="162"/>
      <c r="C1115" s="162"/>
      <c r="D1115" s="172" t="s">
        <v>535</v>
      </c>
      <c r="E1115" s="302"/>
      <c r="F1115" s="302"/>
      <c r="G1115" s="341">
        <v>1500000</v>
      </c>
      <c r="H1115" s="302"/>
      <c r="I1115" s="302"/>
      <c r="J1115" s="302"/>
      <c r="K1115" s="302"/>
      <c r="L1115" s="302"/>
      <c r="M1115" s="304"/>
      <c r="N1115" s="304"/>
      <c r="O1115" s="304"/>
      <c r="P1115" s="304"/>
      <c r="Q1115" s="304"/>
      <c r="R1115" s="304"/>
      <c r="S1115" s="304"/>
      <c r="T1115" s="304"/>
      <c r="U1115" s="304"/>
      <c r="V1115" s="304"/>
      <c r="W1115" s="304"/>
      <c r="X1115" s="304"/>
      <c r="Y1115" s="154"/>
    </row>
    <row r="1116" spans="1:25">
      <c r="A1116" s="174"/>
      <c r="B1116" s="162"/>
      <c r="C1116" s="162"/>
      <c r="D1116" s="172" t="s">
        <v>121</v>
      </c>
      <c r="E1116" s="302"/>
      <c r="F1116" s="302"/>
      <c r="G1116" s="341">
        <v>900000</v>
      </c>
      <c r="H1116" s="302"/>
      <c r="I1116" s="302"/>
      <c r="J1116" s="302"/>
      <c r="K1116" s="302"/>
      <c r="L1116" s="302"/>
      <c r="M1116" s="304"/>
      <c r="N1116" s="304"/>
      <c r="O1116" s="304"/>
      <c r="P1116" s="304"/>
      <c r="Q1116" s="304"/>
      <c r="R1116" s="304"/>
      <c r="S1116" s="304"/>
      <c r="T1116" s="304"/>
      <c r="U1116" s="304"/>
      <c r="V1116" s="304"/>
      <c r="W1116" s="304"/>
      <c r="X1116" s="304"/>
      <c r="Y1116" s="154"/>
    </row>
    <row r="1117" spans="1:25">
      <c r="A1117" s="174"/>
      <c r="B1117" s="162"/>
      <c r="C1117" s="162"/>
      <c r="D1117" s="172" t="s">
        <v>536</v>
      </c>
      <c r="E1117" s="302"/>
      <c r="F1117" s="302"/>
      <c r="G1117" s="341">
        <v>325000</v>
      </c>
      <c r="H1117" s="302"/>
      <c r="I1117" s="302"/>
      <c r="J1117" s="302"/>
      <c r="K1117" s="302"/>
      <c r="L1117" s="302"/>
      <c r="M1117" s="304"/>
      <c r="N1117" s="304"/>
      <c r="O1117" s="304"/>
      <c r="P1117" s="304"/>
      <c r="Q1117" s="304"/>
      <c r="R1117" s="304"/>
      <c r="S1117" s="304"/>
      <c r="T1117" s="304"/>
      <c r="U1117" s="304"/>
      <c r="V1117" s="304"/>
      <c r="W1117" s="304"/>
      <c r="X1117" s="304"/>
      <c r="Y1117" s="154"/>
    </row>
    <row r="1118" spans="1:25">
      <c r="A1118" s="174"/>
      <c r="B1118" s="162"/>
      <c r="C1118" s="162"/>
      <c r="D1118" s="172" t="s">
        <v>537</v>
      </c>
      <c r="E1118" s="302"/>
      <c r="F1118" s="302"/>
      <c r="G1118" s="341">
        <v>600000</v>
      </c>
      <c r="H1118" s="302"/>
      <c r="I1118" s="302"/>
      <c r="J1118" s="302"/>
      <c r="K1118" s="302"/>
      <c r="L1118" s="302"/>
      <c r="M1118" s="304"/>
      <c r="N1118" s="304"/>
      <c r="O1118" s="304"/>
      <c r="P1118" s="304"/>
      <c r="Q1118" s="304"/>
      <c r="R1118" s="304"/>
      <c r="S1118" s="304"/>
      <c r="T1118" s="304"/>
      <c r="U1118" s="304"/>
      <c r="V1118" s="304"/>
      <c r="W1118" s="304"/>
      <c r="X1118" s="304"/>
      <c r="Y1118" s="154"/>
    </row>
    <row r="1119" spans="1:25">
      <c r="A1119" s="174"/>
      <c r="B1119" s="162"/>
      <c r="C1119" s="162"/>
      <c r="D1119" s="172" t="s">
        <v>538</v>
      </c>
      <c r="E1119" s="302"/>
      <c r="F1119" s="302"/>
      <c r="G1119" s="315">
        <v>13547000</v>
      </c>
      <c r="H1119" s="302"/>
      <c r="I1119" s="302"/>
      <c r="J1119" s="302"/>
      <c r="K1119" s="302"/>
      <c r="L1119" s="302"/>
      <c r="M1119" s="304"/>
      <c r="N1119" s="304"/>
      <c r="O1119" s="304"/>
      <c r="P1119" s="304"/>
      <c r="Q1119" s="304"/>
      <c r="R1119" s="304"/>
      <c r="S1119" s="304"/>
      <c r="T1119" s="304"/>
      <c r="U1119" s="304"/>
      <c r="V1119" s="304"/>
      <c r="W1119" s="304"/>
      <c r="X1119" s="304"/>
      <c r="Y1119" s="154"/>
    </row>
    <row r="1120" spans="1:25">
      <c r="A1120" s="174"/>
      <c r="B1120" s="162"/>
      <c r="C1120" s="162"/>
      <c r="D1120" s="172" t="s">
        <v>539</v>
      </c>
      <c r="E1120" s="302"/>
      <c r="F1120" s="302"/>
      <c r="G1120" s="315">
        <v>1203000</v>
      </c>
      <c r="H1120" s="302"/>
      <c r="I1120" s="302"/>
      <c r="J1120" s="302"/>
      <c r="K1120" s="302"/>
      <c r="L1120" s="302"/>
      <c r="M1120" s="304"/>
      <c r="N1120" s="304"/>
      <c r="O1120" s="304"/>
      <c r="P1120" s="304"/>
      <c r="Q1120" s="304"/>
      <c r="R1120" s="304"/>
      <c r="S1120" s="304"/>
      <c r="T1120" s="304"/>
      <c r="U1120" s="304"/>
      <c r="V1120" s="304"/>
      <c r="W1120" s="304"/>
      <c r="X1120" s="304"/>
      <c r="Y1120" s="154"/>
    </row>
    <row r="1121" spans="1:25">
      <c r="A1121" s="174"/>
      <c r="B1121" s="162"/>
      <c r="C1121" s="162"/>
      <c r="D1121" s="172" t="s">
        <v>162</v>
      </c>
      <c r="E1121" s="302"/>
      <c r="F1121" s="302"/>
      <c r="G1121" s="315">
        <v>450000</v>
      </c>
      <c r="H1121" s="302"/>
      <c r="I1121" s="302"/>
      <c r="J1121" s="302"/>
      <c r="K1121" s="302"/>
      <c r="L1121" s="302"/>
      <c r="M1121" s="304"/>
      <c r="N1121" s="304"/>
      <c r="O1121" s="304"/>
      <c r="P1121" s="304"/>
      <c r="Q1121" s="304"/>
      <c r="R1121" s="304"/>
      <c r="S1121" s="304"/>
      <c r="T1121" s="304"/>
      <c r="U1121" s="304"/>
      <c r="V1121" s="304"/>
      <c r="W1121" s="304"/>
      <c r="X1121" s="304"/>
      <c r="Y1121" s="154"/>
    </row>
    <row r="1122" spans="1:25">
      <c r="A1122" s="174"/>
      <c r="B1122" s="162"/>
      <c r="C1122" s="162"/>
      <c r="D1122" s="172" t="s">
        <v>540</v>
      </c>
      <c r="E1122" s="302"/>
      <c r="F1122" s="302"/>
      <c r="G1122" s="315">
        <v>6964000</v>
      </c>
      <c r="H1122" s="302"/>
      <c r="I1122" s="302"/>
      <c r="J1122" s="302"/>
      <c r="K1122" s="302"/>
      <c r="L1122" s="302"/>
      <c r="M1122" s="304"/>
      <c r="N1122" s="304"/>
      <c r="O1122" s="304"/>
      <c r="P1122" s="304"/>
      <c r="Q1122" s="304"/>
      <c r="R1122" s="304"/>
      <c r="S1122" s="304"/>
      <c r="T1122" s="304"/>
      <c r="U1122" s="304"/>
      <c r="V1122" s="304"/>
      <c r="W1122" s="304"/>
      <c r="X1122" s="304"/>
      <c r="Y1122" s="154"/>
    </row>
    <row r="1123" spans="1:25">
      <c r="A1123" s="174"/>
      <c r="B1123" s="162"/>
      <c r="C1123" s="162"/>
      <c r="D1123" s="172" t="s">
        <v>153</v>
      </c>
      <c r="E1123" s="302"/>
      <c r="F1123" s="302"/>
      <c r="G1123" s="315">
        <v>9318000</v>
      </c>
      <c r="H1123" s="302"/>
      <c r="I1123" s="302"/>
      <c r="J1123" s="302"/>
      <c r="K1123" s="302"/>
      <c r="L1123" s="302"/>
      <c r="M1123" s="304"/>
      <c r="N1123" s="304"/>
      <c r="O1123" s="304"/>
      <c r="P1123" s="304"/>
      <c r="Q1123" s="304"/>
      <c r="R1123" s="304"/>
      <c r="S1123" s="304"/>
      <c r="T1123" s="304"/>
      <c r="U1123" s="304"/>
      <c r="V1123" s="304"/>
      <c r="W1123" s="304"/>
      <c r="X1123" s="304"/>
      <c r="Y1123" s="154"/>
    </row>
    <row r="1124" spans="1:25">
      <c r="A1124" s="174"/>
      <c r="B1124" s="162"/>
      <c r="C1124" s="162"/>
      <c r="D1124" s="172" t="s">
        <v>541</v>
      </c>
      <c r="E1124" s="302"/>
      <c r="F1124" s="302"/>
      <c r="G1124" s="315">
        <v>1895000</v>
      </c>
      <c r="H1124" s="302"/>
      <c r="I1124" s="302"/>
      <c r="J1124" s="302"/>
      <c r="K1124" s="302"/>
      <c r="L1124" s="302"/>
      <c r="M1124" s="304"/>
      <c r="N1124" s="304"/>
      <c r="O1124" s="304"/>
      <c r="P1124" s="304"/>
      <c r="Q1124" s="304"/>
      <c r="R1124" s="304"/>
      <c r="S1124" s="304"/>
      <c r="T1124" s="304"/>
      <c r="U1124" s="304"/>
      <c r="V1124" s="304"/>
      <c r="W1124" s="304"/>
      <c r="X1124" s="304"/>
      <c r="Y1124" s="154"/>
    </row>
    <row r="1125" spans="1:25">
      <c r="A1125" s="174"/>
      <c r="B1125" s="162"/>
      <c r="C1125" s="162"/>
      <c r="D1125" s="172" t="s">
        <v>162</v>
      </c>
      <c r="E1125" s="302"/>
      <c r="F1125" s="302"/>
      <c r="G1125" s="315">
        <v>480000</v>
      </c>
      <c r="H1125" s="302"/>
      <c r="I1125" s="302"/>
      <c r="J1125" s="302"/>
      <c r="K1125" s="302"/>
      <c r="L1125" s="302"/>
      <c r="M1125" s="304"/>
      <c r="N1125" s="304"/>
      <c r="O1125" s="304"/>
      <c r="P1125" s="304"/>
      <c r="Q1125" s="304"/>
      <c r="R1125" s="304"/>
      <c r="S1125" s="304"/>
      <c r="T1125" s="304"/>
      <c r="U1125" s="304"/>
      <c r="V1125" s="304"/>
      <c r="W1125" s="304"/>
      <c r="X1125" s="304"/>
      <c r="Y1125" s="154"/>
    </row>
    <row r="1126" spans="1:25">
      <c r="A1126" s="174"/>
      <c r="B1126" s="162"/>
      <c r="C1126" s="162"/>
      <c r="D1126" s="172" t="s">
        <v>542</v>
      </c>
      <c r="E1126" s="302"/>
      <c r="F1126" s="302"/>
      <c r="G1126" s="315">
        <v>1445000</v>
      </c>
      <c r="H1126" s="302"/>
      <c r="I1126" s="302"/>
      <c r="J1126" s="302"/>
      <c r="K1126" s="302"/>
      <c r="L1126" s="302"/>
      <c r="M1126" s="304"/>
      <c r="N1126" s="304"/>
      <c r="O1126" s="304"/>
      <c r="P1126" s="304"/>
      <c r="Q1126" s="304"/>
      <c r="R1126" s="304"/>
      <c r="S1126" s="304"/>
      <c r="T1126" s="304"/>
      <c r="U1126" s="304"/>
      <c r="V1126" s="304"/>
      <c r="W1126" s="304"/>
      <c r="X1126" s="304"/>
      <c r="Y1126" s="154"/>
    </row>
    <row r="1127" spans="1:25">
      <c r="A1127" s="174"/>
      <c r="B1127" s="162"/>
      <c r="C1127" s="162"/>
      <c r="D1127" s="172" t="s">
        <v>543</v>
      </c>
      <c r="E1127" s="302"/>
      <c r="F1127" s="302"/>
      <c r="G1127" s="315">
        <v>5250000</v>
      </c>
      <c r="H1127" s="302"/>
      <c r="I1127" s="302"/>
      <c r="J1127" s="302"/>
      <c r="K1127" s="302"/>
      <c r="L1127" s="302"/>
      <c r="M1127" s="304"/>
      <c r="N1127" s="304"/>
      <c r="O1127" s="304"/>
      <c r="P1127" s="304"/>
      <c r="Q1127" s="304"/>
      <c r="R1127" s="304"/>
      <c r="S1127" s="304"/>
      <c r="T1127" s="304"/>
      <c r="U1127" s="304"/>
      <c r="V1127" s="304"/>
      <c r="W1127" s="304"/>
      <c r="X1127" s="304"/>
      <c r="Y1127" s="154"/>
    </row>
    <row r="1128" spans="1:25">
      <c r="A1128" s="174"/>
      <c r="B1128" s="162"/>
      <c r="C1128" s="162"/>
      <c r="D1128" s="172" t="s">
        <v>544</v>
      </c>
      <c r="E1128" s="302"/>
      <c r="F1128" s="302"/>
      <c r="G1128" s="342">
        <v>490000</v>
      </c>
      <c r="H1128" s="302"/>
      <c r="I1128" s="302"/>
      <c r="J1128" s="302"/>
      <c r="K1128" s="302"/>
      <c r="L1128" s="302"/>
      <c r="M1128" s="304"/>
      <c r="N1128" s="304"/>
      <c r="O1128" s="304"/>
      <c r="P1128" s="304"/>
      <c r="Q1128" s="304"/>
      <c r="R1128" s="304"/>
      <c r="S1128" s="304"/>
      <c r="T1128" s="304"/>
      <c r="U1128" s="304"/>
      <c r="V1128" s="304"/>
      <c r="W1128" s="304"/>
      <c r="X1128" s="304"/>
      <c r="Y1128" s="154"/>
    </row>
    <row r="1129" spans="1:25">
      <c r="A1129" s="174"/>
      <c r="B1129" s="162"/>
      <c r="C1129" s="162"/>
      <c r="D1129" s="172" t="s">
        <v>559</v>
      </c>
      <c r="E1129" s="302"/>
      <c r="F1129" s="302"/>
      <c r="G1129" s="315">
        <v>200000</v>
      </c>
      <c r="H1129" s="315"/>
      <c r="I1129" s="316"/>
      <c r="J1129" s="302"/>
      <c r="K1129" s="302"/>
      <c r="L1129" s="302"/>
      <c r="M1129" s="304"/>
      <c r="N1129" s="304"/>
      <c r="O1129" s="304"/>
      <c r="P1129" s="304"/>
      <c r="Q1129" s="304"/>
      <c r="R1129" s="304"/>
      <c r="S1129" s="304"/>
      <c r="T1129" s="304">
        <v>200000</v>
      </c>
      <c r="U1129" s="304"/>
      <c r="V1129" s="304"/>
      <c r="W1129" s="304"/>
      <c r="X1129" s="304"/>
      <c r="Y1129" s="154"/>
    </row>
    <row r="1130" spans="1:25">
      <c r="A1130" s="174"/>
      <c r="B1130" s="162"/>
      <c r="C1130" s="162"/>
      <c r="D1130" s="172" t="s">
        <v>2017</v>
      </c>
      <c r="E1130" s="302"/>
      <c r="F1130" s="302"/>
      <c r="G1130" s="315">
        <v>17750000</v>
      </c>
      <c r="H1130" s="315"/>
      <c r="I1130" s="316"/>
      <c r="J1130" s="302"/>
      <c r="K1130" s="302"/>
      <c r="L1130" s="302"/>
      <c r="M1130" s="304"/>
      <c r="N1130" s="304"/>
      <c r="O1130" s="315"/>
      <c r="P1130" s="304"/>
      <c r="Q1130" s="304"/>
      <c r="R1130" s="304"/>
      <c r="S1130" s="304"/>
      <c r="T1130" s="304"/>
      <c r="U1130" s="315">
        <v>17750000</v>
      </c>
      <c r="V1130" s="304"/>
      <c r="W1130" s="304"/>
      <c r="X1130" s="304"/>
      <c r="Y1130" s="154"/>
    </row>
    <row r="1131" spans="1:25">
      <c r="A1131" s="174"/>
      <c r="B1131" s="162"/>
      <c r="C1131" s="162"/>
      <c r="D1131" s="172" t="s">
        <v>2018</v>
      </c>
      <c r="E1131" s="302"/>
      <c r="F1131" s="302"/>
      <c r="G1131" s="315">
        <v>2700000</v>
      </c>
      <c r="H1131" s="315"/>
      <c r="I1131" s="316"/>
      <c r="J1131" s="302"/>
      <c r="K1131" s="302"/>
      <c r="L1131" s="302"/>
      <c r="M1131" s="304"/>
      <c r="N1131" s="304"/>
      <c r="O1131" s="315"/>
      <c r="P1131" s="304"/>
      <c r="Q1131" s="304"/>
      <c r="R1131" s="304"/>
      <c r="S1131" s="304"/>
      <c r="T1131" s="304"/>
      <c r="U1131" s="315">
        <v>2700000</v>
      </c>
      <c r="V1131" s="304"/>
      <c r="W1131" s="304"/>
      <c r="X1131" s="304"/>
      <c r="Y1131" s="154"/>
    </row>
    <row r="1132" spans="1:25">
      <c r="A1132" s="174"/>
      <c r="B1132" s="162"/>
      <c r="C1132" s="162"/>
      <c r="D1132" s="172" t="s">
        <v>2019</v>
      </c>
      <c r="E1132" s="302"/>
      <c r="F1132" s="302"/>
      <c r="G1132" s="315">
        <v>200000</v>
      </c>
      <c r="H1132" s="315"/>
      <c r="I1132" s="316"/>
      <c r="J1132" s="302"/>
      <c r="K1132" s="302"/>
      <c r="L1132" s="302"/>
      <c r="M1132" s="304"/>
      <c r="N1132" s="304"/>
      <c r="O1132" s="315"/>
      <c r="P1132" s="304"/>
      <c r="Q1132" s="304"/>
      <c r="R1132" s="304"/>
      <c r="S1132" s="304"/>
      <c r="T1132" s="304"/>
      <c r="U1132" s="315">
        <v>200000</v>
      </c>
      <c r="V1132" s="304"/>
      <c r="W1132" s="304"/>
      <c r="X1132" s="304"/>
      <c r="Y1132" s="154"/>
    </row>
    <row r="1133" spans="1:25">
      <c r="A1133" s="174"/>
      <c r="B1133" s="162"/>
      <c r="C1133" s="162"/>
      <c r="D1133" s="172" t="s">
        <v>2020</v>
      </c>
      <c r="E1133" s="302"/>
      <c r="F1133" s="302"/>
      <c r="G1133" s="315">
        <v>2500000</v>
      </c>
      <c r="H1133" s="315"/>
      <c r="I1133" s="316"/>
      <c r="J1133" s="302"/>
      <c r="K1133" s="302"/>
      <c r="L1133" s="302"/>
      <c r="M1133" s="304"/>
      <c r="N1133" s="304"/>
      <c r="O1133" s="315"/>
      <c r="P1133" s="304"/>
      <c r="Q1133" s="304"/>
      <c r="R1133" s="304"/>
      <c r="S1133" s="304"/>
      <c r="T1133" s="304"/>
      <c r="U1133" s="315">
        <v>2500000</v>
      </c>
      <c r="V1133" s="304"/>
      <c r="W1133" s="304"/>
      <c r="X1133" s="304"/>
      <c r="Y1133" s="154"/>
    </row>
    <row r="1134" spans="1:25">
      <c r="A1134" s="174"/>
      <c r="B1134" s="162"/>
      <c r="C1134" s="162"/>
      <c r="D1134" s="172" t="s">
        <v>2021</v>
      </c>
      <c r="E1134" s="302"/>
      <c r="F1134" s="302"/>
      <c r="G1134" s="315">
        <v>900000</v>
      </c>
      <c r="H1134" s="315"/>
      <c r="I1134" s="316"/>
      <c r="J1134" s="302"/>
      <c r="K1134" s="302"/>
      <c r="L1134" s="302"/>
      <c r="M1134" s="304"/>
      <c r="N1134" s="304"/>
      <c r="O1134" s="315"/>
      <c r="P1134" s="304"/>
      <c r="Q1134" s="304"/>
      <c r="R1134" s="304"/>
      <c r="S1134" s="304"/>
      <c r="T1134" s="304"/>
      <c r="U1134" s="315">
        <v>900000</v>
      </c>
      <c r="V1134" s="304"/>
      <c r="W1134" s="304"/>
      <c r="X1134" s="304"/>
      <c r="Y1134" s="154"/>
    </row>
    <row r="1135" spans="1:25">
      <c r="A1135" s="174"/>
      <c r="B1135" s="162"/>
      <c r="C1135" s="162"/>
      <c r="D1135" s="172" t="s">
        <v>2022</v>
      </c>
      <c r="E1135" s="302"/>
      <c r="F1135" s="302"/>
      <c r="G1135" s="315">
        <v>87296000</v>
      </c>
      <c r="H1135" s="315">
        <v>905000</v>
      </c>
      <c r="I1135" s="316"/>
      <c r="J1135" s="302"/>
      <c r="K1135" s="302"/>
      <c r="L1135" s="302"/>
      <c r="M1135" s="304"/>
      <c r="N1135" s="304"/>
      <c r="O1135" s="304"/>
      <c r="P1135" s="304"/>
      <c r="Q1135" s="304"/>
      <c r="R1135" s="304"/>
      <c r="S1135" s="304"/>
      <c r="T1135" s="304"/>
      <c r="U1135" s="304">
        <v>88201000</v>
      </c>
      <c r="V1135" s="304"/>
      <c r="W1135" s="304"/>
      <c r="X1135" s="304"/>
      <c r="Y1135" s="154"/>
    </row>
    <row r="1136" spans="1:25">
      <c r="A1136" s="174"/>
      <c r="B1136" s="162"/>
      <c r="C1136" s="162"/>
      <c r="D1136" s="172" t="s">
        <v>546</v>
      </c>
      <c r="E1136" s="302"/>
      <c r="F1136" s="302"/>
      <c r="G1136" s="342"/>
      <c r="H1136" s="302"/>
      <c r="I1136" s="302"/>
      <c r="J1136" s="302"/>
      <c r="K1136" s="316">
        <v>166559999</v>
      </c>
      <c r="L1136" s="302"/>
      <c r="M1136" s="304"/>
      <c r="N1136" s="304"/>
      <c r="O1136" s="304"/>
      <c r="P1136" s="304"/>
      <c r="Q1136" s="304"/>
      <c r="R1136" s="304"/>
      <c r="S1136" s="304"/>
      <c r="T1136" s="304"/>
      <c r="U1136" s="304"/>
      <c r="V1136" s="304"/>
      <c r="W1136" s="304"/>
      <c r="X1136" s="304"/>
      <c r="Y1136" s="154"/>
    </row>
    <row r="1137" spans="1:25">
      <c r="A1137" s="174"/>
      <c r="B1137" s="162"/>
      <c r="C1137" s="162"/>
      <c r="D1137" s="172" t="s">
        <v>545</v>
      </c>
      <c r="E1137" s="302"/>
      <c r="F1137" s="302"/>
      <c r="G1137" s="302"/>
      <c r="H1137" s="302"/>
      <c r="I1137" s="316">
        <v>2700000</v>
      </c>
      <c r="J1137" s="302"/>
      <c r="K1137" s="302"/>
      <c r="L1137" s="302"/>
      <c r="M1137" s="304"/>
      <c r="N1137" s="304"/>
      <c r="O1137" s="304"/>
      <c r="P1137" s="304"/>
      <c r="Q1137" s="304"/>
      <c r="R1137" s="304"/>
      <c r="S1137" s="304"/>
      <c r="T1137" s="304"/>
      <c r="U1137" s="304"/>
      <c r="V1137" s="304"/>
      <c r="W1137" s="304"/>
      <c r="X1137" s="304"/>
      <c r="Y1137" s="154"/>
    </row>
    <row r="1138" spans="1:25">
      <c r="A1138" s="173"/>
      <c r="B1138" s="163">
        <v>3</v>
      </c>
      <c r="C1138" s="163" t="s">
        <v>97</v>
      </c>
      <c r="D1138" s="167" t="s">
        <v>13</v>
      </c>
      <c r="E1138" s="300">
        <v>4313561600</v>
      </c>
      <c r="F1138" s="300"/>
      <c r="G1138" s="300">
        <f t="shared" ref="G1138:T1138" si="44">SUM(G1139:G1143)</f>
        <v>617255000</v>
      </c>
      <c r="H1138" s="300">
        <f t="shared" si="44"/>
        <v>21090835</v>
      </c>
      <c r="I1138" s="300">
        <f t="shared" si="44"/>
        <v>0</v>
      </c>
      <c r="J1138" s="300">
        <f t="shared" si="44"/>
        <v>0</v>
      </c>
      <c r="K1138" s="300">
        <f t="shared" si="44"/>
        <v>0</v>
      </c>
      <c r="L1138" s="300">
        <f t="shared" si="44"/>
        <v>0</v>
      </c>
      <c r="M1138" s="300">
        <f t="shared" si="44"/>
        <v>0</v>
      </c>
      <c r="N1138" s="300">
        <f t="shared" si="44"/>
        <v>0</v>
      </c>
      <c r="O1138" s="300">
        <f t="shared" si="44"/>
        <v>0</v>
      </c>
      <c r="P1138" s="300">
        <f t="shared" si="44"/>
        <v>0</v>
      </c>
      <c r="Q1138" s="300">
        <f t="shared" si="44"/>
        <v>0</v>
      </c>
      <c r="R1138" s="300">
        <f t="shared" si="44"/>
        <v>0</v>
      </c>
      <c r="S1138" s="300">
        <f t="shared" si="44"/>
        <v>0</v>
      </c>
      <c r="T1138" s="300">
        <f t="shared" si="44"/>
        <v>0</v>
      </c>
      <c r="U1138" s="300"/>
      <c r="V1138" s="300"/>
      <c r="W1138" s="301">
        <f>E1138+G1138+H1138+I1138+J1138+K1138+L1138+M1138+N1138-O1138-P1138-Q1138-R1138-S1138-T1138-U1138-V1138</f>
        <v>4951907435</v>
      </c>
      <c r="X1138" s="304"/>
      <c r="Y1138" s="154"/>
    </row>
    <row r="1139" spans="1:25">
      <c r="A1139" s="174"/>
      <c r="B1139" s="162"/>
      <c r="C1139" s="162"/>
      <c r="D1139" s="172" t="s">
        <v>547</v>
      </c>
      <c r="E1139" s="302"/>
      <c r="F1139" s="302"/>
      <c r="G1139" s="315">
        <v>305000000</v>
      </c>
      <c r="H1139" s="315">
        <v>6093200</v>
      </c>
      <c r="I1139" s="302"/>
      <c r="J1139" s="302"/>
      <c r="K1139" s="302"/>
      <c r="L1139" s="302"/>
      <c r="M1139" s="304"/>
      <c r="N1139" s="304"/>
      <c r="O1139" s="304"/>
      <c r="P1139" s="304"/>
      <c r="Q1139" s="304"/>
      <c r="R1139" s="304"/>
      <c r="S1139" s="304"/>
      <c r="T1139" s="304"/>
      <c r="U1139" s="304"/>
      <c r="V1139" s="304"/>
      <c r="W1139" s="304"/>
      <c r="X1139" s="304"/>
      <c r="Y1139" s="154"/>
    </row>
    <row r="1140" spans="1:25">
      <c r="A1140" s="174"/>
      <c r="B1140" s="162"/>
      <c r="C1140" s="162"/>
      <c r="D1140" s="172" t="s">
        <v>548</v>
      </c>
      <c r="E1140" s="302"/>
      <c r="F1140" s="302"/>
      <c r="G1140" s="315">
        <v>112021800</v>
      </c>
      <c r="H1140" s="316">
        <v>3478200</v>
      </c>
      <c r="I1140" s="302"/>
      <c r="J1140" s="302"/>
      <c r="K1140" s="302"/>
      <c r="L1140" s="302"/>
      <c r="M1140" s="304"/>
      <c r="N1140" s="304"/>
      <c r="O1140" s="304"/>
      <c r="P1140" s="304"/>
      <c r="Q1140" s="304"/>
      <c r="R1140" s="304"/>
      <c r="S1140" s="304"/>
      <c r="T1140" s="304"/>
      <c r="U1140" s="304"/>
      <c r="V1140" s="304"/>
      <c r="W1140" s="304"/>
      <c r="X1140" s="304"/>
      <c r="Y1140" s="154"/>
    </row>
    <row r="1141" spans="1:25">
      <c r="A1141" s="174"/>
      <c r="B1141" s="162"/>
      <c r="C1141" s="162"/>
      <c r="D1141" s="172" t="s">
        <v>549</v>
      </c>
      <c r="E1141" s="302"/>
      <c r="F1141" s="302"/>
      <c r="G1141" s="315">
        <v>130380800</v>
      </c>
      <c r="H1141" s="316">
        <v>4019200</v>
      </c>
      <c r="I1141" s="302"/>
      <c r="J1141" s="302"/>
      <c r="K1141" s="302"/>
      <c r="L1141" s="302"/>
      <c r="M1141" s="304"/>
      <c r="N1141" s="304"/>
      <c r="O1141" s="304"/>
      <c r="P1141" s="304"/>
      <c r="Q1141" s="304"/>
      <c r="R1141" s="304"/>
      <c r="S1141" s="304"/>
      <c r="T1141" s="304"/>
      <c r="U1141" s="304"/>
      <c r="V1141" s="304"/>
      <c r="W1141" s="304"/>
      <c r="X1141" s="304"/>
      <c r="Y1141" s="154"/>
    </row>
    <row r="1142" spans="1:25">
      <c r="A1142" s="174"/>
      <c r="B1142" s="162"/>
      <c r="C1142" s="162"/>
      <c r="D1142" s="172" t="s">
        <v>550</v>
      </c>
      <c r="E1142" s="302"/>
      <c r="F1142" s="302"/>
      <c r="G1142" s="315">
        <v>38284400</v>
      </c>
      <c r="H1142" s="316">
        <v>3295600</v>
      </c>
      <c r="I1142" s="302"/>
      <c r="J1142" s="302"/>
      <c r="K1142" s="302"/>
      <c r="L1142" s="302"/>
      <c r="M1142" s="304"/>
      <c r="N1142" s="304"/>
      <c r="O1142" s="304"/>
      <c r="P1142" s="304"/>
      <c r="Q1142" s="304"/>
      <c r="R1142" s="304"/>
      <c r="S1142" s="304"/>
      <c r="T1142" s="304"/>
      <c r="U1142" s="304"/>
      <c r="V1142" s="304"/>
      <c r="W1142" s="304"/>
      <c r="X1142" s="304"/>
      <c r="Y1142" s="154"/>
    </row>
    <row r="1143" spans="1:25">
      <c r="A1143" s="174"/>
      <c r="B1143" s="162"/>
      <c r="C1143" s="162"/>
      <c r="D1143" s="172" t="s">
        <v>551</v>
      </c>
      <c r="E1143" s="302"/>
      <c r="F1143" s="302"/>
      <c r="G1143" s="315">
        <v>31568000</v>
      </c>
      <c r="H1143" s="315">
        <v>4204635</v>
      </c>
      <c r="I1143" s="302"/>
      <c r="J1143" s="302"/>
      <c r="K1143" s="302"/>
      <c r="L1143" s="302"/>
      <c r="M1143" s="304"/>
      <c r="N1143" s="304"/>
      <c r="O1143" s="304"/>
      <c r="P1143" s="304"/>
      <c r="Q1143" s="304"/>
      <c r="R1143" s="304"/>
      <c r="S1143" s="304"/>
      <c r="T1143" s="304"/>
      <c r="U1143" s="304"/>
      <c r="V1143" s="304"/>
      <c r="W1143" s="304"/>
      <c r="X1143" s="304"/>
      <c r="Y1143" s="154"/>
    </row>
    <row r="1144" spans="1:25">
      <c r="A1144" s="173"/>
      <c r="B1144" s="163">
        <v>4</v>
      </c>
      <c r="C1144" s="163" t="s">
        <v>98</v>
      </c>
      <c r="D1144" s="167" t="s">
        <v>8</v>
      </c>
      <c r="E1144" s="300">
        <v>675743319</v>
      </c>
      <c r="F1144" s="300">
        <v>704551000</v>
      </c>
      <c r="G1144" s="300">
        <f t="shared" ref="G1144:T1144" si="45">SUM(G1145:G1148)</f>
        <v>3855000</v>
      </c>
      <c r="H1144" s="300">
        <f t="shared" si="45"/>
        <v>0</v>
      </c>
      <c r="I1144" s="300">
        <f t="shared" si="45"/>
        <v>0</v>
      </c>
      <c r="J1144" s="300">
        <f t="shared" si="45"/>
        <v>0</v>
      </c>
      <c r="K1144" s="300">
        <f t="shared" si="45"/>
        <v>0</v>
      </c>
      <c r="L1144" s="300">
        <f t="shared" si="45"/>
        <v>0</v>
      </c>
      <c r="M1144" s="300">
        <f t="shared" si="45"/>
        <v>0</v>
      </c>
      <c r="N1144" s="300">
        <f t="shared" si="45"/>
        <v>0</v>
      </c>
      <c r="O1144" s="300">
        <f t="shared" si="45"/>
        <v>0</v>
      </c>
      <c r="P1144" s="300">
        <f t="shared" si="45"/>
        <v>0</v>
      </c>
      <c r="Q1144" s="300">
        <f t="shared" si="45"/>
        <v>0</v>
      </c>
      <c r="R1144" s="300">
        <f t="shared" si="45"/>
        <v>0</v>
      </c>
      <c r="S1144" s="300">
        <f t="shared" si="45"/>
        <v>0</v>
      </c>
      <c r="T1144" s="300">
        <f t="shared" si="45"/>
        <v>0</v>
      </c>
      <c r="U1144" s="300"/>
      <c r="V1144" s="300"/>
      <c r="W1144" s="301">
        <f>E1144+G1144+H1144+I1144+J1144+K1144+L1144+M1144+N1144-O1144-P1144-Q1144-R1144-S1144-T1144-U1144-V1144</f>
        <v>679598319</v>
      </c>
      <c r="X1144" s="304"/>
      <c r="Y1144" s="154"/>
    </row>
    <row r="1145" spans="1:25">
      <c r="A1145" s="174"/>
      <c r="B1145" s="162"/>
      <c r="C1145" s="162"/>
      <c r="D1145" s="172" t="s">
        <v>552</v>
      </c>
      <c r="E1145" s="302"/>
      <c r="F1145" s="302"/>
      <c r="G1145" s="315">
        <v>700000</v>
      </c>
      <c r="H1145" s="302"/>
      <c r="I1145" s="302"/>
      <c r="J1145" s="302"/>
      <c r="K1145" s="302"/>
      <c r="L1145" s="302"/>
      <c r="M1145" s="304"/>
      <c r="N1145" s="304"/>
      <c r="O1145" s="304"/>
      <c r="P1145" s="304"/>
      <c r="Q1145" s="304"/>
      <c r="R1145" s="304"/>
      <c r="S1145" s="304"/>
      <c r="T1145" s="304"/>
      <c r="U1145" s="304"/>
      <c r="V1145" s="304"/>
      <c r="W1145" s="304"/>
      <c r="X1145" s="304"/>
      <c r="Y1145" s="154"/>
    </row>
    <row r="1146" spans="1:25">
      <c r="A1146" s="174"/>
      <c r="B1146" s="162"/>
      <c r="C1146" s="162"/>
      <c r="D1146" s="172" t="s">
        <v>553</v>
      </c>
      <c r="E1146" s="302"/>
      <c r="F1146" s="302"/>
      <c r="G1146" s="315">
        <v>900000</v>
      </c>
      <c r="H1146" s="302"/>
      <c r="I1146" s="302"/>
      <c r="J1146" s="302"/>
      <c r="K1146" s="302"/>
      <c r="L1146" s="302"/>
      <c r="M1146" s="304"/>
      <c r="N1146" s="304"/>
      <c r="O1146" s="304"/>
      <c r="P1146" s="304"/>
      <c r="Q1146" s="304"/>
      <c r="R1146" s="304"/>
      <c r="S1146" s="304"/>
      <c r="T1146" s="304"/>
      <c r="U1146" s="304"/>
      <c r="V1146" s="304"/>
      <c r="W1146" s="304"/>
      <c r="X1146" s="304"/>
      <c r="Y1146" s="154"/>
    </row>
    <row r="1147" spans="1:25">
      <c r="A1147" s="174"/>
      <c r="B1147" s="162"/>
      <c r="C1147" s="162"/>
      <c r="D1147" s="172" t="s">
        <v>554</v>
      </c>
      <c r="E1147" s="302"/>
      <c r="F1147" s="302"/>
      <c r="G1147" s="315">
        <v>400000</v>
      </c>
      <c r="H1147" s="302"/>
      <c r="I1147" s="302"/>
      <c r="J1147" s="302"/>
      <c r="K1147" s="302"/>
      <c r="L1147" s="302"/>
      <c r="M1147" s="304"/>
      <c r="N1147" s="304"/>
      <c r="O1147" s="304"/>
      <c r="P1147" s="304"/>
      <c r="Q1147" s="304"/>
      <c r="R1147" s="304"/>
      <c r="S1147" s="304"/>
      <c r="T1147" s="304"/>
      <c r="U1147" s="304"/>
      <c r="V1147" s="304"/>
      <c r="W1147" s="304"/>
      <c r="X1147" s="304"/>
      <c r="Y1147" s="154"/>
    </row>
    <row r="1148" spans="1:25">
      <c r="A1148" s="174"/>
      <c r="B1148" s="162"/>
      <c r="C1148" s="162"/>
      <c r="D1148" s="172" t="s">
        <v>555</v>
      </c>
      <c r="E1148" s="302"/>
      <c r="F1148" s="302"/>
      <c r="G1148" s="315">
        <v>1855000</v>
      </c>
      <c r="H1148" s="302"/>
      <c r="I1148" s="302"/>
      <c r="J1148" s="302"/>
      <c r="K1148" s="302"/>
      <c r="L1148" s="302"/>
      <c r="M1148" s="304"/>
      <c r="N1148" s="304"/>
      <c r="O1148" s="304"/>
      <c r="P1148" s="304"/>
      <c r="Q1148" s="304"/>
      <c r="R1148" s="304"/>
      <c r="S1148" s="304"/>
      <c r="T1148" s="304"/>
      <c r="U1148" s="304"/>
      <c r="V1148" s="304"/>
      <c r="W1148" s="304"/>
      <c r="X1148" s="304"/>
      <c r="Y1148" s="154"/>
    </row>
    <row r="1149" spans="1:25">
      <c r="A1149" s="173"/>
      <c r="B1149" s="163">
        <v>5</v>
      </c>
      <c r="C1149" s="163" t="s">
        <v>99</v>
      </c>
      <c r="D1149" s="167" t="s">
        <v>14</v>
      </c>
      <c r="E1149" s="300">
        <v>95951500</v>
      </c>
      <c r="F1149" s="300"/>
      <c r="G1149" s="300">
        <v>0</v>
      </c>
      <c r="H1149" s="300">
        <v>0</v>
      </c>
      <c r="I1149" s="300">
        <v>0</v>
      </c>
      <c r="J1149" s="300">
        <v>0</v>
      </c>
      <c r="K1149" s="300">
        <v>0</v>
      </c>
      <c r="L1149" s="300">
        <v>0</v>
      </c>
      <c r="M1149" s="301">
        <v>0</v>
      </c>
      <c r="N1149" s="301">
        <v>0</v>
      </c>
      <c r="O1149" s="301">
        <v>0</v>
      </c>
      <c r="P1149" s="301">
        <v>0</v>
      </c>
      <c r="Q1149" s="301">
        <v>0</v>
      </c>
      <c r="R1149" s="301">
        <v>0</v>
      </c>
      <c r="S1149" s="301">
        <v>0</v>
      </c>
      <c r="T1149" s="301">
        <v>0</v>
      </c>
      <c r="U1149" s="301"/>
      <c r="V1149" s="301"/>
      <c r="W1149" s="301">
        <f>E1149+G1149+H1149+I1149+J1149+K1149+L1149+M1149+N1149-O1149-P1149-Q1149-R1149-S1149-T1149-U1149-V1149</f>
        <v>95951500</v>
      </c>
      <c r="X1149" s="304"/>
      <c r="Y1149" s="154"/>
    </row>
    <row r="1150" spans="1:25">
      <c r="A1150" s="173"/>
      <c r="B1150" s="163">
        <v>6</v>
      </c>
      <c r="C1150" s="163" t="s">
        <v>100</v>
      </c>
      <c r="D1150" s="167" t="s">
        <v>10</v>
      </c>
      <c r="E1150" s="300">
        <v>0</v>
      </c>
      <c r="F1150" s="300"/>
      <c r="G1150" s="300">
        <v>0</v>
      </c>
      <c r="H1150" s="300">
        <v>0</v>
      </c>
      <c r="I1150" s="300">
        <v>0</v>
      </c>
      <c r="J1150" s="300">
        <v>0</v>
      </c>
      <c r="K1150" s="300">
        <v>0</v>
      </c>
      <c r="L1150" s="300">
        <v>0</v>
      </c>
      <c r="M1150" s="301">
        <v>0</v>
      </c>
      <c r="N1150" s="301">
        <v>0</v>
      </c>
      <c r="O1150" s="301">
        <v>0</v>
      </c>
      <c r="P1150" s="301">
        <v>0</v>
      </c>
      <c r="Q1150" s="301">
        <v>0</v>
      </c>
      <c r="R1150" s="301">
        <v>0</v>
      </c>
      <c r="S1150" s="301">
        <v>0</v>
      </c>
      <c r="T1150" s="301">
        <v>0</v>
      </c>
      <c r="U1150" s="301"/>
      <c r="V1150" s="301"/>
      <c r="W1150" s="304">
        <f>E1150+G1150+H1150+I1150+J1150+K1150+L1150+M1150+N1150-O1150-P1150-Q1150-R1150-S1150-T1150</f>
        <v>0</v>
      </c>
      <c r="X1150" s="304"/>
      <c r="Y1150" s="154"/>
    </row>
    <row r="1151" spans="1:25" s="247" customFormat="1">
      <c r="A1151" s="175"/>
      <c r="B1151" s="168">
        <v>7</v>
      </c>
      <c r="C1151" s="168"/>
      <c r="D1151" s="169" t="s">
        <v>11</v>
      </c>
      <c r="E1151" s="300">
        <v>49250580</v>
      </c>
      <c r="F1151" s="300"/>
      <c r="G1151" s="300">
        <f t="shared" ref="G1151:T1151" si="46">SUM(G1152:G1155)</f>
        <v>19900000</v>
      </c>
      <c r="H1151" s="300">
        <f t="shared" si="46"/>
        <v>3753000</v>
      </c>
      <c r="I1151" s="300">
        <f t="shared" si="46"/>
        <v>22200000</v>
      </c>
      <c r="J1151" s="300">
        <f t="shared" si="46"/>
        <v>0</v>
      </c>
      <c r="K1151" s="300">
        <f t="shared" si="46"/>
        <v>0</v>
      </c>
      <c r="L1151" s="300">
        <f t="shared" si="46"/>
        <v>0</v>
      </c>
      <c r="M1151" s="300">
        <f t="shared" si="46"/>
        <v>0</v>
      </c>
      <c r="N1151" s="300">
        <f t="shared" si="46"/>
        <v>0</v>
      </c>
      <c r="O1151" s="300">
        <f t="shared" si="46"/>
        <v>0</v>
      </c>
      <c r="P1151" s="300">
        <f t="shared" si="46"/>
        <v>0</v>
      </c>
      <c r="Q1151" s="300">
        <f t="shared" si="46"/>
        <v>0</v>
      </c>
      <c r="R1151" s="300">
        <f t="shared" si="46"/>
        <v>0</v>
      </c>
      <c r="S1151" s="300">
        <f t="shared" si="46"/>
        <v>27000000</v>
      </c>
      <c r="T1151" s="300">
        <f t="shared" si="46"/>
        <v>0</v>
      </c>
      <c r="U1151" s="300"/>
      <c r="V1151" s="300"/>
      <c r="W1151" s="301">
        <f>E1151+G1151+H1151+I1151+J1151+K1151+L1151+M1151+N1151-O1151-P1151-Q1151-R1151-S1151-T1151-U1151-V1151</f>
        <v>68103580</v>
      </c>
      <c r="X1151" s="311"/>
      <c r="Y1151" s="155"/>
    </row>
    <row r="1152" spans="1:25" s="247" customFormat="1">
      <c r="A1152" s="165"/>
      <c r="B1152" s="164"/>
      <c r="C1152" s="164"/>
      <c r="D1152" s="172" t="s">
        <v>556</v>
      </c>
      <c r="E1152" s="302"/>
      <c r="F1152" s="302"/>
      <c r="G1152" s="316">
        <v>19900000</v>
      </c>
      <c r="H1152" s="316">
        <v>1840000</v>
      </c>
      <c r="I1152" s="302"/>
      <c r="J1152" s="302"/>
      <c r="K1152" s="302"/>
      <c r="L1152" s="302"/>
      <c r="M1152" s="311"/>
      <c r="N1152" s="311"/>
      <c r="O1152" s="311"/>
      <c r="P1152" s="311"/>
      <c r="Q1152" s="311"/>
      <c r="R1152" s="311"/>
      <c r="S1152" s="311"/>
      <c r="T1152" s="311"/>
      <c r="U1152" s="311"/>
      <c r="V1152" s="311"/>
      <c r="W1152" s="304"/>
      <c r="X1152" s="311"/>
      <c r="Y1152" s="155"/>
    </row>
    <row r="1153" spans="1:25" s="247" customFormat="1">
      <c r="A1153" s="165"/>
      <c r="B1153" s="164"/>
      <c r="C1153" s="164"/>
      <c r="D1153" s="172" t="s">
        <v>558</v>
      </c>
      <c r="E1153" s="302"/>
      <c r="F1153" s="302"/>
      <c r="G1153" s="316"/>
      <c r="H1153" s="316">
        <v>1913000</v>
      </c>
      <c r="I1153" s="316">
        <v>22200000</v>
      </c>
      <c r="J1153" s="302"/>
      <c r="K1153" s="302"/>
      <c r="L1153" s="302"/>
      <c r="M1153" s="311"/>
      <c r="N1153" s="311"/>
      <c r="O1153" s="311"/>
      <c r="P1153" s="311"/>
      <c r="Q1153" s="311"/>
      <c r="R1153" s="311"/>
      <c r="S1153" s="311"/>
      <c r="T1153" s="311"/>
      <c r="U1153" s="311"/>
      <c r="V1153" s="311"/>
      <c r="W1153" s="304"/>
      <c r="X1153" s="311"/>
      <c r="Y1153" s="155"/>
    </row>
    <row r="1154" spans="1:25" s="247" customFormat="1">
      <c r="A1154" s="165"/>
      <c r="B1154" s="164"/>
      <c r="C1154" s="164"/>
      <c r="D1154" s="172" t="s">
        <v>129</v>
      </c>
      <c r="E1154" s="302"/>
      <c r="F1154" s="302"/>
      <c r="G1154" s="302"/>
      <c r="H1154" s="302"/>
      <c r="I1154" s="302"/>
      <c r="J1154" s="302"/>
      <c r="K1154" s="302"/>
      <c r="L1154" s="302"/>
      <c r="M1154" s="311"/>
      <c r="N1154" s="311"/>
      <c r="O1154" s="311"/>
      <c r="P1154" s="311"/>
      <c r="Q1154" s="311"/>
      <c r="R1154" s="311"/>
      <c r="S1154" s="316">
        <v>7000000</v>
      </c>
      <c r="T1154" s="311"/>
      <c r="U1154" s="311"/>
      <c r="V1154" s="311"/>
      <c r="W1154" s="304"/>
      <c r="X1154" s="311"/>
      <c r="Y1154" s="155"/>
    </row>
    <row r="1155" spans="1:25" s="247" customFormat="1">
      <c r="A1155" s="165"/>
      <c r="B1155" s="164"/>
      <c r="C1155" s="164"/>
      <c r="D1155" s="172" t="s">
        <v>557</v>
      </c>
      <c r="E1155" s="302"/>
      <c r="F1155" s="302"/>
      <c r="G1155" s="302"/>
      <c r="H1155" s="302"/>
      <c r="I1155" s="302"/>
      <c r="J1155" s="302"/>
      <c r="K1155" s="302"/>
      <c r="L1155" s="302"/>
      <c r="M1155" s="311"/>
      <c r="N1155" s="311"/>
      <c r="O1155" s="311"/>
      <c r="P1155" s="311"/>
      <c r="Q1155" s="311"/>
      <c r="R1155" s="311"/>
      <c r="S1155" s="316">
        <v>20000000</v>
      </c>
      <c r="T1155" s="311"/>
      <c r="U1155" s="311"/>
      <c r="V1155" s="311"/>
      <c r="W1155" s="304"/>
      <c r="X1155" s="311"/>
      <c r="Y1155" s="155"/>
    </row>
    <row r="1156" spans="1:25">
      <c r="A1156" s="174"/>
      <c r="B1156" s="162"/>
      <c r="C1156" s="162"/>
      <c r="D1156" s="201"/>
      <c r="E1156" s="304"/>
      <c r="F1156" s="304"/>
      <c r="G1156" s="304"/>
      <c r="H1156" s="304"/>
      <c r="I1156" s="304"/>
      <c r="J1156" s="304"/>
      <c r="K1156" s="304"/>
      <c r="L1156" s="304"/>
      <c r="M1156" s="304"/>
      <c r="N1156" s="304"/>
      <c r="O1156" s="304"/>
      <c r="P1156" s="304"/>
      <c r="Q1156" s="304"/>
      <c r="R1156" s="304"/>
      <c r="S1156" s="304"/>
      <c r="T1156" s="304"/>
      <c r="U1156" s="304"/>
      <c r="V1156" s="304"/>
      <c r="W1156" s="304"/>
      <c r="X1156" s="304"/>
      <c r="Y1156" s="154"/>
    </row>
    <row r="1157" spans="1:25" s="226" customFormat="1" ht="18.75" customHeight="1">
      <c r="A1157" s="249">
        <v>7</v>
      </c>
      <c r="B1157" s="250" t="s">
        <v>27</v>
      </c>
      <c r="C1157" s="251"/>
      <c r="D1157" s="251"/>
      <c r="E1157" s="309">
        <f t="shared" ref="E1157:W1157" si="47">E1158+E1159+E1177+E1189+E1197+E1204+E1205</f>
        <v>4140278459</v>
      </c>
      <c r="F1157" s="309">
        <f t="shared" si="47"/>
        <v>1719820117</v>
      </c>
      <c r="G1157" s="309">
        <f t="shared" si="47"/>
        <v>1719820117</v>
      </c>
      <c r="H1157" s="309">
        <f t="shared" si="47"/>
        <v>61467740.149999999</v>
      </c>
      <c r="I1157" s="309">
        <f t="shared" si="47"/>
        <v>0</v>
      </c>
      <c r="J1157" s="309">
        <f t="shared" si="47"/>
        <v>0</v>
      </c>
      <c r="K1157" s="309">
        <f t="shared" si="47"/>
        <v>0</v>
      </c>
      <c r="L1157" s="309">
        <f t="shared" si="47"/>
        <v>62336749.850000001</v>
      </c>
      <c r="M1157" s="309">
        <f t="shared" si="47"/>
        <v>26160000</v>
      </c>
      <c r="N1157" s="309">
        <f t="shared" si="47"/>
        <v>0</v>
      </c>
      <c r="O1157" s="309">
        <f t="shared" si="47"/>
        <v>0</v>
      </c>
      <c r="P1157" s="309">
        <f t="shared" si="47"/>
        <v>0</v>
      </c>
      <c r="Q1157" s="309">
        <f t="shared" si="47"/>
        <v>0</v>
      </c>
      <c r="R1157" s="309">
        <f t="shared" si="47"/>
        <v>26160000</v>
      </c>
      <c r="S1157" s="309">
        <f t="shared" si="47"/>
        <v>42260000</v>
      </c>
      <c r="T1157" s="309">
        <f t="shared" si="47"/>
        <v>123970000</v>
      </c>
      <c r="U1157" s="309"/>
      <c r="V1157" s="309"/>
      <c r="W1157" s="309">
        <f t="shared" si="47"/>
        <v>5817673066</v>
      </c>
      <c r="X1157" s="309"/>
    </row>
    <row r="1158" spans="1:25" s="237" customFormat="1">
      <c r="A1158" s="173"/>
      <c r="B1158" s="163">
        <v>1</v>
      </c>
      <c r="C1158" s="163" t="s">
        <v>95</v>
      </c>
      <c r="D1158" s="167" t="s">
        <v>9</v>
      </c>
      <c r="E1158" s="300">
        <v>140000000</v>
      </c>
      <c r="F1158" s="300"/>
      <c r="G1158" s="300">
        <v>0</v>
      </c>
      <c r="H1158" s="300">
        <v>0</v>
      </c>
      <c r="I1158" s="300">
        <v>0</v>
      </c>
      <c r="J1158" s="300">
        <v>0</v>
      </c>
      <c r="K1158" s="300">
        <v>0</v>
      </c>
      <c r="L1158" s="300">
        <v>0</v>
      </c>
      <c r="M1158" s="300">
        <v>0</v>
      </c>
      <c r="N1158" s="300">
        <v>0</v>
      </c>
      <c r="O1158" s="300">
        <v>0</v>
      </c>
      <c r="P1158" s="300">
        <v>0</v>
      </c>
      <c r="Q1158" s="300">
        <v>0</v>
      </c>
      <c r="R1158" s="300">
        <v>0</v>
      </c>
      <c r="S1158" s="300">
        <v>0</v>
      </c>
      <c r="T1158" s="300">
        <v>0</v>
      </c>
      <c r="U1158" s="300"/>
      <c r="V1158" s="300"/>
      <c r="W1158" s="301">
        <f t="shared" ref="W1158:W1159" si="48">E1158+G1158+H1158+I1158+J1158+K1158+L1158+M1158+N1158-O1158-P1158-Q1158-R1158-S1158-T1158-U1158-V1158</f>
        <v>140000000</v>
      </c>
      <c r="X1158" s="301"/>
      <c r="Y1158" s="154"/>
    </row>
    <row r="1159" spans="1:25" s="237" customFormat="1">
      <c r="A1159" s="173"/>
      <c r="B1159" s="163">
        <v>2</v>
      </c>
      <c r="C1159" s="163" t="s">
        <v>96</v>
      </c>
      <c r="D1159" s="167" t="s">
        <v>12</v>
      </c>
      <c r="E1159" s="300">
        <v>2004971459</v>
      </c>
      <c r="F1159" s="300">
        <v>437212750</v>
      </c>
      <c r="G1159" s="300">
        <f>SUM(G1160:G1173)</f>
        <v>348066750</v>
      </c>
      <c r="H1159" s="300">
        <f t="shared" ref="H1159:T1159" si="49">SUM(H1160:H1173)</f>
        <v>0</v>
      </c>
      <c r="I1159" s="300">
        <f t="shared" si="49"/>
        <v>0</v>
      </c>
      <c r="J1159" s="300">
        <f t="shared" si="49"/>
        <v>0</v>
      </c>
      <c r="K1159" s="300">
        <f t="shared" si="49"/>
        <v>0</v>
      </c>
      <c r="L1159" s="300">
        <f t="shared" si="49"/>
        <v>0</v>
      </c>
      <c r="M1159" s="300">
        <f t="shared" si="49"/>
        <v>0</v>
      </c>
      <c r="N1159" s="300">
        <f t="shared" si="49"/>
        <v>0</v>
      </c>
      <c r="O1159" s="300">
        <f t="shared" si="49"/>
        <v>0</v>
      </c>
      <c r="P1159" s="300">
        <f t="shared" si="49"/>
        <v>0</v>
      </c>
      <c r="Q1159" s="300">
        <f t="shared" si="49"/>
        <v>0</v>
      </c>
      <c r="R1159" s="300">
        <f>SUM(R1160:R1176)</f>
        <v>26160000</v>
      </c>
      <c r="S1159" s="300">
        <f t="shared" si="49"/>
        <v>0</v>
      </c>
      <c r="T1159" s="300">
        <f t="shared" si="49"/>
        <v>0</v>
      </c>
      <c r="U1159" s="300"/>
      <c r="V1159" s="300"/>
      <c r="W1159" s="301">
        <f t="shared" si="48"/>
        <v>2326878209</v>
      </c>
      <c r="X1159" s="301"/>
      <c r="Y1159" s="154"/>
    </row>
    <row r="1160" spans="1:25" s="237" customFormat="1">
      <c r="A1160" s="165"/>
      <c r="B1160" s="166"/>
      <c r="C1160" s="166"/>
      <c r="D1160" s="172" t="s">
        <v>119</v>
      </c>
      <c r="E1160" s="343"/>
      <c r="F1160" s="343"/>
      <c r="G1160" s="344">
        <v>9000000</v>
      </c>
      <c r="H1160" s="343"/>
      <c r="I1160" s="343"/>
      <c r="J1160" s="343"/>
      <c r="K1160" s="343"/>
      <c r="L1160" s="343"/>
      <c r="M1160" s="345"/>
      <c r="N1160" s="345"/>
      <c r="O1160" s="345"/>
      <c r="P1160" s="345"/>
      <c r="Q1160" s="345"/>
      <c r="R1160" s="345"/>
      <c r="S1160" s="345"/>
      <c r="T1160" s="345"/>
      <c r="U1160" s="345"/>
      <c r="V1160" s="345"/>
      <c r="W1160" s="345"/>
      <c r="X1160" s="345"/>
      <c r="Y1160" s="156"/>
    </row>
    <row r="1161" spans="1:25" s="237" customFormat="1">
      <c r="A1161" s="165"/>
      <c r="B1161" s="166"/>
      <c r="C1161" s="166"/>
      <c r="D1161" s="172" t="s">
        <v>120</v>
      </c>
      <c r="E1161" s="343"/>
      <c r="F1161" s="343"/>
      <c r="G1161" s="344">
        <v>2397000</v>
      </c>
      <c r="H1161" s="343"/>
      <c r="I1161" s="343"/>
      <c r="J1161" s="343"/>
      <c r="K1161" s="343"/>
      <c r="L1161" s="343"/>
      <c r="M1161" s="345"/>
      <c r="N1161" s="345"/>
      <c r="O1161" s="345"/>
      <c r="P1161" s="345"/>
      <c r="Q1161" s="345"/>
      <c r="R1161" s="345"/>
      <c r="S1161" s="345"/>
      <c r="T1161" s="345"/>
      <c r="U1161" s="345"/>
      <c r="V1161" s="345"/>
      <c r="W1161" s="345"/>
      <c r="X1161" s="345"/>
      <c r="Y1161" s="156"/>
    </row>
    <row r="1162" spans="1:25" s="237" customFormat="1">
      <c r="A1162" s="165"/>
      <c r="B1162" s="166"/>
      <c r="C1162" s="166"/>
      <c r="D1162" s="172" t="s">
        <v>121</v>
      </c>
      <c r="E1162" s="343"/>
      <c r="F1162" s="343"/>
      <c r="G1162" s="344">
        <v>550000</v>
      </c>
      <c r="H1162" s="343"/>
      <c r="I1162" s="343"/>
      <c r="J1162" s="343"/>
      <c r="K1162" s="343"/>
      <c r="L1162" s="343"/>
      <c r="M1162" s="345"/>
      <c r="N1162" s="345"/>
      <c r="O1162" s="345"/>
      <c r="P1162" s="345"/>
      <c r="Q1162" s="345"/>
      <c r="R1162" s="345"/>
      <c r="S1162" s="345"/>
      <c r="T1162" s="345"/>
      <c r="U1162" s="345"/>
      <c r="V1162" s="345"/>
      <c r="W1162" s="345"/>
      <c r="X1162" s="345"/>
      <c r="Y1162" s="156"/>
    </row>
    <row r="1163" spans="1:25" s="237" customFormat="1">
      <c r="A1163" s="165"/>
      <c r="B1163" s="166"/>
      <c r="C1163" s="166"/>
      <c r="D1163" s="172" t="s">
        <v>122</v>
      </c>
      <c r="E1163" s="343"/>
      <c r="F1163" s="343"/>
      <c r="G1163" s="344">
        <v>1589750</v>
      </c>
      <c r="H1163" s="343"/>
      <c r="I1163" s="343"/>
      <c r="J1163" s="343"/>
      <c r="K1163" s="343"/>
      <c r="L1163" s="343"/>
      <c r="M1163" s="345"/>
      <c r="N1163" s="345"/>
      <c r="O1163" s="345"/>
      <c r="P1163" s="345"/>
      <c r="Q1163" s="345"/>
      <c r="R1163" s="345"/>
      <c r="S1163" s="345"/>
      <c r="T1163" s="345"/>
      <c r="U1163" s="345"/>
      <c r="V1163" s="345"/>
      <c r="W1163" s="345"/>
      <c r="X1163" s="345"/>
      <c r="Y1163" s="156"/>
    </row>
    <row r="1164" spans="1:25" s="259" customFormat="1">
      <c r="A1164" s="165"/>
      <c r="B1164" s="166"/>
      <c r="C1164" s="166"/>
      <c r="D1164" s="172" t="s">
        <v>123</v>
      </c>
      <c r="E1164" s="343"/>
      <c r="F1164" s="343"/>
      <c r="G1164" s="344">
        <v>1600000</v>
      </c>
      <c r="H1164" s="343"/>
      <c r="I1164" s="343"/>
      <c r="J1164" s="343"/>
      <c r="K1164" s="343"/>
      <c r="L1164" s="343"/>
      <c r="M1164" s="345"/>
      <c r="N1164" s="345"/>
      <c r="O1164" s="345"/>
      <c r="P1164" s="345"/>
      <c r="Q1164" s="345"/>
      <c r="R1164" s="345"/>
      <c r="S1164" s="345"/>
      <c r="T1164" s="345"/>
      <c r="U1164" s="345"/>
      <c r="V1164" s="345"/>
      <c r="W1164" s="345"/>
      <c r="X1164" s="345"/>
      <c r="Y1164" s="156"/>
    </row>
    <row r="1165" spans="1:25" s="237" customFormat="1">
      <c r="A1165" s="165"/>
      <c r="B1165" s="166"/>
      <c r="C1165" s="166"/>
      <c r="D1165" s="172" t="s">
        <v>124</v>
      </c>
      <c r="E1165" s="343"/>
      <c r="F1165" s="343"/>
      <c r="G1165" s="344">
        <v>15840000</v>
      </c>
      <c r="H1165" s="343"/>
      <c r="I1165" s="343"/>
      <c r="J1165" s="343"/>
      <c r="K1165" s="343"/>
      <c r="L1165" s="343"/>
      <c r="M1165" s="345"/>
      <c r="N1165" s="345"/>
      <c r="O1165" s="345"/>
      <c r="P1165" s="345"/>
      <c r="Q1165" s="345"/>
      <c r="R1165" s="345"/>
      <c r="S1165" s="345"/>
      <c r="T1165" s="345"/>
      <c r="U1165" s="345"/>
      <c r="V1165" s="345"/>
      <c r="W1165" s="345"/>
      <c r="X1165" s="345"/>
      <c r="Y1165" s="156"/>
    </row>
    <row r="1166" spans="1:25" s="260" customFormat="1">
      <c r="A1166" s="165"/>
      <c r="B1166" s="166"/>
      <c r="C1166" s="166"/>
      <c r="D1166" s="172" t="s">
        <v>125</v>
      </c>
      <c r="E1166" s="343"/>
      <c r="F1166" s="343"/>
      <c r="G1166" s="344">
        <v>31680000</v>
      </c>
      <c r="H1166" s="343"/>
      <c r="I1166" s="343"/>
      <c r="J1166" s="343"/>
      <c r="K1166" s="343"/>
      <c r="L1166" s="343"/>
      <c r="M1166" s="345"/>
      <c r="N1166" s="345"/>
      <c r="O1166" s="345"/>
      <c r="P1166" s="345"/>
      <c r="Q1166" s="345"/>
      <c r="R1166" s="345"/>
      <c r="S1166" s="345"/>
      <c r="T1166" s="345"/>
      <c r="U1166" s="345"/>
      <c r="V1166" s="345"/>
      <c r="W1166" s="345"/>
      <c r="X1166" s="345"/>
      <c r="Y1166" s="156"/>
    </row>
    <row r="1167" spans="1:25" s="237" customFormat="1">
      <c r="A1167" s="165"/>
      <c r="B1167" s="166"/>
      <c r="C1167" s="166"/>
      <c r="D1167" s="172" t="s">
        <v>126</v>
      </c>
      <c r="E1167" s="343"/>
      <c r="F1167" s="343"/>
      <c r="G1167" s="344">
        <v>14674000</v>
      </c>
      <c r="H1167" s="343"/>
      <c r="I1167" s="343"/>
      <c r="J1167" s="343"/>
      <c r="K1167" s="343"/>
      <c r="L1167" s="343"/>
      <c r="M1167" s="345"/>
      <c r="N1167" s="345"/>
      <c r="O1167" s="345"/>
      <c r="P1167" s="345"/>
      <c r="Q1167" s="345"/>
      <c r="R1167" s="345"/>
      <c r="S1167" s="345"/>
      <c r="T1167" s="345"/>
      <c r="U1167" s="345"/>
      <c r="V1167" s="345"/>
      <c r="W1167" s="345"/>
      <c r="X1167" s="345"/>
      <c r="Y1167" s="156"/>
    </row>
    <row r="1168" spans="1:25" s="237" customFormat="1">
      <c r="A1168" s="165"/>
      <c r="B1168" s="166"/>
      <c r="C1168" s="166"/>
      <c r="D1168" s="172" t="s">
        <v>127</v>
      </c>
      <c r="E1168" s="343"/>
      <c r="F1168" s="343"/>
      <c r="G1168" s="344">
        <v>3000000</v>
      </c>
      <c r="H1168" s="343"/>
      <c r="I1168" s="343"/>
      <c r="J1168" s="343"/>
      <c r="K1168" s="343"/>
      <c r="L1168" s="343"/>
      <c r="M1168" s="345"/>
      <c r="N1168" s="345"/>
      <c r="O1168" s="345"/>
      <c r="P1168" s="345"/>
      <c r="Q1168" s="345"/>
      <c r="R1168" s="345"/>
      <c r="S1168" s="345"/>
      <c r="T1168" s="345"/>
      <c r="U1168" s="345"/>
      <c r="V1168" s="345"/>
      <c r="W1168" s="345"/>
      <c r="X1168" s="345"/>
      <c r="Y1168" s="156"/>
    </row>
    <row r="1169" spans="1:25" s="259" customFormat="1">
      <c r="A1169" s="165"/>
      <c r="B1169" s="166"/>
      <c r="C1169" s="166"/>
      <c r="D1169" s="172" t="s">
        <v>128</v>
      </c>
      <c r="E1169" s="343"/>
      <c r="F1169" s="343"/>
      <c r="G1169" s="344">
        <v>189200000</v>
      </c>
      <c r="H1169" s="343"/>
      <c r="I1169" s="343"/>
      <c r="J1169" s="343"/>
      <c r="K1169" s="343"/>
      <c r="L1169" s="343"/>
      <c r="M1169" s="345"/>
      <c r="N1169" s="345"/>
      <c r="O1169" s="345"/>
      <c r="P1169" s="345"/>
      <c r="Q1169" s="345"/>
      <c r="R1169" s="345"/>
      <c r="S1169" s="345"/>
      <c r="T1169" s="345"/>
      <c r="U1169" s="345"/>
      <c r="V1169" s="345"/>
      <c r="W1169" s="345"/>
      <c r="X1169" s="345"/>
      <c r="Y1169" s="156"/>
    </row>
    <row r="1170" spans="1:25" s="259" customFormat="1">
      <c r="A1170" s="165"/>
      <c r="B1170" s="166"/>
      <c r="C1170" s="166"/>
      <c r="D1170" s="172" t="s">
        <v>129</v>
      </c>
      <c r="E1170" s="343"/>
      <c r="F1170" s="343"/>
      <c r="G1170" s="346">
        <v>19262000</v>
      </c>
      <c r="H1170" s="343"/>
      <c r="I1170" s="343"/>
      <c r="J1170" s="343"/>
      <c r="K1170" s="343"/>
      <c r="L1170" s="343"/>
      <c r="M1170" s="345"/>
      <c r="N1170" s="345"/>
      <c r="O1170" s="345"/>
      <c r="P1170" s="345"/>
      <c r="Q1170" s="345"/>
      <c r="R1170" s="345"/>
      <c r="S1170" s="345"/>
      <c r="T1170" s="345"/>
      <c r="U1170" s="345"/>
      <c r="V1170" s="345"/>
      <c r="W1170" s="345"/>
      <c r="X1170" s="345"/>
      <c r="Y1170" s="156"/>
    </row>
    <row r="1171" spans="1:25" s="259" customFormat="1">
      <c r="A1171" s="165"/>
      <c r="B1171" s="166"/>
      <c r="C1171" s="166"/>
      <c r="D1171" s="172" t="s">
        <v>129</v>
      </c>
      <c r="E1171" s="343"/>
      <c r="F1171" s="343"/>
      <c r="G1171" s="346">
        <v>19262000</v>
      </c>
      <c r="H1171" s="343"/>
      <c r="I1171" s="343"/>
      <c r="J1171" s="343"/>
      <c r="K1171" s="343"/>
      <c r="L1171" s="343"/>
      <c r="M1171" s="345"/>
      <c r="N1171" s="345"/>
      <c r="O1171" s="345"/>
      <c r="P1171" s="345"/>
      <c r="Q1171" s="345"/>
      <c r="R1171" s="345"/>
      <c r="S1171" s="345"/>
      <c r="T1171" s="345"/>
      <c r="U1171" s="345"/>
      <c r="V1171" s="345"/>
      <c r="W1171" s="345"/>
      <c r="X1171" s="345"/>
      <c r="Y1171" s="156"/>
    </row>
    <row r="1172" spans="1:25" s="259" customFormat="1">
      <c r="A1172" s="165"/>
      <c r="B1172" s="166"/>
      <c r="C1172" s="166"/>
      <c r="D1172" s="172" t="s">
        <v>129</v>
      </c>
      <c r="E1172" s="343"/>
      <c r="F1172" s="343"/>
      <c r="G1172" s="346">
        <v>19262000</v>
      </c>
      <c r="H1172" s="343"/>
      <c r="I1172" s="343"/>
      <c r="J1172" s="343"/>
      <c r="K1172" s="343"/>
      <c r="L1172" s="343"/>
      <c r="M1172" s="345"/>
      <c r="N1172" s="345"/>
      <c r="O1172" s="345"/>
      <c r="P1172" s="345"/>
      <c r="Q1172" s="345"/>
      <c r="R1172" s="345"/>
      <c r="S1172" s="345"/>
      <c r="T1172" s="345"/>
      <c r="U1172" s="345"/>
      <c r="V1172" s="345"/>
      <c r="W1172" s="345"/>
      <c r="X1172" s="345"/>
      <c r="Y1172" s="156"/>
    </row>
    <row r="1173" spans="1:25" s="259" customFormat="1">
      <c r="A1173" s="165"/>
      <c r="B1173" s="166"/>
      <c r="C1173" s="166"/>
      <c r="D1173" s="172" t="s">
        <v>130</v>
      </c>
      <c r="E1173" s="343"/>
      <c r="F1173" s="343"/>
      <c r="G1173" s="346">
        <v>20750000</v>
      </c>
      <c r="H1173" s="343"/>
      <c r="I1173" s="343"/>
      <c r="J1173" s="343"/>
      <c r="K1173" s="343"/>
      <c r="L1173" s="343"/>
      <c r="M1173" s="345"/>
      <c r="N1173" s="345"/>
      <c r="O1173" s="345"/>
      <c r="P1173" s="345"/>
      <c r="Q1173" s="345"/>
      <c r="R1173" s="345"/>
      <c r="S1173" s="345"/>
      <c r="T1173" s="345"/>
      <c r="U1173" s="345"/>
      <c r="V1173" s="345"/>
      <c r="W1173" s="345"/>
      <c r="X1173" s="345"/>
      <c r="Y1173" s="156"/>
    </row>
    <row r="1174" spans="1:25" s="259" customFormat="1">
      <c r="A1174" s="165"/>
      <c r="B1174" s="166"/>
      <c r="C1174" s="166"/>
      <c r="D1174" s="170" t="s">
        <v>1795</v>
      </c>
      <c r="E1174" s="343"/>
      <c r="F1174" s="343"/>
      <c r="G1174" s="346"/>
      <c r="H1174" s="343"/>
      <c r="I1174" s="343"/>
      <c r="J1174" s="343"/>
      <c r="K1174" s="343"/>
      <c r="L1174" s="343"/>
      <c r="M1174" s="345"/>
      <c r="N1174" s="345"/>
      <c r="O1174" s="345"/>
      <c r="P1174" s="345"/>
      <c r="Q1174" s="345"/>
      <c r="R1174" s="345"/>
      <c r="S1174" s="345"/>
      <c r="T1174" s="345"/>
      <c r="U1174" s="345"/>
      <c r="V1174" s="345"/>
      <c r="W1174" s="345"/>
      <c r="X1174" s="345"/>
      <c r="Y1174" s="156"/>
    </row>
    <row r="1175" spans="1:25" s="259" customFormat="1">
      <c r="A1175" s="165"/>
      <c r="B1175" s="166"/>
      <c r="C1175" s="166"/>
      <c r="D1175" s="172" t="s">
        <v>131</v>
      </c>
      <c r="E1175" s="343"/>
      <c r="F1175" s="343"/>
      <c r="G1175" s="343"/>
      <c r="H1175" s="343"/>
      <c r="I1175" s="343"/>
      <c r="J1175" s="343"/>
      <c r="K1175" s="343"/>
      <c r="L1175" s="343"/>
      <c r="M1175" s="343"/>
      <c r="N1175" s="345"/>
      <c r="O1175" s="345"/>
      <c r="P1175" s="345"/>
      <c r="Q1175" s="345"/>
      <c r="R1175" s="346">
        <v>17160000</v>
      </c>
      <c r="S1175" s="345"/>
      <c r="T1175" s="345"/>
      <c r="U1175" s="345"/>
      <c r="V1175" s="345"/>
      <c r="W1175" s="345"/>
      <c r="X1175" s="345"/>
      <c r="Y1175" s="156"/>
    </row>
    <row r="1176" spans="1:25" s="259" customFormat="1">
      <c r="A1176" s="165"/>
      <c r="B1176" s="166"/>
      <c r="C1176" s="166"/>
      <c r="D1176" s="172" t="s">
        <v>132</v>
      </c>
      <c r="E1176" s="343"/>
      <c r="F1176" s="343"/>
      <c r="G1176" s="343"/>
      <c r="H1176" s="343"/>
      <c r="I1176" s="343"/>
      <c r="J1176" s="343"/>
      <c r="K1176" s="343"/>
      <c r="L1176" s="343"/>
      <c r="M1176" s="343"/>
      <c r="N1176" s="345"/>
      <c r="O1176" s="345"/>
      <c r="P1176" s="345"/>
      <c r="Q1176" s="345"/>
      <c r="R1176" s="346">
        <v>9000000</v>
      </c>
      <c r="S1176" s="345"/>
      <c r="T1176" s="345"/>
      <c r="U1176" s="345"/>
      <c r="V1176" s="345"/>
      <c r="W1176" s="345"/>
      <c r="X1176" s="345"/>
      <c r="Y1176" s="156"/>
    </row>
    <row r="1177" spans="1:25" s="226" customFormat="1" ht="18.75" customHeight="1">
      <c r="A1177" s="173"/>
      <c r="B1177" s="163">
        <v>3</v>
      </c>
      <c r="C1177" s="163" t="s">
        <v>97</v>
      </c>
      <c r="D1177" s="167" t="s">
        <v>13</v>
      </c>
      <c r="E1177" s="300">
        <v>1777332500</v>
      </c>
      <c r="F1177" s="300">
        <v>131811250</v>
      </c>
      <c r="G1177" s="300">
        <f>SUM(G1178:G1188)</f>
        <v>909908742</v>
      </c>
      <c r="H1177" s="300">
        <f t="shared" ref="H1177:T1177" si="50">SUM(H1178:H1188)</f>
        <v>26975840.149999999</v>
      </c>
      <c r="I1177" s="300">
        <f t="shared" si="50"/>
        <v>0</v>
      </c>
      <c r="J1177" s="300">
        <f t="shared" si="50"/>
        <v>0</v>
      </c>
      <c r="K1177" s="300">
        <f t="shared" si="50"/>
        <v>0</v>
      </c>
      <c r="L1177" s="300">
        <f t="shared" si="50"/>
        <v>44307774.850000001</v>
      </c>
      <c r="M1177" s="300">
        <f t="shared" si="50"/>
        <v>0</v>
      </c>
      <c r="N1177" s="300">
        <f t="shared" si="50"/>
        <v>0</v>
      </c>
      <c r="O1177" s="300">
        <f t="shared" si="50"/>
        <v>0</v>
      </c>
      <c r="P1177" s="300">
        <f t="shared" si="50"/>
        <v>0</v>
      </c>
      <c r="Q1177" s="300">
        <f t="shared" si="50"/>
        <v>0</v>
      </c>
      <c r="R1177" s="300">
        <f t="shared" si="50"/>
        <v>0</v>
      </c>
      <c r="S1177" s="300">
        <f t="shared" si="50"/>
        <v>0</v>
      </c>
      <c r="T1177" s="300">
        <f t="shared" si="50"/>
        <v>0</v>
      </c>
      <c r="U1177" s="300"/>
      <c r="V1177" s="300"/>
      <c r="W1177" s="301">
        <f>E1177+G1177+H1177+I1177+J1177+K1177+L1177+M1177+N1177-O1177-P1177-Q1177-R1177-S1177-T1177-U1177-V1177</f>
        <v>2758524857</v>
      </c>
      <c r="X1177" s="301"/>
      <c r="Y1177" s="154"/>
    </row>
    <row r="1178" spans="1:25" s="259" customFormat="1">
      <c r="A1178" s="165"/>
      <c r="B1178" s="166"/>
      <c r="C1178" s="166"/>
      <c r="D1178" s="172" t="s">
        <v>133</v>
      </c>
      <c r="E1178" s="343"/>
      <c r="F1178" s="343"/>
      <c r="G1178" s="343">
        <v>19750000</v>
      </c>
      <c r="H1178" s="343">
        <v>0</v>
      </c>
      <c r="I1178" s="343"/>
      <c r="J1178" s="343"/>
      <c r="K1178" s="343"/>
      <c r="L1178" s="343"/>
      <c r="M1178" s="345"/>
      <c r="N1178" s="345"/>
      <c r="O1178" s="345"/>
      <c r="P1178" s="345"/>
      <c r="Q1178" s="345"/>
      <c r="R1178" s="345"/>
      <c r="S1178" s="345"/>
      <c r="T1178" s="345"/>
      <c r="U1178" s="345"/>
      <c r="V1178" s="345"/>
      <c r="W1178" s="345"/>
      <c r="X1178" s="345"/>
      <c r="Y1178" s="156"/>
    </row>
    <row r="1179" spans="1:25" s="259" customFormat="1">
      <c r="A1179" s="165"/>
      <c r="B1179" s="166"/>
      <c r="C1179" s="166"/>
      <c r="D1179" s="256" t="s">
        <v>134</v>
      </c>
      <c r="E1179" s="343"/>
      <c r="F1179" s="343"/>
      <c r="G1179" s="343">
        <v>95751324</v>
      </c>
      <c r="H1179" s="343">
        <f>10213003-L1179</f>
        <v>5173459.6499999994</v>
      </c>
      <c r="I1179" s="343"/>
      <c r="J1179" s="343"/>
      <c r="K1179" s="343"/>
      <c r="L1179" s="343">
        <v>5039543.3500000006</v>
      </c>
      <c r="M1179" s="345"/>
      <c r="N1179" s="345"/>
      <c r="O1179" s="345"/>
      <c r="P1179" s="345"/>
      <c r="Q1179" s="345"/>
      <c r="R1179" s="345"/>
      <c r="S1179" s="345"/>
      <c r="T1179" s="345"/>
      <c r="U1179" s="345"/>
      <c r="V1179" s="345"/>
      <c r="W1179" s="345"/>
      <c r="X1179" s="345"/>
      <c r="Y1179" s="156"/>
    </row>
    <row r="1180" spans="1:25" s="259" customFormat="1">
      <c r="A1180" s="165"/>
      <c r="B1180" s="166"/>
      <c r="C1180" s="166"/>
      <c r="D1180" s="256" t="s">
        <v>135</v>
      </c>
      <c r="E1180" s="343"/>
      <c r="F1180" s="343"/>
      <c r="G1180" s="343">
        <v>44270000</v>
      </c>
      <c r="H1180" s="343">
        <f>3283500-L1180</f>
        <v>953500</v>
      </c>
      <c r="I1180" s="343"/>
      <c r="J1180" s="343"/>
      <c r="K1180" s="343"/>
      <c r="L1180" s="343">
        <v>2330000</v>
      </c>
      <c r="M1180" s="345"/>
      <c r="N1180" s="345"/>
      <c r="O1180" s="345"/>
      <c r="P1180" s="345"/>
      <c r="Q1180" s="345"/>
      <c r="R1180" s="345"/>
      <c r="S1180" s="345"/>
      <c r="T1180" s="345"/>
      <c r="U1180" s="345"/>
      <c r="V1180" s="345"/>
      <c r="W1180" s="345"/>
      <c r="X1180" s="345"/>
      <c r="Y1180" s="156"/>
    </row>
    <row r="1181" spans="1:25" s="259" customFormat="1">
      <c r="A1181" s="165"/>
      <c r="B1181" s="166"/>
      <c r="C1181" s="166"/>
      <c r="D1181" s="256" t="s">
        <v>136</v>
      </c>
      <c r="E1181" s="343"/>
      <c r="F1181" s="343"/>
      <c r="G1181" s="343">
        <v>18715000</v>
      </c>
      <c r="H1181" s="343">
        <f>1938500-L1181</f>
        <v>588500</v>
      </c>
      <c r="I1181" s="343"/>
      <c r="J1181" s="343"/>
      <c r="K1181" s="343"/>
      <c r="L1181" s="343">
        <v>1350000</v>
      </c>
      <c r="M1181" s="345"/>
      <c r="N1181" s="345"/>
      <c r="O1181" s="345"/>
      <c r="P1181" s="345"/>
      <c r="Q1181" s="345"/>
      <c r="R1181" s="345"/>
      <c r="S1181" s="345"/>
      <c r="T1181" s="345"/>
      <c r="U1181" s="345"/>
      <c r="V1181" s="345"/>
      <c r="W1181" s="345"/>
      <c r="X1181" s="345"/>
      <c r="Y1181" s="156"/>
    </row>
    <row r="1182" spans="1:25" s="259" customFormat="1">
      <c r="A1182" s="165"/>
      <c r="B1182" s="166"/>
      <c r="C1182" s="166"/>
      <c r="D1182" s="256" t="s">
        <v>137</v>
      </c>
      <c r="E1182" s="343"/>
      <c r="F1182" s="343"/>
      <c r="G1182" s="343">
        <f>15779500+107031750</f>
        <v>122811250</v>
      </c>
      <c r="H1182" s="343">
        <f>11637210-L1182</f>
        <v>5173460</v>
      </c>
      <c r="I1182" s="343"/>
      <c r="J1182" s="343"/>
      <c r="K1182" s="343"/>
      <c r="L1182" s="343">
        <v>6463750</v>
      </c>
      <c r="M1182" s="345"/>
      <c r="N1182" s="345"/>
      <c r="O1182" s="345"/>
      <c r="P1182" s="345"/>
      <c r="Q1182" s="345"/>
      <c r="R1182" s="345"/>
      <c r="S1182" s="345"/>
      <c r="T1182" s="345"/>
      <c r="U1182" s="345"/>
      <c r="V1182" s="345"/>
      <c r="W1182" s="345"/>
      <c r="X1182" s="345"/>
      <c r="Y1182" s="156"/>
    </row>
    <row r="1183" spans="1:25" s="259" customFormat="1">
      <c r="A1183" s="165"/>
      <c r="B1183" s="166"/>
      <c r="C1183" s="166"/>
      <c r="D1183" s="256" t="s">
        <v>138</v>
      </c>
      <c r="E1183" s="343"/>
      <c r="F1183" s="343"/>
      <c r="G1183" s="343">
        <v>271021415</v>
      </c>
      <c r="H1183" s="343">
        <f>19437745-L1183</f>
        <v>5173460</v>
      </c>
      <c r="I1183" s="343"/>
      <c r="J1183" s="343"/>
      <c r="K1183" s="343"/>
      <c r="L1183" s="343">
        <v>14264285</v>
      </c>
      <c r="M1183" s="345"/>
      <c r="N1183" s="345"/>
      <c r="O1183" s="345"/>
      <c r="P1183" s="345"/>
      <c r="Q1183" s="345"/>
      <c r="R1183" s="345"/>
      <c r="S1183" s="345"/>
      <c r="T1183" s="345"/>
      <c r="U1183" s="345"/>
      <c r="V1183" s="345"/>
      <c r="W1183" s="345"/>
      <c r="X1183" s="345"/>
      <c r="Y1183" s="156"/>
    </row>
    <row r="1184" spans="1:25" s="259" customFormat="1">
      <c r="A1184" s="165"/>
      <c r="B1184" s="166"/>
      <c r="C1184" s="166"/>
      <c r="D1184" s="256" t="s">
        <v>139</v>
      </c>
      <c r="E1184" s="343"/>
      <c r="F1184" s="343"/>
      <c r="G1184" s="343">
        <v>226521753</v>
      </c>
      <c r="H1184" s="343">
        <f>17095657-L1184</f>
        <v>5173460.5</v>
      </c>
      <c r="I1184" s="343"/>
      <c r="J1184" s="343"/>
      <c r="K1184" s="343"/>
      <c r="L1184" s="343">
        <v>11922196.5</v>
      </c>
      <c r="M1184" s="345"/>
      <c r="N1184" s="345"/>
      <c r="O1184" s="345"/>
      <c r="P1184" s="345"/>
      <c r="Q1184" s="345"/>
      <c r="R1184" s="345"/>
      <c r="S1184" s="345"/>
      <c r="T1184" s="345"/>
      <c r="U1184" s="345"/>
      <c r="V1184" s="345"/>
      <c r="W1184" s="345"/>
      <c r="X1184" s="345"/>
      <c r="Y1184" s="156"/>
    </row>
    <row r="1185" spans="1:25" s="237" customFormat="1">
      <c r="A1185" s="165"/>
      <c r="B1185" s="166"/>
      <c r="C1185" s="166"/>
      <c r="D1185" s="256" t="s">
        <v>134</v>
      </c>
      <c r="E1185" s="343"/>
      <c r="F1185" s="343"/>
      <c r="G1185" s="343">
        <v>55822000</v>
      </c>
      <c r="H1185" s="343">
        <f>7678000-L1185</f>
        <v>4740000</v>
      </c>
      <c r="I1185" s="343"/>
      <c r="J1185" s="343"/>
      <c r="K1185" s="343"/>
      <c r="L1185" s="343">
        <v>2938000</v>
      </c>
      <c r="M1185" s="345"/>
      <c r="N1185" s="345"/>
      <c r="O1185" s="345"/>
      <c r="P1185" s="345"/>
      <c r="Q1185" s="345"/>
      <c r="R1185" s="345"/>
      <c r="S1185" s="345"/>
      <c r="T1185" s="345"/>
      <c r="U1185" s="345"/>
      <c r="V1185" s="345"/>
      <c r="W1185" s="345"/>
      <c r="X1185" s="345"/>
      <c r="Y1185" s="156"/>
    </row>
    <row r="1186" spans="1:25" s="259" customFormat="1">
      <c r="A1186" s="165"/>
      <c r="B1186" s="166"/>
      <c r="C1186" s="166"/>
      <c r="D1186" s="172" t="s">
        <v>140</v>
      </c>
      <c r="E1186" s="343"/>
      <c r="F1186" s="343"/>
      <c r="G1186" s="343">
        <v>9000000</v>
      </c>
      <c r="H1186" s="343">
        <v>0</v>
      </c>
      <c r="I1186" s="343"/>
      <c r="J1186" s="343"/>
      <c r="K1186" s="343"/>
      <c r="L1186" s="343"/>
      <c r="M1186" s="345"/>
      <c r="N1186" s="345"/>
      <c r="O1186" s="345"/>
      <c r="P1186" s="345"/>
      <c r="Q1186" s="345"/>
      <c r="R1186" s="345"/>
      <c r="S1186" s="345"/>
      <c r="T1186" s="345"/>
      <c r="U1186" s="345"/>
      <c r="V1186" s="345"/>
      <c r="W1186" s="345"/>
      <c r="X1186" s="345"/>
      <c r="Y1186" s="156"/>
    </row>
    <row r="1187" spans="1:25" s="259" customFormat="1">
      <c r="A1187" s="165"/>
      <c r="B1187" s="166"/>
      <c r="C1187" s="166"/>
      <c r="D1187" s="172" t="s">
        <v>141</v>
      </c>
      <c r="E1187" s="343"/>
      <c r="F1187" s="343"/>
      <c r="G1187" s="343">
        <v>5000000</v>
      </c>
      <c r="H1187" s="343">
        <v>0</v>
      </c>
      <c r="I1187" s="343"/>
      <c r="J1187" s="343"/>
      <c r="K1187" s="343"/>
      <c r="L1187" s="343"/>
      <c r="M1187" s="345"/>
      <c r="N1187" s="345"/>
      <c r="O1187" s="345"/>
      <c r="P1187" s="345"/>
      <c r="Q1187" s="345"/>
      <c r="R1187" s="345"/>
      <c r="S1187" s="345"/>
      <c r="T1187" s="345"/>
      <c r="U1187" s="345"/>
      <c r="V1187" s="345"/>
      <c r="W1187" s="345"/>
      <c r="X1187" s="345"/>
      <c r="Y1187" s="156"/>
    </row>
    <row r="1188" spans="1:25" s="259" customFormat="1">
      <c r="A1188" s="165"/>
      <c r="B1188" s="166"/>
      <c r="C1188" s="166"/>
      <c r="D1188" s="172" t="s">
        <v>142</v>
      </c>
      <c r="E1188" s="343"/>
      <c r="F1188" s="343"/>
      <c r="G1188" s="343">
        <v>41246000</v>
      </c>
      <c r="H1188" s="343"/>
      <c r="I1188" s="343"/>
      <c r="J1188" s="343"/>
      <c r="K1188" s="343"/>
      <c r="L1188" s="343"/>
      <c r="M1188" s="345"/>
      <c r="N1188" s="345"/>
      <c r="O1188" s="345"/>
      <c r="P1188" s="345"/>
      <c r="Q1188" s="345"/>
      <c r="R1188" s="345"/>
      <c r="S1188" s="345"/>
      <c r="T1188" s="345"/>
      <c r="U1188" s="345"/>
      <c r="V1188" s="345"/>
      <c r="W1188" s="345"/>
      <c r="X1188" s="345"/>
      <c r="Y1188" s="156"/>
    </row>
    <row r="1189" spans="1:25" s="226" customFormat="1" ht="18.75" customHeight="1">
      <c r="A1189" s="173"/>
      <c r="B1189" s="163">
        <v>4</v>
      </c>
      <c r="C1189" s="163" t="s">
        <v>98</v>
      </c>
      <c r="D1189" s="167" t="s">
        <v>8</v>
      </c>
      <c r="E1189" s="300">
        <v>1017500</v>
      </c>
      <c r="F1189" s="300">
        <v>1069726117</v>
      </c>
      <c r="G1189" s="300">
        <f t="shared" ref="G1189:K1189" si="51">SUM(G1190:G1196)</f>
        <v>337874625</v>
      </c>
      <c r="H1189" s="300">
        <f t="shared" si="51"/>
        <v>34491900</v>
      </c>
      <c r="I1189" s="300">
        <f t="shared" si="51"/>
        <v>0</v>
      </c>
      <c r="J1189" s="300">
        <f t="shared" si="51"/>
        <v>0</v>
      </c>
      <c r="K1189" s="300">
        <f t="shared" si="51"/>
        <v>0</v>
      </c>
      <c r="L1189" s="300">
        <f>SUM(L1190:L1196)</f>
        <v>18028975</v>
      </c>
      <c r="M1189" s="300">
        <f t="shared" ref="M1189:T1189" si="52">SUM(M1190:M1195)</f>
        <v>0</v>
      </c>
      <c r="N1189" s="300">
        <f t="shared" si="52"/>
        <v>0</v>
      </c>
      <c r="O1189" s="300">
        <f t="shared" si="52"/>
        <v>0</v>
      </c>
      <c r="P1189" s="300">
        <f t="shared" si="52"/>
        <v>0</v>
      </c>
      <c r="Q1189" s="300">
        <f t="shared" si="52"/>
        <v>0</v>
      </c>
      <c r="R1189" s="300">
        <f t="shared" si="52"/>
        <v>0</v>
      </c>
      <c r="S1189" s="300">
        <f t="shared" si="52"/>
        <v>0</v>
      </c>
      <c r="T1189" s="300">
        <f t="shared" si="52"/>
        <v>0</v>
      </c>
      <c r="U1189" s="300"/>
      <c r="V1189" s="300"/>
      <c r="W1189" s="301">
        <f>E1189+G1189+H1189+I1189+J1189+K1189+L1189+M1189+N1189-O1189-P1189-Q1189-R1189-S1189-T1189-U1189-V1189</f>
        <v>391413000</v>
      </c>
      <c r="X1189" s="301"/>
      <c r="Y1189" s="154"/>
    </row>
    <row r="1190" spans="1:25" s="259" customFormat="1">
      <c r="A1190" s="165"/>
      <c r="B1190" s="166"/>
      <c r="C1190" s="166"/>
      <c r="D1190" s="256" t="s">
        <v>2161</v>
      </c>
      <c r="E1190" s="343"/>
      <c r="F1190" s="343"/>
      <c r="G1190" s="343">
        <v>64357275</v>
      </c>
      <c r="H1190" s="343">
        <f>10144125-L1190</f>
        <v>6756900</v>
      </c>
      <c r="I1190" s="343">
        <v>0</v>
      </c>
      <c r="J1190" s="343"/>
      <c r="K1190" s="343"/>
      <c r="L1190" s="343">
        <v>3387225</v>
      </c>
      <c r="M1190" s="343"/>
      <c r="N1190" s="345"/>
      <c r="O1190" s="345"/>
      <c r="P1190" s="345"/>
      <c r="Q1190" s="345"/>
      <c r="R1190" s="345"/>
      <c r="S1190" s="345"/>
      <c r="T1190" s="345"/>
      <c r="U1190" s="345"/>
      <c r="V1190" s="345"/>
      <c r="W1190" s="345"/>
      <c r="X1190" s="345"/>
      <c r="Y1190" s="156"/>
    </row>
    <row r="1191" spans="1:25" s="259" customFormat="1">
      <c r="A1191" s="165"/>
      <c r="B1191" s="166"/>
      <c r="C1191" s="166"/>
      <c r="D1191" s="256" t="s">
        <v>143</v>
      </c>
      <c r="E1191" s="343" t="s">
        <v>2164</v>
      </c>
      <c r="F1191" s="343"/>
      <c r="G1191" s="343">
        <v>6935000</v>
      </c>
      <c r="H1191" s="343">
        <v>1318500</v>
      </c>
      <c r="I1191" s="343">
        <v>0</v>
      </c>
      <c r="J1191" s="343"/>
      <c r="K1191" s="343"/>
      <c r="L1191" s="343"/>
      <c r="M1191" s="343"/>
      <c r="N1191" s="345"/>
      <c r="O1191" s="345"/>
      <c r="P1191" s="345"/>
      <c r="Q1191" s="345"/>
      <c r="R1191" s="345"/>
      <c r="S1191" s="345"/>
      <c r="T1191" s="345"/>
      <c r="U1191" s="345"/>
      <c r="V1191" s="345"/>
      <c r="W1191" s="345"/>
      <c r="X1191" s="345"/>
      <c r="Y1191" s="156"/>
    </row>
    <row r="1192" spans="1:25" s="259" customFormat="1">
      <c r="A1192" s="165"/>
      <c r="B1192" s="166"/>
      <c r="C1192" s="166"/>
      <c r="D1192" s="256" t="s">
        <v>144</v>
      </c>
      <c r="E1192" s="343"/>
      <c r="F1192" s="343"/>
      <c r="G1192" s="343">
        <v>56116500</v>
      </c>
      <c r="H1192" s="343">
        <f>9710400-L1192</f>
        <v>6756900</v>
      </c>
      <c r="I1192" s="343"/>
      <c r="J1192" s="343"/>
      <c r="K1192" s="343"/>
      <c r="L1192" s="343">
        <v>2953500</v>
      </c>
      <c r="M1192" s="343"/>
      <c r="N1192" s="345"/>
      <c r="O1192" s="345"/>
      <c r="P1192" s="345"/>
      <c r="Q1192" s="345"/>
      <c r="R1192" s="345"/>
      <c r="S1192" s="345"/>
      <c r="T1192" s="345"/>
      <c r="U1192" s="345"/>
      <c r="V1192" s="345"/>
      <c r="W1192" s="345"/>
      <c r="X1192" s="345"/>
      <c r="Y1192" s="156"/>
    </row>
    <row r="1193" spans="1:25" s="259" customFormat="1">
      <c r="A1193" s="165"/>
      <c r="B1193" s="166"/>
      <c r="C1193" s="166"/>
      <c r="D1193" s="256" t="s">
        <v>145</v>
      </c>
      <c r="E1193" s="343"/>
      <c r="F1193" s="343"/>
      <c r="G1193" s="343">
        <v>70309500</v>
      </c>
      <c r="H1193" s="343">
        <f>10457400-L1193</f>
        <v>6756900</v>
      </c>
      <c r="I1193" s="343"/>
      <c r="J1193" s="343"/>
      <c r="K1193" s="343"/>
      <c r="L1193" s="343">
        <v>3700500</v>
      </c>
      <c r="M1193" s="343"/>
      <c r="N1193" s="345"/>
      <c r="O1193" s="345"/>
      <c r="P1193" s="345"/>
      <c r="Q1193" s="345"/>
      <c r="R1193" s="345"/>
      <c r="S1193" s="345"/>
      <c r="T1193" s="345"/>
      <c r="U1193" s="345"/>
      <c r="V1193" s="345"/>
      <c r="W1193" s="345"/>
      <c r="X1193" s="345"/>
      <c r="Y1193" s="156"/>
    </row>
    <row r="1194" spans="1:25" s="259" customFormat="1">
      <c r="A1194" s="165"/>
      <c r="B1194" s="166"/>
      <c r="C1194" s="166"/>
      <c r="D1194" s="256" t="s">
        <v>146</v>
      </c>
      <c r="E1194" s="343"/>
      <c r="F1194" s="343"/>
      <c r="G1194" s="343">
        <v>61357650</v>
      </c>
      <c r="H1194" s="343">
        <f>9986250-L1194</f>
        <v>6756900</v>
      </c>
      <c r="I1194" s="343"/>
      <c r="J1194" s="343"/>
      <c r="K1194" s="343"/>
      <c r="L1194" s="343">
        <v>3229350</v>
      </c>
      <c r="M1194" s="343"/>
      <c r="N1194" s="345"/>
      <c r="O1194" s="345"/>
      <c r="P1194" s="345"/>
      <c r="Q1194" s="345"/>
      <c r="R1194" s="345"/>
      <c r="S1194" s="345"/>
      <c r="T1194" s="345"/>
      <c r="U1194" s="345"/>
      <c r="V1194" s="345"/>
      <c r="W1194" s="345"/>
      <c r="X1194" s="345"/>
      <c r="Y1194" s="156"/>
    </row>
    <row r="1195" spans="1:25" s="259" customFormat="1">
      <c r="A1195" s="165"/>
      <c r="B1195" s="166"/>
      <c r="C1195" s="166"/>
      <c r="D1195" s="256" t="s">
        <v>147</v>
      </c>
      <c r="E1195" s="343"/>
      <c r="F1195" s="343"/>
      <c r="G1195" s="343">
        <v>78798700</v>
      </c>
      <c r="H1195" s="343">
        <f>10904200-L1195-L1196</f>
        <v>6145800</v>
      </c>
      <c r="I1195" s="343"/>
      <c r="J1195" s="343"/>
      <c r="K1195" s="343"/>
      <c r="L1195" s="343">
        <v>4147300</v>
      </c>
      <c r="M1195" s="343"/>
      <c r="N1195" s="345"/>
      <c r="O1195" s="345"/>
      <c r="P1195" s="345"/>
      <c r="Q1195" s="345"/>
      <c r="R1195" s="345"/>
      <c r="S1195" s="345"/>
      <c r="T1195" s="345"/>
      <c r="U1195" s="345"/>
      <c r="V1195" s="345"/>
      <c r="W1195" s="345"/>
      <c r="X1195" s="345"/>
      <c r="Y1195" s="156"/>
    </row>
    <row r="1196" spans="1:25" s="259" customFormat="1">
      <c r="A1196" s="165"/>
      <c r="B1196" s="166"/>
      <c r="C1196" s="166"/>
      <c r="D1196" s="256" t="s">
        <v>2163</v>
      </c>
      <c r="E1196" s="343"/>
      <c r="F1196" s="343"/>
      <c r="G1196" s="343"/>
      <c r="H1196" s="343"/>
      <c r="I1196" s="343"/>
      <c r="J1196" s="343"/>
      <c r="K1196" s="343"/>
      <c r="L1196" s="343">
        <v>611100</v>
      </c>
      <c r="M1196" s="343"/>
      <c r="N1196" s="345"/>
      <c r="O1196" s="345"/>
      <c r="P1196" s="345"/>
      <c r="Q1196" s="345"/>
      <c r="R1196" s="345"/>
      <c r="S1196" s="345"/>
      <c r="T1196" s="345"/>
      <c r="U1196" s="345"/>
      <c r="V1196" s="345"/>
      <c r="W1196" s="345"/>
      <c r="X1196" s="345"/>
      <c r="Y1196" s="156"/>
    </row>
    <row r="1197" spans="1:25" s="226" customFormat="1" ht="18.75" customHeight="1">
      <c r="A1197" s="173"/>
      <c r="B1197" s="163">
        <v>5</v>
      </c>
      <c r="C1197" s="163" t="s">
        <v>99</v>
      </c>
      <c r="D1197" s="167" t="s">
        <v>14</v>
      </c>
      <c r="E1197" s="300">
        <v>157757000</v>
      </c>
      <c r="F1197" s="300">
        <v>81070000</v>
      </c>
      <c r="G1197" s="300">
        <f>SUM(G1198:G1203)</f>
        <v>123970000</v>
      </c>
      <c r="H1197" s="300">
        <f t="shared" ref="H1197:T1197" si="53">SUM(H1198:H1203)</f>
        <v>0</v>
      </c>
      <c r="I1197" s="300">
        <f t="shared" si="53"/>
        <v>0</v>
      </c>
      <c r="J1197" s="300">
        <f t="shared" si="53"/>
        <v>0</v>
      </c>
      <c r="K1197" s="300">
        <f t="shared" si="53"/>
        <v>0</v>
      </c>
      <c r="L1197" s="300">
        <f t="shared" si="53"/>
        <v>0</v>
      </c>
      <c r="M1197" s="300">
        <f t="shared" si="53"/>
        <v>26160000</v>
      </c>
      <c r="N1197" s="300">
        <f t="shared" si="53"/>
        <v>0</v>
      </c>
      <c r="O1197" s="300">
        <f t="shared" si="53"/>
        <v>0</v>
      </c>
      <c r="P1197" s="300">
        <f t="shared" si="53"/>
        <v>0</v>
      </c>
      <c r="Q1197" s="300">
        <f t="shared" si="53"/>
        <v>0</v>
      </c>
      <c r="R1197" s="300">
        <f t="shared" si="53"/>
        <v>0</v>
      </c>
      <c r="S1197" s="300">
        <f t="shared" si="53"/>
        <v>0</v>
      </c>
      <c r="T1197" s="300">
        <f t="shared" si="53"/>
        <v>123970000</v>
      </c>
      <c r="U1197" s="300"/>
      <c r="V1197" s="300"/>
      <c r="W1197" s="301">
        <f>E1197+G1197+H1197+I1197+J1197+K1197+L1197+M1197+N1197-O1197-P1197-Q1197-R1197-S1197-T1197-U1197-V1197</f>
        <v>183917000</v>
      </c>
      <c r="X1197" s="301"/>
      <c r="Y1197" s="154"/>
    </row>
    <row r="1198" spans="1:25" s="259" customFormat="1">
      <c r="A1198" s="165"/>
      <c r="B1198" s="166"/>
      <c r="C1198" s="166"/>
      <c r="D1198" s="172" t="s">
        <v>2006</v>
      </c>
      <c r="E1198" s="343"/>
      <c r="F1198" s="343"/>
      <c r="G1198" s="343">
        <v>42900000</v>
      </c>
      <c r="H1198" s="343"/>
      <c r="I1198" s="343"/>
      <c r="J1198" s="343"/>
      <c r="K1198" s="343"/>
      <c r="L1198" s="343"/>
      <c r="M1198" s="345"/>
      <c r="N1198" s="345"/>
      <c r="O1198" s="345"/>
      <c r="P1198" s="345"/>
      <c r="Q1198" s="345"/>
      <c r="R1198" s="345"/>
      <c r="S1198" s="345"/>
      <c r="T1198" s="343">
        <v>42900000</v>
      </c>
      <c r="U1198" s="343"/>
      <c r="V1198" s="343"/>
      <c r="W1198" s="345"/>
      <c r="X1198" s="345"/>
      <c r="Y1198" s="156"/>
    </row>
    <row r="1199" spans="1:25" s="259" customFormat="1">
      <c r="A1199" s="165"/>
      <c r="B1199" s="166"/>
      <c r="C1199" s="166"/>
      <c r="D1199" s="172" t="s">
        <v>148</v>
      </c>
      <c r="E1199" s="343"/>
      <c r="F1199" s="343"/>
      <c r="G1199" s="343"/>
      <c r="H1199" s="343"/>
      <c r="I1199" s="343"/>
      <c r="J1199" s="343"/>
      <c r="K1199" s="343"/>
      <c r="L1199" s="343"/>
      <c r="M1199" s="345"/>
      <c r="N1199" s="345"/>
      <c r="O1199" s="345"/>
      <c r="P1199" s="345"/>
      <c r="Q1199" s="345"/>
      <c r="R1199" s="345"/>
      <c r="S1199" s="345"/>
      <c r="T1199" s="343"/>
      <c r="U1199" s="343"/>
      <c r="V1199" s="343"/>
      <c r="W1199" s="345"/>
      <c r="X1199" s="345"/>
      <c r="Y1199" s="156"/>
    </row>
    <row r="1200" spans="1:25" s="259" customFormat="1">
      <c r="A1200" s="165"/>
      <c r="B1200" s="166"/>
      <c r="C1200" s="166"/>
      <c r="D1200" s="172" t="s">
        <v>149</v>
      </c>
      <c r="E1200" s="343"/>
      <c r="F1200" s="343"/>
      <c r="G1200" s="343">
        <v>81070000</v>
      </c>
      <c r="H1200" s="343"/>
      <c r="I1200" s="343"/>
      <c r="J1200" s="343"/>
      <c r="K1200" s="343"/>
      <c r="L1200" s="343"/>
      <c r="M1200" s="345"/>
      <c r="N1200" s="345"/>
      <c r="O1200" s="345"/>
      <c r="P1200" s="345"/>
      <c r="Q1200" s="345"/>
      <c r="R1200" s="345"/>
      <c r="S1200" s="345"/>
      <c r="T1200" s="343">
        <v>81070000</v>
      </c>
      <c r="U1200" s="343"/>
      <c r="V1200" s="343"/>
      <c r="W1200" s="345"/>
      <c r="X1200" s="345"/>
      <c r="Y1200" s="156"/>
    </row>
    <row r="1201" spans="1:25" s="259" customFormat="1">
      <c r="A1201" s="165"/>
      <c r="B1201" s="166"/>
      <c r="C1201" s="166"/>
      <c r="D1201" s="170" t="s">
        <v>1249</v>
      </c>
      <c r="E1201" s="343"/>
      <c r="F1201" s="343"/>
      <c r="G1201" s="343">
        <v>0</v>
      </c>
      <c r="H1201" s="343"/>
      <c r="I1201" s="343"/>
      <c r="J1201" s="343"/>
      <c r="K1201" s="343"/>
      <c r="L1201" s="343"/>
      <c r="M1201" s="345"/>
      <c r="N1201" s="345"/>
      <c r="O1201" s="345"/>
      <c r="P1201" s="345"/>
      <c r="Q1201" s="345"/>
      <c r="R1201" s="345"/>
      <c r="S1201" s="345"/>
      <c r="T1201" s="343"/>
      <c r="U1201" s="343"/>
      <c r="V1201" s="343"/>
      <c r="W1201" s="345"/>
      <c r="X1201" s="345"/>
      <c r="Y1201" s="156"/>
    </row>
    <row r="1202" spans="1:25" s="259" customFormat="1">
      <c r="A1202" s="165"/>
      <c r="B1202" s="166"/>
      <c r="C1202" s="166"/>
      <c r="D1202" s="172" t="s">
        <v>131</v>
      </c>
      <c r="E1202" s="343"/>
      <c r="F1202" s="343"/>
      <c r="G1202" s="343"/>
      <c r="H1202" s="343"/>
      <c r="I1202" s="343"/>
      <c r="J1202" s="343"/>
      <c r="K1202" s="343"/>
      <c r="L1202" s="343"/>
      <c r="M1202" s="346">
        <v>17160000</v>
      </c>
      <c r="N1202" s="345"/>
      <c r="O1202" s="345"/>
      <c r="P1202" s="345"/>
      <c r="Q1202" s="345"/>
      <c r="R1202" s="346">
        <v>0</v>
      </c>
      <c r="S1202" s="345"/>
      <c r="T1202" s="345"/>
      <c r="U1202" s="345"/>
      <c r="V1202" s="345"/>
      <c r="W1202" s="345"/>
      <c r="X1202" s="345"/>
      <c r="Y1202" s="156"/>
    </row>
    <row r="1203" spans="1:25" s="259" customFormat="1">
      <c r="A1203" s="165"/>
      <c r="B1203" s="166"/>
      <c r="C1203" s="166"/>
      <c r="D1203" s="172" t="s">
        <v>132</v>
      </c>
      <c r="E1203" s="343"/>
      <c r="F1203" s="343"/>
      <c r="G1203" s="343"/>
      <c r="H1203" s="343"/>
      <c r="I1203" s="343"/>
      <c r="J1203" s="343"/>
      <c r="K1203" s="343"/>
      <c r="L1203" s="343"/>
      <c r="M1203" s="346">
        <v>9000000</v>
      </c>
      <c r="N1203" s="345"/>
      <c r="O1203" s="345"/>
      <c r="P1203" s="345"/>
      <c r="Q1203" s="345"/>
      <c r="R1203" s="346">
        <v>0</v>
      </c>
      <c r="S1203" s="345"/>
      <c r="T1203" s="345"/>
      <c r="U1203" s="345"/>
      <c r="V1203" s="345"/>
      <c r="W1203" s="345"/>
      <c r="X1203" s="345"/>
      <c r="Y1203" s="156"/>
    </row>
    <row r="1204" spans="1:25" s="226" customFormat="1" ht="18.75" customHeight="1">
      <c r="A1204" s="173"/>
      <c r="B1204" s="163">
        <v>6</v>
      </c>
      <c r="C1204" s="163" t="s">
        <v>100</v>
      </c>
      <c r="D1204" s="167" t="s">
        <v>10</v>
      </c>
      <c r="E1204" s="300">
        <v>0</v>
      </c>
      <c r="F1204" s="300"/>
      <c r="G1204" s="300">
        <v>0</v>
      </c>
      <c r="H1204" s="300">
        <v>0</v>
      </c>
      <c r="I1204" s="300">
        <v>0</v>
      </c>
      <c r="J1204" s="300">
        <v>0</v>
      </c>
      <c r="K1204" s="300">
        <v>0</v>
      </c>
      <c r="L1204" s="300">
        <v>0</v>
      </c>
      <c r="M1204" s="300">
        <v>0</v>
      </c>
      <c r="N1204" s="300">
        <v>0</v>
      </c>
      <c r="O1204" s="300">
        <v>0</v>
      </c>
      <c r="P1204" s="300">
        <v>0</v>
      </c>
      <c r="Q1204" s="300">
        <v>0</v>
      </c>
      <c r="R1204" s="300">
        <v>0</v>
      </c>
      <c r="S1204" s="300">
        <v>0</v>
      </c>
      <c r="T1204" s="300">
        <v>0</v>
      </c>
      <c r="U1204" s="300"/>
      <c r="V1204" s="300"/>
      <c r="W1204" s="301">
        <f t="shared" ref="W1204:W1205" si="54">E1204+G1204+H1204+I1204+J1204+K1204+L1204+M1204+N1204-O1204-P1204-Q1204-R1204-S1204-T1204-U1204-V1204</f>
        <v>0</v>
      </c>
      <c r="X1204" s="301"/>
      <c r="Y1204" s="154"/>
    </row>
    <row r="1205" spans="1:25" s="226" customFormat="1" ht="18.75" customHeight="1">
      <c r="A1205" s="173"/>
      <c r="B1205" s="163">
        <v>7</v>
      </c>
      <c r="C1205" s="163"/>
      <c r="D1205" s="167" t="s">
        <v>11</v>
      </c>
      <c r="E1205" s="300">
        <v>59200000</v>
      </c>
      <c r="F1205" s="300"/>
      <c r="G1205" s="300">
        <f>SUM(G1206:G1213)</f>
        <v>0</v>
      </c>
      <c r="H1205" s="300">
        <f t="shared" ref="H1205:T1205" si="55">SUM(H1206:H1213)</f>
        <v>0</v>
      </c>
      <c r="I1205" s="300">
        <f t="shared" si="55"/>
        <v>0</v>
      </c>
      <c r="J1205" s="300">
        <f t="shared" si="55"/>
        <v>0</v>
      </c>
      <c r="K1205" s="300">
        <f t="shared" si="55"/>
        <v>0</v>
      </c>
      <c r="L1205" s="300">
        <f t="shared" si="55"/>
        <v>0</v>
      </c>
      <c r="M1205" s="300">
        <f t="shared" si="55"/>
        <v>0</v>
      </c>
      <c r="N1205" s="300">
        <f t="shared" si="55"/>
        <v>0</v>
      </c>
      <c r="O1205" s="300">
        <f t="shared" si="55"/>
        <v>0</v>
      </c>
      <c r="P1205" s="300">
        <f t="shared" si="55"/>
        <v>0</v>
      </c>
      <c r="Q1205" s="300">
        <f t="shared" si="55"/>
        <v>0</v>
      </c>
      <c r="R1205" s="300">
        <f t="shared" si="55"/>
        <v>0</v>
      </c>
      <c r="S1205" s="300">
        <f t="shared" si="55"/>
        <v>42260000</v>
      </c>
      <c r="T1205" s="300">
        <f t="shared" si="55"/>
        <v>0</v>
      </c>
      <c r="U1205" s="300"/>
      <c r="V1205" s="300"/>
      <c r="W1205" s="301">
        <f t="shared" si="54"/>
        <v>16940000</v>
      </c>
      <c r="X1205" s="301"/>
      <c r="Y1205" s="154"/>
    </row>
    <row r="1206" spans="1:25" s="259" customFormat="1">
      <c r="A1206" s="165"/>
      <c r="B1206" s="166"/>
      <c r="C1206" s="166"/>
      <c r="D1206" s="172" t="s">
        <v>150</v>
      </c>
      <c r="E1206" s="343"/>
      <c r="F1206" s="343"/>
      <c r="G1206" s="343"/>
      <c r="H1206" s="343"/>
      <c r="I1206" s="343"/>
      <c r="J1206" s="343"/>
      <c r="K1206" s="343"/>
      <c r="L1206" s="343"/>
      <c r="M1206" s="345"/>
      <c r="N1206" s="345"/>
      <c r="O1206" s="345"/>
      <c r="P1206" s="345"/>
      <c r="Q1206" s="345"/>
      <c r="R1206" s="345"/>
      <c r="S1206" s="347">
        <v>7850000</v>
      </c>
      <c r="T1206" s="345"/>
      <c r="U1206" s="345"/>
      <c r="V1206" s="345"/>
      <c r="W1206" s="345"/>
      <c r="X1206" s="345"/>
      <c r="Y1206" s="156"/>
    </row>
    <row r="1207" spans="1:25" s="237" customFormat="1">
      <c r="A1207" s="165"/>
      <c r="B1207" s="166"/>
      <c r="C1207" s="166"/>
      <c r="D1207" s="172" t="s">
        <v>151</v>
      </c>
      <c r="E1207" s="343"/>
      <c r="F1207" s="343"/>
      <c r="G1207" s="343"/>
      <c r="H1207" s="343"/>
      <c r="I1207" s="343"/>
      <c r="J1207" s="343"/>
      <c r="K1207" s="343"/>
      <c r="L1207" s="343"/>
      <c r="M1207" s="345"/>
      <c r="N1207" s="345"/>
      <c r="O1207" s="345"/>
      <c r="P1207" s="345"/>
      <c r="Q1207" s="345"/>
      <c r="R1207" s="345"/>
      <c r="S1207" s="347">
        <v>3750000</v>
      </c>
      <c r="T1207" s="345"/>
      <c r="U1207" s="345"/>
      <c r="V1207" s="345"/>
      <c r="W1207" s="345"/>
      <c r="X1207" s="345"/>
      <c r="Y1207" s="156"/>
    </row>
    <row r="1208" spans="1:25" s="259" customFormat="1">
      <c r="A1208" s="165"/>
      <c r="B1208" s="166"/>
      <c r="C1208" s="166"/>
      <c r="D1208" s="172" t="s">
        <v>152</v>
      </c>
      <c r="E1208" s="343"/>
      <c r="F1208" s="343"/>
      <c r="G1208" s="343"/>
      <c r="H1208" s="343"/>
      <c r="I1208" s="343"/>
      <c r="J1208" s="343"/>
      <c r="K1208" s="343"/>
      <c r="L1208" s="343"/>
      <c r="M1208" s="345"/>
      <c r="N1208" s="345"/>
      <c r="O1208" s="345"/>
      <c r="P1208" s="345"/>
      <c r="Q1208" s="345"/>
      <c r="R1208" s="345"/>
      <c r="S1208" s="347">
        <v>2600000</v>
      </c>
      <c r="T1208" s="345"/>
      <c r="U1208" s="345"/>
      <c r="V1208" s="345"/>
      <c r="W1208" s="345"/>
      <c r="X1208" s="345"/>
      <c r="Y1208" s="156"/>
    </row>
    <row r="1209" spans="1:25" s="259" customFormat="1">
      <c r="A1209" s="165"/>
      <c r="B1209" s="166"/>
      <c r="C1209" s="166"/>
      <c r="D1209" s="172" t="s">
        <v>153</v>
      </c>
      <c r="E1209" s="343"/>
      <c r="F1209" s="343"/>
      <c r="G1209" s="343"/>
      <c r="H1209" s="343"/>
      <c r="I1209" s="343"/>
      <c r="J1209" s="343"/>
      <c r="K1209" s="343"/>
      <c r="L1209" s="343"/>
      <c r="M1209" s="345"/>
      <c r="N1209" s="345"/>
      <c r="O1209" s="345"/>
      <c r="P1209" s="345"/>
      <c r="Q1209" s="345"/>
      <c r="R1209" s="345"/>
      <c r="S1209" s="347">
        <v>3000000</v>
      </c>
      <c r="T1209" s="345"/>
      <c r="U1209" s="345"/>
      <c r="V1209" s="345"/>
      <c r="W1209" s="345"/>
      <c r="X1209" s="345"/>
      <c r="Y1209" s="156"/>
    </row>
    <row r="1210" spans="1:25" s="259" customFormat="1">
      <c r="A1210" s="165"/>
      <c r="B1210" s="166"/>
      <c r="C1210" s="166"/>
      <c r="D1210" s="172" t="s">
        <v>154</v>
      </c>
      <c r="E1210" s="343"/>
      <c r="F1210" s="343"/>
      <c r="G1210" s="343"/>
      <c r="H1210" s="343"/>
      <c r="I1210" s="343"/>
      <c r="J1210" s="343"/>
      <c r="K1210" s="343"/>
      <c r="L1210" s="343"/>
      <c r="M1210" s="345"/>
      <c r="N1210" s="345"/>
      <c r="O1210" s="345"/>
      <c r="P1210" s="345"/>
      <c r="Q1210" s="345"/>
      <c r="R1210" s="345"/>
      <c r="S1210" s="347">
        <v>1250000</v>
      </c>
      <c r="T1210" s="345"/>
      <c r="U1210" s="345"/>
      <c r="V1210" s="345"/>
      <c r="W1210" s="345"/>
      <c r="X1210" s="345"/>
      <c r="Y1210" s="156"/>
    </row>
    <row r="1211" spans="1:25" s="259" customFormat="1">
      <c r="A1211" s="165"/>
      <c r="B1211" s="166"/>
      <c r="C1211" s="166"/>
      <c r="D1211" s="172" t="s">
        <v>155</v>
      </c>
      <c r="E1211" s="343"/>
      <c r="F1211" s="343"/>
      <c r="G1211" s="343"/>
      <c r="H1211" s="343"/>
      <c r="I1211" s="343"/>
      <c r="J1211" s="343"/>
      <c r="K1211" s="343"/>
      <c r="L1211" s="343"/>
      <c r="M1211" s="345"/>
      <c r="N1211" s="345"/>
      <c r="O1211" s="345"/>
      <c r="P1211" s="345"/>
      <c r="Q1211" s="345"/>
      <c r="R1211" s="345"/>
      <c r="S1211" s="347">
        <v>1500000</v>
      </c>
      <c r="T1211" s="345"/>
      <c r="U1211" s="345"/>
      <c r="V1211" s="345"/>
      <c r="W1211" s="345"/>
      <c r="X1211" s="345"/>
      <c r="Y1211" s="156"/>
    </row>
    <row r="1212" spans="1:25" s="259" customFormat="1">
      <c r="A1212" s="165"/>
      <c r="B1212" s="166"/>
      <c r="C1212" s="166"/>
      <c r="D1212" s="172" t="s">
        <v>156</v>
      </c>
      <c r="E1212" s="343"/>
      <c r="F1212" s="343"/>
      <c r="G1212" s="343"/>
      <c r="H1212" s="343"/>
      <c r="I1212" s="343"/>
      <c r="J1212" s="343"/>
      <c r="K1212" s="343"/>
      <c r="L1212" s="343"/>
      <c r="M1212" s="345"/>
      <c r="N1212" s="345"/>
      <c r="O1212" s="345"/>
      <c r="P1212" s="345"/>
      <c r="Q1212" s="345"/>
      <c r="R1212" s="345"/>
      <c r="S1212" s="347">
        <v>13460000</v>
      </c>
      <c r="T1212" s="345"/>
      <c r="U1212" s="345"/>
      <c r="V1212" s="345"/>
      <c r="W1212" s="345"/>
      <c r="X1212" s="345"/>
      <c r="Y1212" s="156"/>
    </row>
    <row r="1213" spans="1:25" s="237" customFormat="1">
      <c r="A1213" s="165"/>
      <c r="B1213" s="166"/>
      <c r="C1213" s="166"/>
      <c r="D1213" s="172" t="s">
        <v>157</v>
      </c>
      <c r="E1213" s="343"/>
      <c r="F1213" s="343"/>
      <c r="G1213" s="343"/>
      <c r="H1213" s="343"/>
      <c r="I1213" s="343"/>
      <c r="J1213" s="343"/>
      <c r="K1213" s="343"/>
      <c r="L1213" s="343"/>
      <c r="M1213" s="345"/>
      <c r="N1213" s="345"/>
      <c r="O1213" s="345"/>
      <c r="P1213" s="345"/>
      <c r="Q1213" s="345"/>
      <c r="R1213" s="345"/>
      <c r="S1213" s="347">
        <v>8850000</v>
      </c>
      <c r="T1213" s="345"/>
      <c r="U1213" s="345"/>
      <c r="V1213" s="345"/>
      <c r="W1213" s="345"/>
      <c r="X1213" s="345"/>
      <c r="Y1213" s="156"/>
    </row>
    <row r="1214" spans="1:25">
      <c r="A1214" s="174"/>
      <c r="B1214" s="162"/>
      <c r="C1214" s="162"/>
      <c r="D1214" s="248"/>
      <c r="E1214" s="304"/>
      <c r="F1214" s="304"/>
      <c r="G1214" s="304"/>
      <c r="H1214" s="304"/>
      <c r="I1214" s="304"/>
      <c r="J1214" s="304"/>
      <c r="K1214" s="304"/>
      <c r="L1214" s="304"/>
      <c r="M1214" s="304"/>
      <c r="N1214" s="304"/>
      <c r="O1214" s="304"/>
      <c r="P1214" s="304"/>
      <c r="Q1214" s="304"/>
      <c r="R1214" s="304"/>
      <c r="S1214" s="304"/>
      <c r="T1214" s="304"/>
      <c r="U1214" s="304"/>
      <c r="V1214" s="304"/>
      <c r="W1214" s="304"/>
      <c r="X1214" s="304"/>
      <c r="Y1214" s="154"/>
    </row>
    <row r="1215" spans="1:25" s="226" customFormat="1" ht="18.75" customHeight="1">
      <c r="A1215" s="249">
        <v>8</v>
      </c>
      <c r="B1215" s="250" t="s">
        <v>28</v>
      </c>
      <c r="C1215" s="251"/>
      <c r="D1215" s="251"/>
      <c r="E1215" s="309">
        <f t="shared" ref="E1215:T1215" si="56">E1216+E1217+E1247+E1253+E1267+E1268+E1269</f>
        <v>4339752324</v>
      </c>
      <c r="F1215" s="309">
        <f t="shared" si="56"/>
        <v>260420750</v>
      </c>
      <c r="G1215" s="309">
        <f t="shared" si="56"/>
        <v>260420750</v>
      </c>
      <c r="H1215" s="309">
        <f t="shared" si="56"/>
        <v>3720000</v>
      </c>
      <c r="I1215" s="309">
        <f t="shared" si="56"/>
        <v>26640000</v>
      </c>
      <c r="J1215" s="309">
        <f t="shared" si="56"/>
        <v>0</v>
      </c>
      <c r="K1215" s="309">
        <f t="shared" si="56"/>
        <v>166559999</v>
      </c>
      <c r="L1215" s="309">
        <f t="shared" si="56"/>
        <v>0</v>
      </c>
      <c r="M1215" s="309">
        <f t="shared" si="56"/>
        <v>0</v>
      </c>
      <c r="N1215" s="309">
        <f t="shared" si="56"/>
        <v>0</v>
      </c>
      <c r="O1215" s="309">
        <f t="shared" si="56"/>
        <v>0</v>
      </c>
      <c r="P1215" s="309">
        <f t="shared" si="56"/>
        <v>0</v>
      </c>
      <c r="Q1215" s="309">
        <f t="shared" si="56"/>
        <v>17500000</v>
      </c>
      <c r="R1215" s="309">
        <f t="shared" si="56"/>
        <v>8200000</v>
      </c>
      <c r="S1215" s="309">
        <f t="shared" si="56"/>
        <v>183674875</v>
      </c>
      <c r="T1215" s="309">
        <f t="shared" si="56"/>
        <v>700000</v>
      </c>
      <c r="U1215" s="309"/>
      <c r="V1215" s="309"/>
      <c r="W1215" s="309">
        <f>SUM(W1216:W1269)</f>
        <v>4587018198</v>
      </c>
      <c r="X1215" s="309"/>
    </row>
    <row r="1216" spans="1:25">
      <c r="A1216" s="173"/>
      <c r="B1216" s="163">
        <v>1</v>
      </c>
      <c r="C1216" s="163" t="s">
        <v>95</v>
      </c>
      <c r="D1216" s="167" t="s">
        <v>9</v>
      </c>
      <c r="E1216" s="300">
        <v>725000000</v>
      </c>
      <c r="F1216" s="300"/>
      <c r="G1216" s="300">
        <v>0</v>
      </c>
      <c r="H1216" s="300">
        <v>0</v>
      </c>
      <c r="I1216" s="300">
        <v>0</v>
      </c>
      <c r="J1216" s="300">
        <v>0</v>
      </c>
      <c r="K1216" s="300">
        <v>0</v>
      </c>
      <c r="L1216" s="300">
        <v>0</v>
      </c>
      <c r="M1216" s="301">
        <v>0</v>
      </c>
      <c r="N1216" s="301">
        <v>0</v>
      </c>
      <c r="O1216" s="301">
        <v>0</v>
      </c>
      <c r="P1216" s="301">
        <v>0</v>
      </c>
      <c r="Q1216" s="301">
        <v>0</v>
      </c>
      <c r="R1216" s="301">
        <v>0</v>
      </c>
      <c r="S1216" s="301">
        <v>0</v>
      </c>
      <c r="T1216" s="301">
        <v>0</v>
      </c>
      <c r="U1216" s="301"/>
      <c r="V1216" s="301"/>
      <c r="W1216" s="301">
        <f t="shared" ref="W1216:W1217" si="57">E1216+G1216+H1216+I1216+J1216+K1216+L1216+M1216+N1216-O1216-P1216-Q1216-R1216-S1216-T1216-U1216-V1216</f>
        <v>725000000</v>
      </c>
      <c r="X1216" s="301"/>
      <c r="Y1216" s="154"/>
    </row>
    <row r="1217" spans="1:25">
      <c r="A1217" s="173"/>
      <c r="B1217" s="163">
        <v>2</v>
      </c>
      <c r="C1217" s="163" t="s">
        <v>96</v>
      </c>
      <c r="D1217" s="167" t="s">
        <v>12</v>
      </c>
      <c r="E1217" s="300">
        <v>1469329354</v>
      </c>
      <c r="F1217" s="300">
        <v>215374000</v>
      </c>
      <c r="G1217" s="300">
        <f t="shared" ref="G1217:T1217" si="58">SUM(G1218:G1246)</f>
        <v>189929000</v>
      </c>
      <c r="H1217" s="300">
        <f t="shared" si="58"/>
        <v>3520000</v>
      </c>
      <c r="I1217" s="300">
        <f t="shared" si="58"/>
        <v>0</v>
      </c>
      <c r="J1217" s="300">
        <f t="shared" si="58"/>
        <v>0</v>
      </c>
      <c r="K1217" s="300">
        <f t="shared" si="58"/>
        <v>166559999</v>
      </c>
      <c r="L1217" s="300">
        <f t="shared" si="58"/>
        <v>0</v>
      </c>
      <c r="M1217" s="300">
        <f t="shared" si="58"/>
        <v>0</v>
      </c>
      <c r="N1217" s="300">
        <f t="shared" si="58"/>
        <v>0</v>
      </c>
      <c r="O1217" s="300">
        <f t="shared" si="58"/>
        <v>0</v>
      </c>
      <c r="P1217" s="300">
        <f t="shared" si="58"/>
        <v>0</v>
      </c>
      <c r="Q1217" s="300">
        <f t="shared" si="58"/>
        <v>0</v>
      </c>
      <c r="R1217" s="300">
        <f t="shared" si="58"/>
        <v>0</v>
      </c>
      <c r="S1217" s="300">
        <f t="shared" si="58"/>
        <v>0</v>
      </c>
      <c r="T1217" s="300">
        <f t="shared" si="58"/>
        <v>700000</v>
      </c>
      <c r="U1217" s="300"/>
      <c r="V1217" s="300"/>
      <c r="W1217" s="301">
        <f t="shared" si="57"/>
        <v>1828638353</v>
      </c>
      <c r="X1217" s="301"/>
      <c r="Y1217" s="154"/>
    </row>
    <row r="1218" spans="1:25">
      <c r="A1218" s="174"/>
      <c r="B1218" s="162"/>
      <c r="C1218" s="162"/>
      <c r="D1218" s="172" t="s">
        <v>560</v>
      </c>
      <c r="E1218" s="302"/>
      <c r="F1218" s="302"/>
      <c r="G1218" s="302">
        <v>7400000</v>
      </c>
      <c r="H1218" s="302"/>
      <c r="I1218" s="302"/>
      <c r="J1218" s="302"/>
      <c r="K1218" s="302"/>
      <c r="L1218" s="302"/>
      <c r="M1218" s="304"/>
      <c r="N1218" s="304"/>
      <c r="O1218" s="304"/>
      <c r="P1218" s="304"/>
      <c r="Q1218" s="304"/>
      <c r="R1218" s="304"/>
      <c r="S1218" s="304"/>
      <c r="T1218" s="304"/>
      <c r="U1218" s="304"/>
      <c r="V1218" s="304"/>
      <c r="W1218" s="304"/>
      <c r="X1218" s="304"/>
      <c r="Y1218" s="154"/>
    </row>
    <row r="1219" spans="1:25">
      <c r="A1219" s="174"/>
      <c r="B1219" s="162"/>
      <c r="C1219" s="162"/>
      <c r="D1219" s="172" t="s">
        <v>561</v>
      </c>
      <c r="E1219" s="302"/>
      <c r="F1219" s="302"/>
      <c r="G1219" s="302">
        <v>15510000</v>
      </c>
      <c r="H1219" s="302">
        <v>1000000</v>
      </c>
      <c r="I1219" s="302"/>
      <c r="J1219" s="302"/>
      <c r="K1219" s="302"/>
      <c r="L1219" s="302"/>
      <c r="M1219" s="304"/>
      <c r="N1219" s="304"/>
      <c r="O1219" s="304"/>
      <c r="P1219" s="304"/>
      <c r="Q1219" s="304"/>
      <c r="R1219" s="304"/>
      <c r="S1219" s="304"/>
      <c r="T1219" s="304"/>
      <c r="U1219" s="304"/>
      <c r="V1219" s="304"/>
      <c r="W1219" s="304"/>
      <c r="X1219" s="304"/>
      <c r="Y1219" s="154"/>
    </row>
    <row r="1220" spans="1:25">
      <c r="A1220" s="174"/>
      <c r="B1220" s="162"/>
      <c r="C1220" s="162"/>
      <c r="D1220" s="172" t="s">
        <v>561</v>
      </c>
      <c r="E1220" s="302"/>
      <c r="F1220" s="302"/>
      <c r="G1220" s="302">
        <v>7249000</v>
      </c>
      <c r="H1220" s="302">
        <v>540000</v>
      </c>
      <c r="I1220" s="302"/>
      <c r="J1220" s="302"/>
      <c r="K1220" s="302"/>
      <c r="L1220" s="302"/>
      <c r="M1220" s="304"/>
      <c r="N1220" s="304"/>
      <c r="O1220" s="304"/>
      <c r="P1220" s="304"/>
      <c r="Q1220" s="304"/>
      <c r="R1220" s="304"/>
      <c r="S1220" s="304"/>
      <c r="T1220" s="304"/>
      <c r="U1220" s="304"/>
      <c r="V1220" s="304"/>
      <c r="W1220" s="304"/>
      <c r="X1220" s="304"/>
      <c r="Y1220" s="154"/>
    </row>
    <row r="1221" spans="1:25">
      <c r="A1221" s="174"/>
      <c r="B1221" s="162"/>
      <c r="C1221" s="162"/>
      <c r="D1221" s="172" t="s">
        <v>562</v>
      </c>
      <c r="E1221" s="302"/>
      <c r="F1221" s="302"/>
      <c r="G1221" s="302">
        <v>4500000</v>
      </c>
      <c r="H1221" s="302"/>
      <c r="I1221" s="302"/>
      <c r="J1221" s="302"/>
      <c r="K1221" s="302"/>
      <c r="L1221" s="302"/>
      <c r="M1221" s="304"/>
      <c r="N1221" s="304"/>
      <c r="O1221" s="304"/>
      <c r="P1221" s="304"/>
      <c r="Q1221" s="304"/>
      <c r="R1221" s="304"/>
      <c r="S1221" s="304"/>
      <c r="T1221" s="304"/>
      <c r="U1221" s="304"/>
      <c r="V1221" s="304"/>
      <c r="W1221" s="304"/>
      <c r="X1221" s="304"/>
      <c r="Y1221" s="154"/>
    </row>
    <row r="1222" spans="1:25">
      <c r="A1222" s="174"/>
      <c r="B1222" s="162"/>
      <c r="C1222" s="162"/>
      <c r="D1222" s="172" t="s">
        <v>563</v>
      </c>
      <c r="E1222" s="302"/>
      <c r="F1222" s="302"/>
      <c r="G1222" s="302">
        <v>3000000</v>
      </c>
      <c r="H1222" s="302"/>
      <c r="I1222" s="302"/>
      <c r="J1222" s="302"/>
      <c r="K1222" s="302"/>
      <c r="L1222" s="302"/>
      <c r="M1222" s="304"/>
      <c r="N1222" s="304"/>
      <c r="O1222" s="304"/>
      <c r="P1222" s="304"/>
      <c r="Q1222" s="304"/>
      <c r="R1222" s="304"/>
      <c r="S1222" s="304"/>
      <c r="T1222" s="304"/>
      <c r="U1222" s="304"/>
      <c r="V1222" s="304"/>
      <c r="W1222" s="304"/>
      <c r="X1222" s="304"/>
      <c r="Y1222" s="154"/>
    </row>
    <row r="1223" spans="1:25">
      <c r="A1223" s="174"/>
      <c r="B1223" s="162"/>
      <c r="C1223" s="162"/>
      <c r="D1223" s="172" t="s">
        <v>564</v>
      </c>
      <c r="E1223" s="302"/>
      <c r="F1223" s="302"/>
      <c r="G1223" s="302">
        <v>3100000</v>
      </c>
      <c r="H1223" s="302"/>
      <c r="I1223" s="302"/>
      <c r="J1223" s="302"/>
      <c r="K1223" s="302"/>
      <c r="L1223" s="302"/>
      <c r="M1223" s="304"/>
      <c r="N1223" s="304"/>
      <c r="O1223" s="304"/>
      <c r="P1223" s="304"/>
      <c r="Q1223" s="304"/>
      <c r="R1223" s="304"/>
      <c r="S1223" s="304"/>
      <c r="T1223" s="304"/>
      <c r="U1223" s="304"/>
      <c r="V1223" s="304"/>
      <c r="W1223" s="304"/>
      <c r="X1223" s="304"/>
      <c r="Y1223" s="154"/>
    </row>
    <row r="1224" spans="1:25">
      <c r="A1224" s="174"/>
      <c r="B1224" s="162"/>
      <c r="C1224" s="162"/>
      <c r="D1224" s="172" t="s">
        <v>566</v>
      </c>
      <c r="E1224" s="302"/>
      <c r="F1224" s="302"/>
      <c r="G1224" s="302">
        <v>22200000</v>
      </c>
      <c r="H1224" s="302"/>
      <c r="I1224" s="302"/>
      <c r="J1224" s="302"/>
      <c r="K1224" s="302"/>
      <c r="L1224" s="302"/>
      <c r="M1224" s="304"/>
      <c r="N1224" s="304"/>
      <c r="O1224" s="304"/>
      <c r="P1224" s="304"/>
      <c r="Q1224" s="304"/>
      <c r="R1224" s="304"/>
      <c r="S1224" s="304"/>
      <c r="T1224" s="304"/>
      <c r="U1224" s="304"/>
      <c r="V1224" s="304"/>
      <c r="W1224" s="304"/>
      <c r="X1224" s="304"/>
      <c r="Y1224" s="154"/>
    </row>
    <row r="1225" spans="1:25">
      <c r="A1225" s="174"/>
      <c r="B1225" s="162"/>
      <c r="C1225" s="162"/>
      <c r="D1225" s="172" t="s">
        <v>567</v>
      </c>
      <c r="E1225" s="302"/>
      <c r="F1225" s="302"/>
      <c r="G1225" s="302">
        <v>4200000</v>
      </c>
      <c r="H1225" s="302"/>
      <c r="I1225" s="302"/>
      <c r="J1225" s="302"/>
      <c r="K1225" s="302"/>
      <c r="L1225" s="302"/>
      <c r="M1225" s="304"/>
      <c r="N1225" s="304"/>
      <c r="O1225" s="304"/>
      <c r="P1225" s="304"/>
      <c r="Q1225" s="304"/>
      <c r="R1225" s="304"/>
      <c r="S1225" s="304"/>
      <c r="T1225" s="304"/>
      <c r="U1225" s="304"/>
      <c r="V1225" s="304"/>
      <c r="W1225" s="304"/>
      <c r="X1225" s="304"/>
      <c r="Y1225" s="154"/>
    </row>
    <row r="1226" spans="1:25">
      <c r="A1226" s="174"/>
      <c r="B1226" s="162"/>
      <c r="C1226" s="162"/>
      <c r="D1226" s="172" t="s">
        <v>568</v>
      </c>
      <c r="E1226" s="302"/>
      <c r="F1226" s="302"/>
      <c r="G1226" s="302">
        <v>9000000</v>
      </c>
      <c r="H1226" s="302"/>
      <c r="I1226" s="302"/>
      <c r="J1226" s="302"/>
      <c r="K1226" s="302"/>
      <c r="L1226" s="302"/>
      <c r="M1226" s="304"/>
      <c r="N1226" s="304"/>
      <c r="O1226" s="304"/>
      <c r="P1226" s="304"/>
      <c r="Q1226" s="304"/>
      <c r="R1226" s="304"/>
      <c r="S1226" s="304"/>
      <c r="T1226" s="304"/>
      <c r="U1226" s="304"/>
      <c r="V1226" s="304"/>
      <c r="W1226" s="304"/>
      <c r="X1226" s="304"/>
      <c r="Y1226" s="154"/>
    </row>
    <row r="1227" spans="1:25">
      <c r="A1227" s="174"/>
      <c r="B1227" s="162"/>
      <c r="C1227" s="162"/>
      <c r="D1227" s="172" t="s">
        <v>570</v>
      </c>
      <c r="E1227" s="302"/>
      <c r="F1227" s="302"/>
      <c r="G1227" s="302">
        <v>20000000</v>
      </c>
      <c r="H1227" s="302">
        <v>500000</v>
      </c>
      <c r="I1227" s="302"/>
      <c r="J1227" s="302"/>
      <c r="K1227" s="302"/>
      <c r="L1227" s="302"/>
      <c r="M1227" s="304"/>
      <c r="N1227" s="304"/>
      <c r="O1227" s="304"/>
      <c r="P1227" s="304"/>
      <c r="Q1227" s="304"/>
      <c r="R1227" s="304"/>
      <c r="S1227" s="304"/>
      <c r="T1227" s="304"/>
      <c r="U1227" s="304"/>
      <c r="V1227" s="304"/>
      <c r="W1227" s="304"/>
      <c r="X1227" s="304"/>
      <c r="Y1227" s="154"/>
    </row>
    <row r="1228" spans="1:25">
      <c r="A1228" s="174"/>
      <c r="B1228" s="162"/>
      <c r="C1228" s="162"/>
      <c r="D1228" s="172" t="s">
        <v>571</v>
      </c>
      <c r="E1228" s="302"/>
      <c r="F1228" s="302"/>
      <c r="G1228" s="302">
        <v>9800000</v>
      </c>
      <c r="H1228" s="302"/>
      <c r="I1228" s="302"/>
      <c r="J1228" s="302"/>
      <c r="K1228" s="302"/>
      <c r="L1228" s="302"/>
      <c r="M1228" s="304"/>
      <c r="N1228" s="304"/>
      <c r="O1228" s="304"/>
      <c r="P1228" s="304"/>
      <c r="Q1228" s="304"/>
      <c r="R1228" s="304"/>
      <c r="S1228" s="304"/>
      <c r="T1228" s="304"/>
      <c r="U1228" s="304"/>
      <c r="V1228" s="304"/>
      <c r="W1228" s="304"/>
      <c r="X1228" s="304"/>
      <c r="Y1228" s="154"/>
    </row>
    <row r="1229" spans="1:25">
      <c r="A1229" s="174"/>
      <c r="B1229" s="162"/>
      <c r="C1229" s="162"/>
      <c r="D1229" s="172" t="s">
        <v>572</v>
      </c>
      <c r="E1229" s="302"/>
      <c r="F1229" s="302"/>
      <c r="G1229" s="302">
        <v>1250000</v>
      </c>
      <c r="H1229" s="302"/>
      <c r="I1229" s="302"/>
      <c r="J1229" s="302"/>
      <c r="K1229" s="302"/>
      <c r="L1229" s="302"/>
      <c r="M1229" s="304"/>
      <c r="N1229" s="304"/>
      <c r="O1229" s="304"/>
      <c r="P1229" s="304"/>
      <c r="Q1229" s="304"/>
      <c r="R1229" s="304"/>
      <c r="S1229" s="304"/>
      <c r="T1229" s="304"/>
      <c r="U1229" s="304"/>
      <c r="V1229" s="304"/>
      <c r="W1229" s="304"/>
      <c r="X1229" s="304"/>
      <c r="Y1229" s="154"/>
    </row>
    <row r="1230" spans="1:25">
      <c r="A1230" s="174"/>
      <c r="B1230" s="162"/>
      <c r="C1230" s="162"/>
      <c r="D1230" s="172" t="s">
        <v>573</v>
      </c>
      <c r="E1230" s="302"/>
      <c r="F1230" s="302"/>
      <c r="G1230" s="302">
        <v>2200000</v>
      </c>
      <c r="H1230" s="302"/>
      <c r="I1230" s="302"/>
      <c r="J1230" s="302"/>
      <c r="K1230" s="302"/>
      <c r="L1230" s="302"/>
      <c r="M1230" s="304"/>
      <c r="N1230" s="304"/>
      <c r="O1230" s="304"/>
      <c r="P1230" s="304"/>
      <c r="Q1230" s="304"/>
      <c r="R1230" s="304"/>
      <c r="S1230" s="304"/>
      <c r="T1230" s="304"/>
      <c r="U1230" s="304"/>
      <c r="V1230" s="304"/>
      <c r="W1230" s="304"/>
      <c r="X1230" s="304"/>
      <c r="Y1230" s="154"/>
    </row>
    <row r="1231" spans="1:25">
      <c r="A1231" s="174"/>
      <c r="B1231" s="162"/>
      <c r="C1231" s="162"/>
      <c r="D1231" s="172" t="s">
        <v>574</v>
      </c>
      <c r="E1231" s="302"/>
      <c r="F1231" s="302"/>
      <c r="G1231" s="302">
        <v>14720000</v>
      </c>
      <c r="H1231" s="302">
        <f>15450000-G1231</f>
        <v>730000</v>
      </c>
      <c r="I1231" s="302"/>
      <c r="J1231" s="302"/>
      <c r="K1231" s="302"/>
      <c r="L1231" s="302"/>
      <c r="M1231" s="304"/>
      <c r="N1231" s="304"/>
      <c r="O1231" s="304"/>
      <c r="P1231" s="304"/>
      <c r="Q1231" s="304"/>
      <c r="R1231" s="304"/>
      <c r="S1231" s="304"/>
      <c r="T1231" s="304"/>
      <c r="U1231" s="304"/>
      <c r="V1231" s="304"/>
      <c r="W1231" s="304"/>
      <c r="X1231" s="304"/>
      <c r="Y1231" s="154"/>
    </row>
    <row r="1232" spans="1:25">
      <c r="A1232" s="174"/>
      <c r="B1232" s="162"/>
      <c r="C1232" s="162"/>
      <c r="D1232" s="172" t="s">
        <v>575</v>
      </c>
      <c r="E1232" s="302"/>
      <c r="F1232" s="302"/>
      <c r="G1232" s="302">
        <v>4900000</v>
      </c>
      <c r="H1232" s="302">
        <f>5150000-G1232</f>
        <v>250000</v>
      </c>
      <c r="I1232" s="302"/>
      <c r="J1232" s="302"/>
      <c r="K1232" s="302"/>
      <c r="L1232" s="302"/>
      <c r="M1232" s="304"/>
      <c r="N1232" s="304"/>
      <c r="O1232" s="304"/>
      <c r="P1232" s="304"/>
      <c r="Q1232" s="304"/>
      <c r="R1232" s="304"/>
      <c r="S1232" s="304"/>
      <c r="T1232" s="304"/>
      <c r="U1232" s="304"/>
      <c r="V1232" s="304"/>
      <c r="W1232" s="304"/>
      <c r="X1232" s="304"/>
      <c r="Y1232" s="154"/>
    </row>
    <row r="1233" spans="1:25">
      <c r="A1233" s="174"/>
      <c r="B1233" s="162"/>
      <c r="C1233" s="162"/>
      <c r="D1233" s="172" t="s">
        <v>576</v>
      </c>
      <c r="E1233" s="302"/>
      <c r="F1233" s="302"/>
      <c r="G1233" s="302">
        <v>400000</v>
      </c>
      <c r="H1233" s="302"/>
      <c r="I1233" s="302"/>
      <c r="J1233" s="302"/>
      <c r="K1233" s="302"/>
      <c r="L1233" s="302"/>
      <c r="M1233" s="304"/>
      <c r="N1233" s="304"/>
      <c r="O1233" s="304"/>
      <c r="P1233" s="304"/>
      <c r="Q1233" s="304"/>
      <c r="R1233" s="304"/>
      <c r="S1233" s="304"/>
      <c r="T1233" s="304"/>
      <c r="U1233" s="304"/>
      <c r="V1233" s="304"/>
      <c r="W1233" s="304"/>
      <c r="X1233" s="304"/>
      <c r="Y1233" s="154"/>
    </row>
    <row r="1234" spans="1:25">
      <c r="A1234" s="174"/>
      <c r="B1234" s="162"/>
      <c r="C1234" s="162"/>
      <c r="D1234" s="172" t="s">
        <v>577</v>
      </c>
      <c r="E1234" s="302"/>
      <c r="F1234" s="302"/>
      <c r="G1234" s="302">
        <v>19900000</v>
      </c>
      <c r="H1234" s="302"/>
      <c r="I1234" s="302"/>
      <c r="J1234" s="302"/>
      <c r="K1234" s="302"/>
      <c r="L1234" s="302"/>
      <c r="M1234" s="304"/>
      <c r="N1234" s="304"/>
      <c r="O1234" s="304"/>
      <c r="P1234" s="304"/>
      <c r="Q1234" s="304"/>
      <c r="R1234" s="304"/>
      <c r="S1234" s="304"/>
      <c r="T1234" s="304"/>
      <c r="U1234" s="304"/>
      <c r="V1234" s="304"/>
      <c r="W1234" s="304"/>
      <c r="X1234" s="304"/>
      <c r="Y1234" s="154"/>
    </row>
    <row r="1235" spans="1:25">
      <c r="A1235" s="174"/>
      <c r="B1235" s="162"/>
      <c r="C1235" s="162"/>
      <c r="D1235" s="172" t="s">
        <v>578</v>
      </c>
      <c r="E1235" s="302"/>
      <c r="F1235" s="302"/>
      <c r="G1235" s="302">
        <v>1350000</v>
      </c>
      <c r="H1235" s="302"/>
      <c r="I1235" s="302"/>
      <c r="J1235" s="302"/>
      <c r="K1235" s="302"/>
      <c r="L1235" s="302"/>
      <c r="M1235" s="304"/>
      <c r="N1235" s="304"/>
      <c r="O1235" s="304"/>
      <c r="P1235" s="304"/>
      <c r="Q1235" s="304"/>
      <c r="R1235" s="304"/>
      <c r="S1235" s="304"/>
      <c r="T1235" s="304"/>
      <c r="U1235" s="304"/>
      <c r="V1235" s="304"/>
      <c r="W1235" s="304"/>
      <c r="X1235" s="304"/>
      <c r="Y1235" s="154"/>
    </row>
    <row r="1236" spans="1:25">
      <c r="A1236" s="174"/>
      <c r="B1236" s="162"/>
      <c r="C1236" s="162"/>
      <c r="D1236" s="172" t="s">
        <v>579</v>
      </c>
      <c r="E1236" s="302"/>
      <c r="F1236" s="302"/>
      <c r="G1236" s="302">
        <v>4800000</v>
      </c>
      <c r="H1236" s="302"/>
      <c r="I1236" s="302"/>
      <c r="J1236" s="302"/>
      <c r="K1236" s="302"/>
      <c r="L1236" s="302"/>
      <c r="M1236" s="304"/>
      <c r="N1236" s="304"/>
      <c r="O1236" s="304"/>
      <c r="P1236" s="304"/>
      <c r="Q1236" s="304"/>
      <c r="R1236" s="304"/>
      <c r="S1236" s="304"/>
      <c r="T1236" s="304"/>
      <c r="U1236" s="304"/>
      <c r="V1236" s="304"/>
      <c r="W1236" s="304"/>
      <c r="X1236" s="304"/>
      <c r="Y1236" s="154"/>
    </row>
    <row r="1237" spans="1:25">
      <c r="A1237" s="174"/>
      <c r="B1237" s="162"/>
      <c r="C1237" s="162"/>
      <c r="D1237" s="172" t="s">
        <v>580</v>
      </c>
      <c r="E1237" s="302"/>
      <c r="F1237" s="302"/>
      <c r="G1237" s="302">
        <v>7800000</v>
      </c>
      <c r="H1237" s="302">
        <v>500000</v>
      </c>
      <c r="I1237" s="302"/>
      <c r="J1237" s="302"/>
      <c r="K1237" s="302"/>
      <c r="L1237" s="302"/>
      <c r="M1237" s="304"/>
      <c r="N1237" s="304"/>
      <c r="O1237" s="304"/>
      <c r="P1237" s="304"/>
      <c r="Q1237" s="304"/>
      <c r="R1237" s="304"/>
      <c r="S1237" s="304"/>
      <c r="T1237" s="304"/>
      <c r="U1237" s="304"/>
      <c r="V1237" s="304"/>
      <c r="W1237" s="304"/>
      <c r="X1237" s="304"/>
      <c r="Y1237" s="154"/>
    </row>
    <row r="1238" spans="1:25">
      <c r="A1238" s="174"/>
      <c r="B1238" s="162"/>
      <c r="C1238" s="162"/>
      <c r="D1238" s="172" t="s">
        <v>581</v>
      </c>
      <c r="E1238" s="302"/>
      <c r="F1238" s="302"/>
      <c r="G1238" s="302">
        <v>14000000</v>
      </c>
      <c r="H1238" s="302"/>
      <c r="I1238" s="302"/>
      <c r="J1238" s="302"/>
      <c r="K1238" s="302"/>
      <c r="L1238" s="302"/>
      <c r="M1238" s="304"/>
      <c r="N1238" s="304"/>
      <c r="O1238" s="304"/>
      <c r="P1238" s="304"/>
      <c r="Q1238" s="304"/>
      <c r="R1238" s="304"/>
      <c r="S1238" s="304"/>
      <c r="T1238" s="304"/>
      <c r="U1238" s="304"/>
      <c r="V1238" s="304"/>
      <c r="W1238" s="304"/>
      <c r="X1238" s="304"/>
      <c r="Y1238" s="154"/>
    </row>
    <row r="1239" spans="1:25">
      <c r="A1239" s="174"/>
      <c r="B1239" s="162"/>
      <c r="C1239" s="162"/>
      <c r="D1239" s="172" t="s">
        <v>582</v>
      </c>
      <c r="E1239" s="302"/>
      <c r="F1239" s="302"/>
      <c r="G1239" s="302">
        <v>5100000</v>
      </c>
      <c r="H1239" s="302"/>
      <c r="I1239" s="302"/>
      <c r="J1239" s="302"/>
      <c r="K1239" s="302"/>
      <c r="L1239" s="302"/>
      <c r="M1239" s="304"/>
      <c r="N1239" s="304"/>
      <c r="O1239" s="304"/>
      <c r="P1239" s="304"/>
      <c r="Q1239" s="304"/>
      <c r="R1239" s="304"/>
      <c r="S1239" s="304"/>
      <c r="T1239" s="304"/>
      <c r="U1239" s="304"/>
      <c r="V1239" s="304"/>
      <c r="W1239" s="304"/>
      <c r="X1239" s="304"/>
      <c r="Y1239" s="154"/>
    </row>
    <row r="1240" spans="1:25">
      <c r="A1240" s="174"/>
      <c r="B1240" s="162"/>
      <c r="C1240" s="162"/>
      <c r="D1240" s="172" t="s">
        <v>583</v>
      </c>
      <c r="E1240" s="302"/>
      <c r="F1240" s="302"/>
      <c r="G1240" s="302">
        <v>2340000</v>
      </c>
      <c r="H1240" s="302"/>
      <c r="I1240" s="302"/>
      <c r="J1240" s="302"/>
      <c r="K1240" s="302"/>
      <c r="L1240" s="302"/>
      <c r="M1240" s="304"/>
      <c r="N1240" s="304"/>
      <c r="O1240" s="304"/>
      <c r="P1240" s="304"/>
      <c r="Q1240" s="304"/>
      <c r="R1240" s="304"/>
      <c r="S1240" s="304"/>
      <c r="T1240" s="304"/>
      <c r="U1240" s="304"/>
      <c r="V1240" s="304"/>
      <c r="W1240" s="304"/>
      <c r="X1240" s="304"/>
      <c r="Y1240" s="154"/>
    </row>
    <row r="1241" spans="1:25">
      <c r="A1241" s="174"/>
      <c r="B1241" s="162"/>
      <c r="C1241" s="162"/>
      <c r="D1241" s="172" t="s">
        <v>584</v>
      </c>
      <c r="E1241" s="302"/>
      <c r="F1241" s="302"/>
      <c r="G1241" s="302">
        <v>1380000</v>
      </c>
      <c r="H1241" s="302"/>
      <c r="I1241" s="302"/>
      <c r="J1241" s="302"/>
      <c r="K1241" s="302"/>
      <c r="L1241" s="302"/>
      <c r="M1241" s="304"/>
      <c r="N1241" s="304"/>
      <c r="O1241" s="304"/>
      <c r="P1241" s="304"/>
      <c r="Q1241" s="304"/>
      <c r="R1241" s="304"/>
      <c r="S1241" s="304"/>
      <c r="T1241" s="304"/>
      <c r="U1241" s="304"/>
      <c r="V1241" s="304"/>
      <c r="W1241" s="304"/>
      <c r="X1241" s="304"/>
      <c r="Y1241" s="154"/>
    </row>
    <row r="1242" spans="1:25">
      <c r="A1242" s="174"/>
      <c r="B1242" s="162"/>
      <c r="C1242" s="162"/>
      <c r="D1242" s="172" t="s">
        <v>585</v>
      </c>
      <c r="E1242" s="302"/>
      <c r="F1242" s="302"/>
      <c r="G1242" s="302">
        <v>1180000</v>
      </c>
      <c r="H1242" s="302"/>
      <c r="I1242" s="302"/>
      <c r="J1242" s="302"/>
      <c r="K1242" s="302"/>
      <c r="L1242" s="302"/>
      <c r="M1242" s="304"/>
      <c r="N1242" s="304"/>
      <c r="O1242" s="304"/>
      <c r="P1242" s="304"/>
      <c r="Q1242" s="304"/>
      <c r="R1242" s="304"/>
      <c r="S1242" s="304"/>
      <c r="T1242" s="304"/>
      <c r="U1242" s="304"/>
      <c r="V1242" s="304"/>
      <c r="W1242" s="304"/>
      <c r="X1242" s="304"/>
      <c r="Y1242" s="154"/>
    </row>
    <row r="1243" spans="1:25">
      <c r="A1243" s="174"/>
      <c r="B1243" s="162"/>
      <c r="C1243" s="162"/>
      <c r="D1243" s="172" t="s">
        <v>586</v>
      </c>
      <c r="E1243" s="302"/>
      <c r="F1243" s="302"/>
      <c r="G1243" s="302">
        <v>1950000</v>
      </c>
      <c r="H1243" s="302"/>
      <c r="I1243" s="302"/>
      <c r="J1243" s="302"/>
      <c r="K1243" s="302"/>
      <c r="L1243" s="302"/>
      <c r="M1243" s="304"/>
      <c r="N1243" s="304"/>
      <c r="O1243" s="304"/>
      <c r="P1243" s="304"/>
      <c r="Q1243" s="304"/>
      <c r="R1243" s="304"/>
      <c r="S1243" s="304"/>
      <c r="T1243" s="304"/>
      <c r="U1243" s="304"/>
      <c r="V1243" s="304"/>
      <c r="W1243" s="304"/>
      <c r="X1243" s="304"/>
      <c r="Y1243" s="154"/>
    </row>
    <row r="1244" spans="1:25">
      <c r="A1244" s="174"/>
      <c r="B1244" s="162"/>
      <c r="C1244" s="162"/>
      <c r="D1244" s="172" t="s">
        <v>565</v>
      </c>
      <c r="E1244" s="302"/>
      <c r="F1244" s="302"/>
      <c r="G1244" s="302">
        <v>200000</v>
      </c>
      <c r="H1244" s="302"/>
      <c r="I1244" s="302"/>
      <c r="J1244" s="302"/>
      <c r="K1244" s="302"/>
      <c r="L1244" s="302"/>
      <c r="M1244" s="304"/>
      <c r="N1244" s="304"/>
      <c r="O1244" s="304"/>
      <c r="P1244" s="304"/>
      <c r="Q1244" s="304"/>
      <c r="R1244" s="304"/>
      <c r="S1244" s="304"/>
      <c r="T1244" s="302">
        <v>200000</v>
      </c>
      <c r="U1244" s="302"/>
      <c r="V1244" s="302"/>
      <c r="W1244" s="304"/>
      <c r="X1244" s="304"/>
      <c r="Y1244" s="154"/>
    </row>
    <row r="1245" spans="1:25">
      <c r="A1245" s="174"/>
      <c r="B1245" s="162"/>
      <c r="C1245" s="162"/>
      <c r="D1245" s="172" t="s">
        <v>569</v>
      </c>
      <c r="E1245" s="302"/>
      <c r="F1245" s="302"/>
      <c r="G1245" s="302">
        <v>500000</v>
      </c>
      <c r="H1245" s="302"/>
      <c r="I1245" s="302"/>
      <c r="J1245" s="302"/>
      <c r="K1245" s="302"/>
      <c r="L1245" s="302"/>
      <c r="M1245" s="304"/>
      <c r="N1245" s="304"/>
      <c r="O1245" s="304"/>
      <c r="P1245" s="304"/>
      <c r="Q1245" s="304"/>
      <c r="R1245" s="304"/>
      <c r="S1245" s="304"/>
      <c r="T1245" s="302">
        <v>500000</v>
      </c>
      <c r="U1245" s="302"/>
      <c r="V1245" s="302"/>
      <c r="W1245" s="304"/>
      <c r="X1245" s="304"/>
      <c r="Y1245" s="154"/>
    </row>
    <row r="1246" spans="1:25">
      <c r="A1246" s="174"/>
      <c r="B1246" s="162"/>
      <c r="C1246" s="162"/>
      <c r="D1246" s="172" t="s">
        <v>587</v>
      </c>
      <c r="E1246" s="302"/>
      <c r="F1246" s="302"/>
      <c r="G1246" s="302"/>
      <c r="H1246" s="302"/>
      <c r="I1246" s="302"/>
      <c r="J1246" s="302"/>
      <c r="K1246" s="316">
        <v>166559999</v>
      </c>
      <c r="L1246" s="302"/>
      <c r="M1246" s="304"/>
      <c r="N1246" s="304"/>
      <c r="O1246" s="304"/>
      <c r="P1246" s="304"/>
      <c r="Q1246" s="304"/>
      <c r="R1246" s="304"/>
      <c r="S1246" s="304"/>
      <c r="T1246" s="304"/>
      <c r="U1246" s="304"/>
      <c r="V1246" s="304"/>
      <c r="W1246" s="304"/>
      <c r="X1246" s="304"/>
      <c r="Y1246" s="154"/>
    </row>
    <row r="1247" spans="1:25">
      <c r="A1247" s="173"/>
      <c r="B1247" s="163">
        <v>3</v>
      </c>
      <c r="C1247" s="163" t="s">
        <v>97</v>
      </c>
      <c r="D1247" s="167" t="s">
        <v>13</v>
      </c>
      <c r="E1247" s="300">
        <v>510930000</v>
      </c>
      <c r="F1247" s="300">
        <v>45046750</v>
      </c>
      <c r="G1247" s="300">
        <f t="shared" ref="G1247:T1247" si="59">SUM(G1248:G1252)</f>
        <v>45046750</v>
      </c>
      <c r="H1247" s="300">
        <f t="shared" si="59"/>
        <v>200000</v>
      </c>
      <c r="I1247" s="300">
        <f t="shared" si="59"/>
        <v>18440000</v>
      </c>
      <c r="J1247" s="300">
        <f t="shared" si="59"/>
        <v>0</v>
      </c>
      <c r="K1247" s="300">
        <f t="shared" si="59"/>
        <v>0</v>
      </c>
      <c r="L1247" s="300">
        <f t="shared" si="59"/>
        <v>0</v>
      </c>
      <c r="M1247" s="300">
        <f t="shared" si="59"/>
        <v>0</v>
      </c>
      <c r="N1247" s="300">
        <f t="shared" si="59"/>
        <v>0</v>
      </c>
      <c r="O1247" s="300">
        <f t="shared" si="59"/>
        <v>0</v>
      </c>
      <c r="P1247" s="300">
        <f t="shared" si="59"/>
        <v>0</v>
      </c>
      <c r="Q1247" s="300">
        <f t="shared" si="59"/>
        <v>17500000</v>
      </c>
      <c r="R1247" s="300">
        <f t="shared" si="59"/>
        <v>0</v>
      </c>
      <c r="S1247" s="300">
        <f t="shared" si="59"/>
        <v>0</v>
      </c>
      <c r="T1247" s="300">
        <f t="shared" si="59"/>
        <v>0</v>
      </c>
      <c r="U1247" s="300"/>
      <c r="V1247" s="300"/>
      <c r="W1247" s="301">
        <f>E1247+G1247+H1247+I1247+J1247+K1247+L1247+M1247+N1247-O1247-P1247-Q1247-R1247-S1247-T1247-U1247-V1247</f>
        <v>557116750</v>
      </c>
      <c r="X1247" s="301"/>
      <c r="Y1247" s="154"/>
    </row>
    <row r="1248" spans="1:25">
      <c r="A1248" s="174"/>
      <c r="B1248" s="162"/>
      <c r="C1248" s="162"/>
      <c r="D1248" s="172" t="s">
        <v>588</v>
      </c>
      <c r="E1248" s="302"/>
      <c r="F1248" s="302"/>
      <c r="G1248" s="302">
        <v>11805750</v>
      </c>
      <c r="H1248" s="302">
        <v>100000</v>
      </c>
      <c r="I1248" s="302"/>
      <c r="J1248" s="302"/>
      <c r="K1248" s="302"/>
      <c r="L1248" s="302"/>
      <c r="M1248" s="304"/>
      <c r="N1248" s="304"/>
      <c r="O1248" s="304"/>
      <c r="P1248" s="304"/>
      <c r="Q1248" s="304"/>
      <c r="R1248" s="304"/>
      <c r="S1248" s="304"/>
      <c r="T1248" s="304"/>
      <c r="U1248" s="304"/>
      <c r="V1248" s="304"/>
      <c r="W1248" s="304"/>
      <c r="X1248" s="304"/>
      <c r="Y1248" s="154"/>
    </row>
    <row r="1249" spans="1:25">
      <c r="A1249" s="174"/>
      <c r="B1249" s="162"/>
      <c r="C1249" s="162"/>
      <c r="D1249" s="172" t="s">
        <v>589</v>
      </c>
      <c r="E1249" s="302"/>
      <c r="F1249" s="302"/>
      <c r="G1249" s="302">
        <v>15741000</v>
      </c>
      <c r="H1249" s="302">
        <v>100000</v>
      </c>
      <c r="I1249" s="302"/>
      <c r="J1249" s="302"/>
      <c r="K1249" s="302"/>
      <c r="L1249" s="302"/>
      <c r="M1249" s="304"/>
      <c r="N1249" s="304"/>
      <c r="O1249" s="304"/>
      <c r="P1249" s="304"/>
      <c r="Q1249" s="304"/>
      <c r="R1249" s="304"/>
      <c r="S1249" s="304"/>
      <c r="T1249" s="304"/>
      <c r="U1249" s="304"/>
      <c r="V1249" s="304"/>
      <c r="W1249" s="304"/>
      <c r="X1249" s="304"/>
      <c r="Y1249" s="154"/>
    </row>
    <row r="1250" spans="1:25">
      <c r="A1250" s="174"/>
      <c r="B1250" s="162"/>
      <c r="C1250" s="162"/>
      <c r="D1250" s="172" t="s">
        <v>590</v>
      </c>
      <c r="E1250" s="302"/>
      <c r="F1250" s="302"/>
      <c r="G1250" s="302">
        <v>17500000</v>
      </c>
      <c r="H1250" s="302"/>
      <c r="I1250" s="302"/>
      <c r="J1250" s="302"/>
      <c r="K1250" s="302"/>
      <c r="L1250" s="302"/>
      <c r="M1250" s="304"/>
      <c r="N1250" s="304"/>
      <c r="O1250" s="304"/>
      <c r="P1250" s="304"/>
      <c r="Q1250" s="302">
        <v>17500000</v>
      </c>
      <c r="R1250" s="304"/>
      <c r="S1250" s="304"/>
      <c r="T1250" s="304"/>
      <c r="U1250" s="304"/>
      <c r="V1250" s="304"/>
      <c r="W1250" s="304"/>
      <c r="X1250" s="304"/>
      <c r="Y1250" s="154"/>
    </row>
    <row r="1251" spans="1:25">
      <c r="A1251" s="174"/>
      <c r="B1251" s="162"/>
      <c r="C1251" s="162"/>
      <c r="D1251" s="172" t="s">
        <v>591</v>
      </c>
      <c r="E1251" s="302"/>
      <c r="F1251" s="302"/>
      <c r="G1251" s="302"/>
      <c r="H1251" s="302"/>
      <c r="I1251" s="316">
        <v>6000000</v>
      </c>
      <c r="J1251" s="302"/>
      <c r="K1251" s="302"/>
      <c r="L1251" s="302"/>
      <c r="M1251" s="304"/>
      <c r="N1251" s="304"/>
      <c r="O1251" s="304"/>
      <c r="P1251" s="304"/>
      <c r="Q1251" s="304"/>
      <c r="R1251" s="304"/>
      <c r="S1251" s="304"/>
      <c r="T1251" s="304"/>
      <c r="U1251" s="304"/>
      <c r="V1251" s="304"/>
      <c r="W1251" s="304"/>
      <c r="X1251" s="304"/>
      <c r="Y1251" s="154"/>
    </row>
    <row r="1252" spans="1:25">
      <c r="A1252" s="174"/>
      <c r="B1252" s="162"/>
      <c r="C1252" s="162"/>
      <c r="D1252" s="172" t="s">
        <v>592</v>
      </c>
      <c r="E1252" s="302"/>
      <c r="F1252" s="302"/>
      <c r="G1252" s="302"/>
      <c r="H1252" s="302"/>
      <c r="I1252" s="316">
        <v>12440000</v>
      </c>
      <c r="J1252" s="302"/>
      <c r="K1252" s="302"/>
      <c r="L1252" s="302"/>
      <c r="M1252" s="304"/>
      <c r="N1252" s="304"/>
      <c r="O1252" s="304"/>
      <c r="P1252" s="304"/>
      <c r="Q1252" s="304"/>
      <c r="R1252" s="304"/>
      <c r="S1252" s="304"/>
      <c r="T1252" s="304"/>
      <c r="U1252" s="304"/>
      <c r="V1252" s="304"/>
      <c r="W1252" s="304"/>
      <c r="X1252" s="304"/>
      <c r="Y1252" s="154"/>
    </row>
    <row r="1253" spans="1:25">
      <c r="A1253" s="173"/>
      <c r="B1253" s="163">
        <v>4</v>
      </c>
      <c r="C1253" s="163" t="s">
        <v>98</v>
      </c>
      <c r="D1253" s="167" t="s">
        <v>8</v>
      </c>
      <c r="E1253" s="300">
        <v>1366871095</v>
      </c>
      <c r="F1253" s="300"/>
      <c r="G1253" s="300">
        <f t="shared" ref="G1253:T1253" si="60">SUM(G1254:G1266)</f>
        <v>8020000</v>
      </c>
      <c r="H1253" s="300">
        <f t="shared" si="60"/>
        <v>0</v>
      </c>
      <c r="I1253" s="300">
        <f t="shared" si="60"/>
        <v>8200000</v>
      </c>
      <c r="J1253" s="300">
        <f t="shared" si="60"/>
        <v>0</v>
      </c>
      <c r="K1253" s="300">
        <f t="shared" si="60"/>
        <v>0</v>
      </c>
      <c r="L1253" s="300">
        <f t="shared" si="60"/>
        <v>0</v>
      </c>
      <c r="M1253" s="300">
        <f t="shared" si="60"/>
        <v>0</v>
      </c>
      <c r="N1253" s="300">
        <f t="shared" si="60"/>
        <v>0</v>
      </c>
      <c r="O1253" s="300">
        <f t="shared" si="60"/>
        <v>0</v>
      </c>
      <c r="P1253" s="300">
        <f t="shared" si="60"/>
        <v>0</v>
      </c>
      <c r="Q1253" s="300">
        <f t="shared" si="60"/>
        <v>0</v>
      </c>
      <c r="R1253" s="300">
        <f t="shared" si="60"/>
        <v>8200000</v>
      </c>
      <c r="S1253" s="300">
        <f t="shared" si="60"/>
        <v>0</v>
      </c>
      <c r="T1253" s="300">
        <f t="shared" si="60"/>
        <v>0</v>
      </c>
      <c r="U1253" s="300"/>
      <c r="V1253" s="300"/>
      <c r="W1253" s="301">
        <f>E1253+G1253+H1253+I1253+J1253+K1253+L1253+M1253+N1253-O1253-P1253-Q1253-R1253-S1253-T1253-U1253-V1253</f>
        <v>1374891095</v>
      </c>
      <c r="X1253" s="301"/>
      <c r="Y1253" s="154"/>
    </row>
    <row r="1254" spans="1:25">
      <c r="A1254" s="174"/>
      <c r="B1254" s="162"/>
      <c r="C1254" s="162"/>
      <c r="D1254" s="172" t="s">
        <v>593</v>
      </c>
      <c r="E1254" s="302"/>
      <c r="F1254" s="302"/>
      <c r="G1254" s="302">
        <v>1100000</v>
      </c>
      <c r="H1254" s="302"/>
      <c r="I1254" s="302"/>
      <c r="J1254" s="302"/>
      <c r="K1254" s="302"/>
      <c r="L1254" s="302"/>
      <c r="M1254" s="304"/>
      <c r="N1254" s="304"/>
      <c r="O1254" s="304"/>
      <c r="P1254" s="304"/>
      <c r="Q1254" s="304"/>
      <c r="R1254" s="304"/>
      <c r="S1254" s="304"/>
      <c r="T1254" s="304"/>
      <c r="U1254" s="304"/>
      <c r="V1254" s="304"/>
      <c r="W1254" s="304"/>
      <c r="X1254" s="304"/>
      <c r="Y1254" s="154"/>
    </row>
    <row r="1255" spans="1:25">
      <c r="A1255" s="174"/>
      <c r="B1255" s="162"/>
      <c r="C1255" s="162"/>
      <c r="D1255" s="172" t="s">
        <v>594</v>
      </c>
      <c r="E1255" s="302"/>
      <c r="F1255" s="302"/>
      <c r="G1255" s="302">
        <v>200000</v>
      </c>
      <c r="H1255" s="302"/>
      <c r="I1255" s="302"/>
      <c r="J1255" s="302"/>
      <c r="K1255" s="302"/>
      <c r="L1255" s="302"/>
      <c r="M1255" s="304"/>
      <c r="N1255" s="304"/>
      <c r="O1255" s="304"/>
      <c r="P1255" s="304"/>
      <c r="Q1255" s="304"/>
      <c r="R1255" s="304"/>
      <c r="S1255" s="304"/>
      <c r="T1255" s="304"/>
      <c r="U1255" s="304"/>
      <c r="V1255" s="304"/>
      <c r="W1255" s="304"/>
      <c r="X1255" s="304"/>
      <c r="Y1255" s="154"/>
    </row>
    <row r="1256" spans="1:25">
      <c r="A1256" s="174"/>
      <c r="B1256" s="162"/>
      <c r="C1256" s="162"/>
      <c r="D1256" s="172" t="s">
        <v>595</v>
      </c>
      <c r="E1256" s="302"/>
      <c r="F1256" s="302"/>
      <c r="G1256" s="302">
        <v>3840000</v>
      </c>
      <c r="H1256" s="302"/>
      <c r="I1256" s="302"/>
      <c r="J1256" s="302"/>
      <c r="K1256" s="302"/>
      <c r="L1256" s="302"/>
      <c r="M1256" s="304"/>
      <c r="N1256" s="304"/>
      <c r="O1256" s="304"/>
      <c r="P1256" s="304"/>
      <c r="Q1256" s="304"/>
      <c r="R1256" s="304"/>
      <c r="S1256" s="304"/>
      <c r="T1256" s="304"/>
      <c r="U1256" s="304"/>
      <c r="V1256" s="304"/>
      <c r="W1256" s="304"/>
      <c r="X1256" s="304"/>
      <c r="Y1256" s="154"/>
    </row>
    <row r="1257" spans="1:25">
      <c r="A1257" s="174"/>
      <c r="B1257" s="162"/>
      <c r="C1257" s="162"/>
      <c r="D1257" s="172" t="s">
        <v>596</v>
      </c>
      <c r="E1257" s="302"/>
      <c r="F1257" s="302"/>
      <c r="G1257" s="302">
        <v>1200000</v>
      </c>
      <c r="H1257" s="302"/>
      <c r="I1257" s="302"/>
      <c r="J1257" s="302"/>
      <c r="K1257" s="302"/>
      <c r="L1257" s="302"/>
      <c r="M1257" s="304"/>
      <c r="N1257" s="304"/>
      <c r="O1257" s="304"/>
      <c r="P1257" s="304"/>
      <c r="Q1257" s="304"/>
      <c r="R1257" s="304"/>
      <c r="S1257" s="304"/>
      <c r="T1257" s="304"/>
      <c r="U1257" s="304"/>
      <c r="V1257" s="304"/>
      <c r="W1257" s="304"/>
      <c r="X1257" s="304"/>
      <c r="Y1257" s="154"/>
    </row>
    <row r="1258" spans="1:25">
      <c r="A1258" s="174"/>
      <c r="B1258" s="162"/>
      <c r="C1258" s="162"/>
      <c r="D1258" s="172" t="s">
        <v>597</v>
      </c>
      <c r="E1258" s="302"/>
      <c r="F1258" s="302"/>
      <c r="G1258" s="302">
        <v>1680000</v>
      </c>
      <c r="H1258" s="302"/>
      <c r="I1258" s="302"/>
      <c r="J1258" s="302"/>
      <c r="K1258" s="302"/>
      <c r="L1258" s="302"/>
      <c r="M1258" s="304"/>
      <c r="N1258" s="304"/>
      <c r="O1258" s="304"/>
      <c r="P1258" s="304"/>
      <c r="Q1258" s="304"/>
      <c r="R1258" s="304"/>
      <c r="S1258" s="304"/>
      <c r="T1258" s="304"/>
      <c r="U1258" s="304"/>
      <c r="V1258" s="304"/>
      <c r="W1258" s="304"/>
      <c r="X1258" s="304"/>
      <c r="Y1258" s="154"/>
    </row>
    <row r="1259" spans="1:25">
      <c r="A1259" s="174"/>
      <c r="B1259" s="162"/>
      <c r="C1259" s="162"/>
      <c r="D1259" s="170" t="s">
        <v>1990</v>
      </c>
      <c r="E1259" s="302"/>
      <c r="F1259" s="302"/>
      <c r="G1259" s="302"/>
      <c r="H1259" s="302"/>
      <c r="I1259" s="302"/>
      <c r="J1259" s="302"/>
      <c r="K1259" s="302"/>
      <c r="L1259" s="302"/>
      <c r="M1259" s="304"/>
      <c r="N1259" s="304"/>
      <c r="O1259" s="304"/>
      <c r="P1259" s="304"/>
      <c r="Q1259" s="304"/>
      <c r="R1259" s="304"/>
      <c r="S1259" s="304"/>
      <c r="T1259" s="304"/>
      <c r="U1259" s="304"/>
      <c r="V1259" s="304"/>
      <c r="W1259" s="304"/>
      <c r="X1259" s="304"/>
      <c r="Y1259" s="154"/>
    </row>
    <row r="1260" spans="1:25">
      <c r="A1260" s="174"/>
      <c r="B1260" s="162"/>
      <c r="C1260" s="162"/>
      <c r="D1260" s="172" t="s">
        <v>1991</v>
      </c>
      <c r="E1260" s="302"/>
      <c r="F1260" s="302"/>
      <c r="G1260" s="302"/>
      <c r="H1260" s="302"/>
      <c r="I1260" s="302">
        <v>2200000</v>
      </c>
      <c r="J1260" s="302"/>
      <c r="K1260" s="302"/>
      <c r="L1260" s="302"/>
      <c r="M1260" s="304"/>
      <c r="N1260" s="304"/>
      <c r="O1260" s="304"/>
      <c r="P1260" s="304"/>
      <c r="Q1260" s="304"/>
      <c r="R1260" s="302">
        <v>2200000</v>
      </c>
      <c r="S1260" s="304"/>
      <c r="T1260" s="304"/>
      <c r="U1260" s="304"/>
      <c r="V1260" s="304"/>
      <c r="W1260" s="304"/>
      <c r="X1260" s="304"/>
      <c r="Y1260" s="154"/>
    </row>
    <row r="1261" spans="1:25">
      <c r="A1261" s="174"/>
      <c r="B1261" s="162"/>
      <c r="C1261" s="162"/>
      <c r="D1261" s="172" t="s">
        <v>1992</v>
      </c>
      <c r="E1261" s="302"/>
      <c r="F1261" s="302"/>
      <c r="G1261" s="302"/>
      <c r="H1261" s="302"/>
      <c r="I1261" s="302">
        <v>3000000</v>
      </c>
      <c r="J1261" s="302"/>
      <c r="K1261" s="302"/>
      <c r="L1261" s="302"/>
      <c r="M1261" s="304"/>
      <c r="N1261" s="304"/>
      <c r="O1261" s="304"/>
      <c r="P1261" s="304"/>
      <c r="Q1261" s="304"/>
      <c r="R1261" s="302">
        <v>3000000</v>
      </c>
      <c r="S1261" s="304"/>
      <c r="T1261" s="304"/>
      <c r="U1261" s="304"/>
      <c r="V1261" s="304"/>
      <c r="W1261" s="304"/>
      <c r="X1261" s="304"/>
      <c r="Y1261" s="154"/>
    </row>
    <row r="1262" spans="1:25">
      <c r="A1262" s="174"/>
      <c r="B1262" s="162"/>
      <c r="C1262" s="162"/>
      <c r="D1262" s="172" t="s">
        <v>1993</v>
      </c>
      <c r="E1262" s="302"/>
      <c r="F1262" s="302"/>
      <c r="G1262" s="302"/>
      <c r="H1262" s="302"/>
      <c r="I1262" s="302">
        <v>1100000</v>
      </c>
      <c r="J1262" s="302"/>
      <c r="K1262" s="302"/>
      <c r="L1262" s="302"/>
      <c r="M1262" s="304"/>
      <c r="N1262" s="304"/>
      <c r="O1262" s="304"/>
      <c r="P1262" s="304"/>
      <c r="Q1262" s="304"/>
      <c r="R1262" s="302">
        <v>1100000</v>
      </c>
      <c r="S1262" s="304"/>
      <c r="T1262" s="304"/>
      <c r="U1262" s="304"/>
      <c r="V1262" s="304"/>
      <c r="W1262" s="304"/>
      <c r="X1262" s="304"/>
      <c r="Y1262" s="154"/>
    </row>
    <row r="1263" spans="1:25">
      <c r="A1263" s="174"/>
      <c r="B1263" s="162"/>
      <c r="C1263" s="162"/>
      <c r="D1263" s="172" t="s">
        <v>1991</v>
      </c>
      <c r="E1263" s="302"/>
      <c r="F1263" s="302"/>
      <c r="G1263" s="302"/>
      <c r="H1263" s="302"/>
      <c r="I1263" s="302">
        <v>1100000</v>
      </c>
      <c r="J1263" s="302"/>
      <c r="K1263" s="302"/>
      <c r="L1263" s="302"/>
      <c r="M1263" s="304"/>
      <c r="N1263" s="304"/>
      <c r="O1263" s="304"/>
      <c r="P1263" s="304"/>
      <c r="Q1263" s="304"/>
      <c r="R1263" s="302">
        <v>1100000</v>
      </c>
      <c r="S1263" s="304"/>
      <c r="T1263" s="304"/>
      <c r="U1263" s="304"/>
      <c r="V1263" s="304"/>
      <c r="W1263" s="304"/>
      <c r="X1263" s="304"/>
      <c r="Y1263" s="154"/>
    </row>
    <row r="1264" spans="1:25">
      <c r="A1264" s="174"/>
      <c r="B1264" s="162"/>
      <c r="C1264" s="162"/>
      <c r="D1264" s="172" t="s">
        <v>1994</v>
      </c>
      <c r="E1264" s="302"/>
      <c r="F1264" s="302"/>
      <c r="G1264" s="302"/>
      <c r="H1264" s="302"/>
      <c r="I1264" s="302">
        <v>550000</v>
      </c>
      <c r="J1264" s="302"/>
      <c r="K1264" s="302"/>
      <c r="L1264" s="302"/>
      <c r="M1264" s="304"/>
      <c r="N1264" s="304"/>
      <c r="O1264" s="304"/>
      <c r="P1264" s="304"/>
      <c r="Q1264" s="304"/>
      <c r="R1264" s="302">
        <v>550000</v>
      </c>
      <c r="S1264" s="304"/>
      <c r="T1264" s="304"/>
      <c r="U1264" s="304"/>
      <c r="V1264" s="304"/>
      <c r="W1264" s="304"/>
      <c r="X1264" s="304"/>
      <c r="Y1264" s="154"/>
    </row>
    <row r="1265" spans="1:25">
      <c r="A1265" s="174"/>
      <c r="B1265" s="162"/>
      <c r="C1265" s="162"/>
      <c r="D1265" s="172" t="s">
        <v>1995</v>
      </c>
      <c r="E1265" s="302"/>
      <c r="F1265" s="302"/>
      <c r="G1265" s="302"/>
      <c r="H1265" s="302"/>
      <c r="I1265" s="302">
        <v>100000</v>
      </c>
      <c r="J1265" s="302"/>
      <c r="K1265" s="302"/>
      <c r="L1265" s="302"/>
      <c r="M1265" s="304"/>
      <c r="N1265" s="304"/>
      <c r="O1265" s="304"/>
      <c r="P1265" s="304"/>
      <c r="Q1265" s="304"/>
      <c r="R1265" s="302">
        <v>100000</v>
      </c>
      <c r="S1265" s="304"/>
      <c r="T1265" s="304"/>
      <c r="U1265" s="304"/>
      <c r="V1265" s="304"/>
      <c r="W1265" s="304"/>
      <c r="X1265" s="304"/>
      <c r="Y1265" s="154"/>
    </row>
    <row r="1266" spans="1:25">
      <c r="A1266" s="174"/>
      <c r="B1266" s="162"/>
      <c r="C1266" s="162"/>
      <c r="D1266" s="172" t="s">
        <v>1996</v>
      </c>
      <c r="E1266" s="302"/>
      <c r="F1266" s="302"/>
      <c r="G1266" s="302"/>
      <c r="H1266" s="302"/>
      <c r="I1266" s="302">
        <v>150000</v>
      </c>
      <c r="J1266" s="302"/>
      <c r="K1266" s="302"/>
      <c r="L1266" s="302"/>
      <c r="M1266" s="304"/>
      <c r="N1266" s="304"/>
      <c r="O1266" s="304"/>
      <c r="P1266" s="304"/>
      <c r="Q1266" s="304"/>
      <c r="R1266" s="302">
        <v>150000</v>
      </c>
      <c r="S1266" s="304"/>
      <c r="T1266" s="304"/>
      <c r="U1266" s="304"/>
      <c r="V1266" s="304"/>
      <c r="W1266" s="304"/>
      <c r="X1266" s="304"/>
      <c r="Y1266" s="154"/>
    </row>
    <row r="1267" spans="1:25">
      <c r="A1267" s="173"/>
      <c r="B1267" s="163">
        <v>5</v>
      </c>
      <c r="C1267" s="163" t="s">
        <v>99</v>
      </c>
      <c r="D1267" s="167" t="s">
        <v>14</v>
      </c>
      <c r="E1267" s="300">
        <v>150500</v>
      </c>
      <c r="F1267" s="300"/>
      <c r="G1267" s="300">
        <v>0</v>
      </c>
      <c r="H1267" s="300">
        <v>0</v>
      </c>
      <c r="I1267" s="300">
        <v>0</v>
      </c>
      <c r="J1267" s="300">
        <v>0</v>
      </c>
      <c r="K1267" s="300">
        <v>0</v>
      </c>
      <c r="L1267" s="300">
        <v>0</v>
      </c>
      <c r="M1267" s="301">
        <v>0</v>
      </c>
      <c r="N1267" s="301">
        <v>0</v>
      </c>
      <c r="O1267" s="301">
        <v>0</v>
      </c>
      <c r="P1267" s="301">
        <v>0</v>
      </c>
      <c r="Q1267" s="301">
        <v>0</v>
      </c>
      <c r="R1267" s="301">
        <v>0</v>
      </c>
      <c r="S1267" s="301">
        <v>0</v>
      </c>
      <c r="T1267" s="301">
        <v>0</v>
      </c>
      <c r="U1267" s="301"/>
      <c r="V1267" s="301"/>
      <c r="W1267" s="301">
        <f t="shared" ref="W1267:W1269" si="61">E1267+G1267+H1267+I1267+J1267+K1267+L1267+M1267+N1267-O1267-P1267-Q1267-R1267-S1267-T1267-U1267-V1267</f>
        <v>150500</v>
      </c>
      <c r="X1267" s="301"/>
      <c r="Y1267" s="154"/>
    </row>
    <row r="1268" spans="1:25">
      <c r="A1268" s="173"/>
      <c r="B1268" s="163">
        <v>6</v>
      </c>
      <c r="C1268" s="163" t="s">
        <v>100</v>
      </c>
      <c r="D1268" s="167" t="s">
        <v>10</v>
      </c>
      <c r="E1268" s="300">
        <v>0</v>
      </c>
      <c r="F1268" s="300"/>
      <c r="G1268" s="300">
        <v>0</v>
      </c>
      <c r="H1268" s="300">
        <v>0</v>
      </c>
      <c r="I1268" s="300">
        <v>0</v>
      </c>
      <c r="J1268" s="300">
        <v>0</v>
      </c>
      <c r="K1268" s="300">
        <v>0</v>
      </c>
      <c r="L1268" s="300">
        <v>0</v>
      </c>
      <c r="M1268" s="301">
        <v>0</v>
      </c>
      <c r="N1268" s="301">
        <v>0</v>
      </c>
      <c r="O1268" s="301">
        <v>0</v>
      </c>
      <c r="P1268" s="301">
        <v>0</v>
      </c>
      <c r="Q1268" s="301">
        <v>0</v>
      </c>
      <c r="R1268" s="301">
        <v>0</v>
      </c>
      <c r="S1268" s="301">
        <v>0</v>
      </c>
      <c r="T1268" s="301">
        <v>0</v>
      </c>
      <c r="U1268" s="301"/>
      <c r="V1268" s="301"/>
      <c r="W1268" s="301">
        <f t="shared" si="61"/>
        <v>0</v>
      </c>
      <c r="X1268" s="301"/>
      <c r="Y1268" s="154"/>
    </row>
    <row r="1269" spans="1:25" s="247" customFormat="1">
      <c r="A1269" s="175"/>
      <c r="B1269" s="168">
        <v>7</v>
      </c>
      <c r="C1269" s="168"/>
      <c r="D1269" s="169" t="s">
        <v>11</v>
      </c>
      <c r="E1269" s="300">
        <v>267471375</v>
      </c>
      <c r="F1269" s="300"/>
      <c r="G1269" s="300">
        <f t="shared" ref="G1269:T1269" si="62">SUM(G1270:G1271)</f>
        <v>17425000</v>
      </c>
      <c r="H1269" s="300">
        <f t="shared" si="62"/>
        <v>0</v>
      </c>
      <c r="I1269" s="300">
        <f t="shared" si="62"/>
        <v>0</v>
      </c>
      <c r="J1269" s="300">
        <f t="shared" si="62"/>
        <v>0</v>
      </c>
      <c r="K1269" s="300">
        <f t="shared" si="62"/>
        <v>0</v>
      </c>
      <c r="L1269" s="300">
        <f t="shared" si="62"/>
        <v>0</v>
      </c>
      <c r="M1269" s="300">
        <f t="shared" si="62"/>
        <v>0</v>
      </c>
      <c r="N1269" s="300">
        <f t="shared" si="62"/>
        <v>0</v>
      </c>
      <c r="O1269" s="300">
        <f t="shared" si="62"/>
        <v>0</v>
      </c>
      <c r="P1269" s="300">
        <f t="shared" si="62"/>
        <v>0</v>
      </c>
      <c r="Q1269" s="300">
        <f t="shared" si="62"/>
        <v>0</v>
      </c>
      <c r="R1269" s="300">
        <f t="shared" si="62"/>
        <v>0</v>
      </c>
      <c r="S1269" s="300">
        <f t="shared" si="62"/>
        <v>183674875</v>
      </c>
      <c r="T1269" s="300">
        <f t="shared" si="62"/>
        <v>0</v>
      </c>
      <c r="U1269" s="300"/>
      <c r="V1269" s="300"/>
      <c r="W1269" s="301">
        <f t="shared" si="61"/>
        <v>101221500</v>
      </c>
      <c r="X1269" s="308"/>
      <c r="Y1269" s="155"/>
    </row>
    <row r="1270" spans="1:25" s="247" customFormat="1">
      <c r="A1270" s="165"/>
      <c r="B1270" s="164"/>
      <c r="C1270" s="164"/>
      <c r="D1270" s="172" t="s">
        <v>598</v>
      </c>
      <c r="E1270" s="302"/>
      <c r="F1270" s="302"/>
      <c r="G1270" s="302">
        <v>17425000</v>
      </c>
      <c r="H1270" s="302"/>
      <c r="I1270" s="302"/>
      <c r="J1270" s="302"/>
      <c r="K1270" s="302"/>
      <c r="L1270" s="302"/>
      <c r="M1270" s="311"/>
      <c r="N1270" s="311"/>
      <c r="O1270" s="311"/>
      <c r="P1270" s="311"/>
      <c r="Q1270" s="311"/>
      <c r="R1270" s="311"/>
      <c r="S1270" s="311"/>
      <c r="T1270" s="311"/>
      <c r="U1270" s="311"/>
      <c r="V1270" s="311"/>
      <c r="W1270" s="304"/>
      <c r="X1270" s="311"/>
      <c r="Y1270" s="155"/>
    </row>
    <row r="1271" spans="1:25" s="247" customFormat="1">
      <c r="A1271" s="165"/>
      <c r="B1271" s="164"/>
      <c r="C1271" s="164"/>
      <c r="D1271" s="172" t="s">
        <v>599</v>
      </c>
      <c r="E1271" s="302"/>
      <c r="F1271" s="302"/>
      <c r="G1271" s="302"/>
      <c r="H1271" s="302"/>
      <c r="I1271" s="302"/>
      <c r="J1271" s="302"/>
      <c r="K1271" s="302"/>
      <c r="L1271" s="302"/>
      <c r="M1271" s="311"/>
      <c r="N1271" s="311"/>
      <c r="O1271" s="311"/>
      <c r="P1271" s="311"/>
      <c r="Q1271" s="311"/>
      <c r="R1271" s="311"/>
      <c r="S1271" s="316">
        <v>183674875</v>
      </c>
      <c r="T1271" s="311"/>
      <c r="U1271" s="311"/>
      <c r="V1271" s="311"/>
      <c r="W1271" s="304"/>
      <c r="X1271" s="311"/>
      <c r="Y1271" s="155"/>
    </row>
    <row r="1272" spans="1:25">
      <c r="A1272" s="174"/>
      <c r="B1272" s="162"/>
      <c r="C1272" s="162"/>
      <c r="D1272" s="248"/>
      <c r="E1272" s="304"/>
      <c r="F1272" s="304"/>
      <c r="G1272" s="304"/>
      <c r="H1272" s="304"/>
      <c r="I1272" s="304"/>
      <c r="J1272" s="304"/>
      <c r="K1272" s="304"/>
      <c r="L1272" s="304"/>
      <c r="M1272" s="304"/>
      <c r="N1272" s="304"/>
      <c r="O1272" s="304"/>
      <c r="P1272" s="304"/>
      <c r="Q1272" s="304"/>
      <c r="R1272" s="304"/>
      <c r="S1272" s="304"/>
      <c r="T1272" s="304"/>
      <c r="U1272" s="304"/>
      <c r="V1272" s="304"/>
      <c r="W1272" s="304"/>
      <c r="X1272" s="304"/>
      <c r="Y1272" s="154"/>
    </row>
    <row r="1273" spans="1:25" s="226" customFormat="1" ht="18.75" customHeight="1">
      <c r="A1273" s="249">
        <v>9</v>
      </c>
      <c r="B1273" s="250" t="s">
        <v>29</v>
      </c>
      <c r="C1273" s="251"/>
      <c r="D1273" s="251"/>
      <c r="E1273" s="309">
        <f t="shared" ref="E1273:T1273" si="63">E1274+E1275+E1300+E1303+E1305+E1306+E1307</f>
        <v>3836648623</v>
      </c>
      <c r="F1273" s="309">
        <f>F1274+F1275+F1300+F1303+F1305+F1306+F1307</f>
        <v>591807300</v>
      </c>
      <c r="G1273" s="309">
        <f t="shared" si="63"/>
        <v>591807300</v>
      </c>
      <c r="H1273" s="309">
        <f t="shared" si="63"/>
        <v>30577280</v>
      </c>
      <c r="I1273" s="309">
        <f t="shared" si="63"/>
        <v>241002540</v>
      </c>
      <c r="J1273" s="309">
        <f t="shared" si="63"/>
        <v>0</v>
      </c>
      <c r="K1273" s="309">
        <f t="shared" si="63"/>
        <v>163963032</v>
      </c>
      <c r="L1273" s="309">
        <f t="shared" si="63"/>
        <v>20782600</v>
      </c>
      <c r="M1273" s="309">
        <f t="shared" si="63"/>
        <v>0</v>
      </c>
      <c r="N1273" s="309">
        <f t="shared" si="63"/>
        <v>0</v>
      </c>
      <c r="O1273" s="309">
        <f t="shared" si="63"/>
        <v>0</v>
      </c>
      <c r="P1273" s="309">
        <f t="shared" si="63"/>
        <v>0</v>
      </c>
      <c r="Q1273" s="309">
        <f t="shared" si="63"/>
        <v>40077400</v>
      </c>
      <c r="R1273" s="309">
        <f t="shared" si="63"/>
        <v>0</v>
      </c>
      <c r="S1273" s="309">
        <f t="shared" si="63"/>
        <v>108316140</v>
      </c>
      <c r="T1273" s="309">
        <f t="shared" si="63"/>
        <v>0</v>
      </c>
      <c r="U1273" s="309"/>
      <c r="V1273" s="309"/>
      <c r="W1273" s="309">
        <f t="shared" ref="W1273" si="64">SUM(W1274:W1307)</f>
        <v>4736387835</v>
      </c>
      <c r="X1273" s="309" t="s">
        <v>118</v>
      </c>
    </row>
    <row r="1274" spans="1:25">
      <c r="A1274" s="173"/>
      <c r="B1274" s="163">
        <v>1</v>
      </c>
      <c r="C1274" s="163" t="s">
        <v>95</v>
      </c>
      <c r="D1274" s="167" t="s">
        <v>9</v>
      </c>
      <c r="E1274" s="300">
        <v>154500000</v>
      </c>
      <c r="F1274" s="300"/>
      <c r="G1274" s="300">
        <v>0</v>
      </c>
      <c r="H1274" s="300">
        <v>0</v>
      </c>
      <c r="I1274" s="300">
        <v>0</v>
      </c>
      <c r="J1274" s="300">
        <v>0</v>
      </c>
      <c r="K1274" s="300">
        <v>0</v>
      </c>
      <c r="L1274" s="300">
        <v>0</v>
      </c>
      <c r="M1274" s="300">
        <v>0</v>
      </c>
      <c r="N1274" s="300">
        <v>0</v>
      </c>
      <c r="O1274" s="300">
        <v>0</v>
      </c>
      <c r="P1274" s="300">
        <v>0</v>
      </c>
      <c r="Q1274" s="300">
        <v>0</v>
      </c>
      <c r="R1274" s="300">
        <v>0</v>
      </c>
      <c r="S1274" s="300">
        <v>0</v>
      </c>
      <c r="T1274" s="300">
        <v>0</v>
      </c>
      <c r="U1274" s="300"/>
      <c r="V1274" s="300"/>
      <c r="W1274" s="301">
        <f t="shared" ref="W1274:W1275" si="65">E1274+G1274+H1274+I1274+J1274+K1274+L1274+M1274+N1274-O1274-P1274-Q1274-R1274-S1274-T1274-U1274-V1274</f>
        <v>154500000</v>
      </c>
      <c r="X1274" s="301"/>
      <c r="Y1274" s="154"/>
    </row>
    <row r="1275" spans="1:25">
      <c r="A1275" s="173"/>
      <c r="B1275" s="163">
        <v>2</v>
      </c>
      <c r="C1275" s="163" t="s">
        <v>96</v>
      </c>
      <c r="D1275" s="167" t="s">
        <v>12</v>
      </c>
      <c r="E1275" s="300">
        <v>3041695203</v>
      </c>
      <c r="F1275" s="300">
        <v>190225300</v>
      </c>
      <c r="G1275" s="300">
        <f>SUM(G1276:G1299)</f>
        <v>186325300</v>
      </c>
      <c r="H1275" s="300">
        <f t="shared" ref="H1275:T1275" si="66">SUM(H1276:H1299)</f>
        <v>1654210</v>
      </c>
      <c r="I1275" s="300">
        <f t="shared" si="66"/>
        <v>241002540</v>
      </c>
      <c r="J1275" s="300">
        <f t="shared" si="66"/>
        <v>0</v>
      </c>
      <c r="K1275" s="300">
        <f t="shared" si="66"/>
        <v>163963032</v>
      </c>
      <c r="L1275" s="300">
        <f t="shared" si="66"/>
        <v>0</v>
      </c>
      <c r="M1275" s="300">
        <f t="shared" si="66"/>
        <v>0</v>
      </c>
      <c r="N1275" s="300">
        <f t="shared" si="66"/>
        <v>0</v>
      </c>
      <c r="O1275" s="300">
        <f t="shared" si="66"/>
        <v>0</v>
      </c>
      <c r="P1275" s="300">
        <f t="shared" si="66"/>
        <v>0</v>
      </c>
      <c r="Q1275" s="300">
        <f t="shared" si="66"/>
        <v>40077400</v>
      </c>
      <c r="R1275" s="300">
        <f t="shared" si="66"/>
        <v>0</v>
      </c>
      <c r="S1275" s="300">
        <f t="shared" si="66"/>
        <v>0</v>
      </c>
      <c r="T1275" s="300">
        <f t="shared" si="66"/>
        <v>0</v>
      </c>
      <c r="U1275" s="300"/>
      <c r="V1275" s="300"/>
      <c r="W1275" s="301">
        <f t="shared" si="65"/>
        <v>3594562885</v>
      </c>
      <c r="X1275" s="301"/>
      <c r="Y1275" s="154"/>
    </row>
    <row r="1276" spans="1:25">
      <c r="A1276" s="174"/>
      <c r="B1276" s="162"/>
      <c r="C1276" s="162"/>
      <c r="D1276" s="172" t="s">
        <v>601</v>
      </c>
      <c r="E1276" s="302"/>
      <c r="F1276" s="302"/>
      <c r="G1276" s="302">
        <v>9800000</v>
      </c>
      <c r="H1276" s="302"/>
      <c r="I1276" s="302"/>
      <c r="J1276" s="302"/>
      <c r="K1276" s="302"/>
      <c r="L1276" s="302"/>
      <c r="M1276" s="304"/>
      <c r="N1276" s="304"/>
      <c r="O1276" s="304"/>
      <c r="P1276" s="304"/>
      <c r="Q1276" s="304"/>
      <c r="R1276" s="304"/>
      <c r="S1276" s="304"/>
      <c r="T1276" s="304"/>
      <c r="U1276" s="304"/>
      <c r="V1276" s="304"/>
      <c r="W1276" s="304"/>
      <c r="X1276" s="304"/>
      <c r="Y1276" s="154"/>
    </row>
    <row r="1277" spans="1:25">
      <c r="A1277" s="174"/>
      <c r="B1277" s="162"/>
      <c r="C1277" s="162"/>
      <c r="D1277" s="172" t="s">
        <v>603</v>
      </c>
      <c r="E1277" s="302"/>
      <c r="F1277" s="302"/>
      <c r="G1277" s="302">
        <v>9615100</v>
      </c>
      <c r="H1277" s="302">
        <v>0</v>
      </c>
      <c r="I1277" s="302"/>
      <c r="J1277" s="302"/>
      <c r="K1277" s="302"/>
      <c r="L1277" s="302"/>
      <c r="M1277" s="304"/>
      <c r="N1277" s="304"/>
      <c r="O1277" s="304"/>
      <c r="P1277" s="304"/>
      <c r="Q1277" s="304"/>
      <c r="R1277" s="304"/>
      <c r="S1277" s="304"/>
      <c r="T1277" s="304"/>
      <c r="U1277" s="304"/>
      <c r="V1277" s="304"/>
      <c r="W1277" s="304"/>
      <c r="X1277" s="304"/>
      <c r="Y1277" s="154"/>
    </row>
    <row r="1278" spans="1:25">
      <c r="A1278" s="174"/>
      <c r="B1278" s="162"/>
      <c r="C1278" s="162"/>
      <c r="D1278" s="172" t="s">
        <v>604</v>
      </c>
      <c r="E1278" s="302"/>
      <c r="F1278" s="302"/>
      <c r="G1278" s="302">
        <v>5060000</v>
      </c>
      <c r="H1278" s="302">
        <v>0</v>
      </c>
      <c r="I1278" s="302"/>
      <c r="J1278" s="302"/>
      <c r="K1278" s="302"/>
      <c r="L1278" s="302"/>
      <c r="M1278" s="304"/>
      <c r="N1278" s="304"/>
      <c r="O1278" s="304"/>
      <c r="P1278" s="304"/>
      <c r="Q1278" s="304"/>
      <c r="R1278" s="304"/>
      <c r="S1278" s="304"/>
      <c r="T1278" s="304"/>
      <c r="U1278" s="304"/>
      <c r="V1278" s="304"/>
      <c r="W1278" s="304"/>
      <c r="X1278" s="304"/>
      <c r="Y1278" s="154"/>
    </row>
    <row r="1279" spans="1:25">
      <c r="A1279" s="174"/>
      <c r="B1279" s="162"/>
      <c r="C1279" s="162"/>
      <c r="D1279" s="172" t="s">
        <v>605</v>
      </c>
      <c r="E1279" s="302"/>
      <c r="F1279" s="302"/>
      <c r="G1279" s="302">
        <v>10679900</v>
      </c>
      <c r="H1279" s="302">
        <v>0</v>
      </c>
      <c r="I1279" s="302"/>
      <c r="J1279" s="302"/>
      <c r="K1279" s="302"/>
      <c r="L1279" s="302"/>
      <c r="M1279" s="304"/>
      <c r="N1279" s="304"/>
      <c r="O1279" s="304"/>
      <c r="P1279" s="304"/>
      <c r="Q1279" s="304"/>
      <c r="R1279" s="304"/>
      <c r="S1279" s="304"/>
      <c r="T1279" s="304"/>
      <c r="U1279" s="304"/>
      <c r="V1279" s="304"/>
      <c r="W1279" s="304"/>
      <c r="X1279" s="304"/>
      <c r="Y1279" s="154"/>
    </row>
    <row r="1280" spans="1:25">
      <c r="A1280" s="174"/>
      <c r="B1280" s="162"/>
      <c r="C1280" s="162"/>
      <c r="D1280" s="172" t="s">
        <v>606</v>
      </c>
      <c r="E1280" s="302"/>
      <c r="F1280" s="302"/>
      <c r="G1280" s="302">
        <v>51744000</v>
      </c>
      <c r="H1280" s="302">
        <v>0</v>
      </c>
      <c r="I1280" s="302"/>
      <c r="J1280" s="302"/>
      <c r="K1280" s="302"/>
      <c r="L1280" s="302"/>
      <c r="M1280" s="304"/>
      <c r="N1280" s="304"/>
      <c r="O1280" s="304"/>
      <c r="P1280" s="304"/>
      <c r="Q1280" s="304"/>
      <c r="R1280" s="304"/>
      <c r="S1280" s="304"/>
      <c r="T1280" s="304"/>
      <c r="U1280" s="304"/>
      <c r="V1280" s="304"/>
      <c r="W1280" s="304"/>
      <c r="X1280" s="304"/>
      <c r="Y1280" s="154"/>
    </row>
    <row r="1281" spans="1:25">
      <c r="A1281" s="174"/>
      <c r="B1281" s="162"/>
      <c r="C1281" s="162"/>
      <c r="D1281" s="172" t="s">
        <v>607</v>
      </c>
      <c r="E1281" s="302"/>
      <c r="F1281" s="302"/>
      <c r="G1281" s="302">
        <v>3344000</v>
      </c>
      <c r="H1281" s="302">
        <v>0</v>
      </c>
      <c r="I1281" s="302"/>
      <c r="J1281" s="302"/>
      <c r="K1281" s="302"/>
      <c r="L1281" s="302"/>
      <c r="M1281" s="304"/>
      <c r="N1281" s="304"/>
      <c r="O1281" s="304"/>
      <c r="P1281" s="304"/>
      <c r="Q1281" s="304"/>
      <c r="R1281" s="304"/>
      <c r="S1281" s="304"/>
      <c r="T1281" s="304"/>
      <c r="U1281" s="304"/>
      <c r="V1281" s="304"/>
      <c r="W1281" s="304"/>
      <c r="X1281" s="304"/>
      <c r="Y1281" s="154"/>
    </row>
    <row r="1282" spans="1:25">
      <c r="A1282" s="174"/>
      <c r="B1282" s="162"/>
      <c r="C1282" s="162"/>
      <c r="D1282" s="172" t="s">
        <v>608</v>
      </c>
      <c r="E1282" s="302"/>
      <c r="F1282" s="302"/>
      <c r="G1282" s="302">
        <v>11748000</v>
      </c>
      <c r="H1282" s="302">
        <v>0</v>
      </c>
      <c r="I1282" s="302"/>
      <c r="J1282" s="302"/>
      <c r="K1282" s="302"/>
      <c r="L1282" s="302"/>
      <c r="M1282" s="304"/>
      <c r="N1282" s="304"/>
      <c r="O1282" s="304"/>
      <c r="P1282" s="304"/>
      <c r="Q1282" s="304"/>
      <c r="R1282" s="304"/>
      <c r="S1282" s="304"/>
      <c r="T1282" s="304"/>
      <c r="U1282" s="304"/>
      <c r="V1282" s="304"/>
      <c r="W1282" s="304"/>
      <c r="X1282" s="304"/>
      <c r="Y1282" s="154"/>
    </row>
    <row r="1283" spans="1:25">
      <c r="A1283" s="174"/>
      <c r="B1283" s="162"/>
      <c r="C1283" s="162"/>
      <c r="D1283" s="172" t="s">
        <v>482</v>
      </c>
      <c r="E1283" s="302"/>
      <c r="F1283" s="302"/>
      <c r="G1283" s="302">
        <v>4356000</v>
      </c>
      <c r="H1283" s="302">
        <v>0</v>
      </c>
      <c r="I1283" s="302"/>
      <c r="J1283" s="302"/>
      <c r="K1283" s="302"/>
      <c r="L1283" s="302"/>
      <c r="M1283" s="304"/>
      <c r="N1283" s="304"/>
      <c r="O1283" s="304"/>
      <c r="P1283" s="304"/>
      <c r="Q1283" s="304"/>
      <c r="R1283" s="304"/>
      <c r="S1283" s="304"/>
      <c r="T1283" s="304"/>
      <c r="U1283" s="304"/>
      <c r="V1283" s="304"/>
      <c r="W1283" s="304"/>
      <c r="X1283" s="304"/>
      <c r="Y1283" s="154"/>
    </row>
    <row r="1284" spans="1:25">
      <c r="A1284" s="174"/>
      <c r="B1284" s="162"/>
      <c r="C1284" s="162"/>
      <c r="D1284" s="172" t="s">
        <v>609</v>
      </c>
      <c r="E1284" s="302"/>
      <c r="F1284" s="302"/>
      <c r="G1284" s="302">
        <v>4092000</v>
      </c>
      <c r="H1284" s="302">
        <v>0</v>
      </c>
      <c r="I1284" s="302"/>
      <c r="J1284" s="302"/>
      <c r="K1284" s="302"/>
      <c r="L1284" s="302"/>
      <c r="M1284" s="304"/>
      <c r="N1284" s="304"/>
      <c r="O1284" s="304"/>
      <c r="P1284" s="304"/>
      <c r="Q1284" s="304"/>
      <c r="R1284" s="304"/>
      <c r="S1284" s="304"/>
      <c r="T1284" s="304"/>
      <c r="U1284" s="304"/>
      <c r="V1284" s="304"/>
      <c r="W1284" s="304"/>
      <c r="X1284" s="304"/>
      <c r="Y1284" s="154"/>
    </row>
    <row r="1285" spans="1:25">
      <c r="A1285" s="174"/>
      <c r="B1285" s="162"/>
      <c r="C1285" s="162"/>
      <c r="D1285" s="172" t="s">
        <v>200</v>
      </c>
      <c r="E1285" s="302"/>
      <c r="F1285" s="302"/>
      <c r="G1285" s="302">
        <v>1804000</v>
      </c>
      <c r="H1285" s="302">
        <v>0</v>
      </c>
      <c r="I1285" s="302"/>
      <c r="J1285" s="302"/>
      <c r="K1285" s="302"/>
      <c r="L1285" s="302"/>
      <c r="M1285" s="304"/>
      <c r="N1285" s="304"/>
      <c r="O1285" s="304"/>
      <c r="P1285" s="304"/>
      <c r="Q1285" s="304"/>
      <c r="R1285" s="304"/>
      <c r="S1285" s="304"/>
      <c r="T1285" s="304"/>
      <c r="U1285" s="304"/>
      <c r="V1285" s="304"/>
      <c r="W1285" s="304"/>
      <c r="X1285" s="304"/>
      <c r="Y1285" s="154"/>
    </row>
    <row r="1286" spans="1:25">
      <c r="A1286" s="174"/>
      <c r="B1286" s="162"/>
      <c r="C1286" s="162"/>
      <c r="D1286" s="172" t="s">
        <v>194</v>
      </c>
      <c r="E1286" s="302"/>
      <c r="F1286" s="302"/>
      <c r="G1286" s="302">
        <v>685300</v>
      </c>
      <c r="H1286" s="302">
        <v>0</v>
      </c>
      <c r="I1286" s="302"/>
      <c r="J1286" s="302"/>
      <c r="K1286" s="302"/>
      <c r="L1286" s="302"/>
      <c r="M1286" s="304"/>
      <c r="N1286" s="304"/>
      <c r="O1286" s="304"/>
      <c r="P1286" s="304"/>
      <c r="Q1286" s="304"/>
      <c r="R1286" s="304"/>
      <c r="S1286" s="304"/>
      <c r="T1286" s="304"/>
      <c r="U1286" s="304"/>
      <c r="V1286" s="304"/>
      <c r="W1286" s="304"/>
      <c r="X1286" s="304"/>
      <c r="Y1286" s="154"/>
    </row>
    <row r="1287" spans="1:25">
      <c r="A1287" s="174"/>
      <c r="B1287" s="162"/>
      <c r="C1287" s="162"/>
      <c r="D1287" s="172" t="s">
        <v>610</v>
      </c>
      <c r="E1287" s="302"/>
      <c r="F1287" s="302"/>
      <c r="G1287" s="302">
        <v>792000</v>
      </c>
      <c r="H1287" s="302">
        <v>0</v>
      </c>
      <c r="I1287" s="302"/>
      <c r="J1287" s="302"/>
      <c r="K1287" s="302"/>
      <c r="L1287" s="302"/>
      <c r="M1287" s="304"/>
      <c r="N1287" s="304"/>
      <c r="O1287" s="304"/>
      <c r="P1287" s="304"/>
      <c r="Q1287" s="304"/>
      <c r="R1287" s="304"/>
      <c r="S1287" s="304"/>
      <c r="T1287" s="304"/>
      <c r="U1287" s="304"/>
      <c r="V1287" s="304"/>
      <c r="W1287" s="304"/>
      <c r="X1287" s="304"/>
      <c r="Y1287" s="154"/>
    </row>
    <row r="1288" spans="1:25">
      <c r="A1288" s="174"/>
      <c r="B1288" s="162"/>
      <c r="C1288" s="162"/>
      <c r="D1288" s="172" t="s">
        <v>611</v>
      </c>
      <c r="E1288" s="302"/>
      <c r="F1288" s="302"/>
      <c r="G1288" s="348">
        <v>53404000</v>
      </c>
      <c r="H1288" s="302">
        <v>330842</v>
      </c>
      <c r="I1288" s="302"/>
      <c r="J1288" s="302"/>
      <c r="K1288" s="302"/>
      <c r="L1288" s="302"/>
      <c r="M1288" s="304"/>
      <c r="N1288" s="304"/>
      <c r="O1288" s="304"/>
      <c r="P1288" s="304"/>
      <c r="Q1288" s="304"/>
      <c r="R1288" s="304"/>
      <c r="S1288" s="304"/>
      <c r="T1288" s="304"/>
      <c r="U1288" s="304"/>
      <c r="V1288" s="304"/>
      <c r="W1288" s="304"/>
      <c r="X1288" s="304"/>
      <c r="Y1288" s="154"/>
    </row>
    <row r="1289" spans="1:25">
      <c r="A1289" s="174"/>
      <c r="B1289" s="162"/>
      <c r="C1289" s="162"/>
      <c r="D1289" s="172" t="s">
        <v>152</v>
      </c>
      <c r="E1289" s="302"/>
      <c r="F1289" s="302"/>
      <c r="G1289" s="348">
        <v>9765000</v>
      </c>
      <c r="H1289" s="302">
        <v>330842</v>
      </c>
      <c r="I1289" s="302"/>
      <c r="J1289" s="302"/>
      <c r="K1289" s="302"/>
      <c r="L1289" s="302"/>
      <c r="M1289" s="304"/>
      <c r="N1289" s="304"/>
      <c r="O1289" s="304"/>
      <c r="P1289" s="304"/>
      <c r="Q1289" s="304"/>
      <c r="R1289" s="304"/>
      <c r="S1289" s="304"/>
      <c r="T1289" s="304"/>
      <c r="U1289" s="304"/>
      <c r="V1289" s="304"/>
      <c r="W1289" s="304"/>
      <c r="X1289" s="304"/>
      <c r="Y1289" s="154"/>
    </row>
    <row r="1290" spans="1:25">
      <c r="A1290" s="174"/>
      <c r="B1290" s="162"/>
      <c r="C1290" s="162"/>
      <c r="D1290" s="172" t="s">
        <v>612</v>
      </c>
      <c r="E1290" s="302"/>
      <c r="F1290" s="302"/>
      <c r="G1290" s="348">
        <v>4087350</v>
      </c>
      <c r="H1290" s="302">
        <v>330842</v>
      </c>
      <c r="I1290" s="302"/>
      <c r="J1290" s="302"/>
      <c r="K1290" s="302"/>
      <c r="L1290" s="302"/>
      <c r="M1290" s="304"/>
      <c r="N1290" s="304"/>
      <c r="O1290" s="304"/>
      <c r="P1290" s="304"/>
      <c r="Q1290" s="304"/>
      <c r="R1290" s="304"/>
      <c r="S1290" s="304"/>
      <c r="T1290" s="304"/>
      <c r="U1290" s="304"/>
      <c r="V1290" s="304"/>
      <c r="W1290" s="304"/>
      <c r="X1290" s="304"/>
      <c r="Y1290" s="154"/>
    </row>
    <row r="1291" spans="1:25">
      <c r="A1291" s="174"/>
      <c r="B1291" s="162"/>
      <c r="C1291" s="162"/>
      <c r="D1291" s="172" t="s">
        <v>613</v>
      </c>
      <c r="E1291" s="302"/>
      <c r="F1291" s="302"/>
      <c r="G1291" s="348">
        <v>1962500</v>
      </c>
      <c r="H1291" s="302">
        <v>330842</v>
      </c>
      <c r="I1291" s="302"/>
      <c r="J1291" s="302"/>
      <c r="K1291" s="302"/>
      <c r="L1291" s="302"/>
      <c r="M1291" s="304"/>
      <c r="N1291" s="304"/>
      <c r="O1291" s="304"/>
      <c r="P1291" s="304"/>
      <c r="Q1291" s="304"/>
      <c r="R1291" s="304"/>
      <c r="S1291" s="304"/>
      <c r="T1291" s="304"/>
      <c r="U1291" s="304"/>
      <c r="V1291" s="304"/>
      <c r="W1291" s="304"/>
      <c r="X1291" s="304"/>
      <c r="Y1291" s="154"/>
    </row>
    <row r="1292" spans="1:25">
      <c r="A1292" s="174"/>
      <c r="B1292" s="162"/>
      <c r="C1292" s="162"/>
      <c r="D1292" s="172" t="s">
        <v>323</v>
      </c>
      <c r="E1292" s="302"/>
      <c r="F1292" s="302"/>
      <c r="G1292" s="348">
        <v>3386150</v>
      </c>
      <c r="H1292" s="302">
        <v>330842</v>
      </c>
      <c r="I1292" s="302"/>
      <c r="J1292" s="302"/>
      <c r="K1292" s="302"/>
      <c r="L1292" s="302"/>
      <c r="M1292" s="304"/>
      <c r="N1292" s="304"/>
      <c r="O1292" s="304"/>
      <c r="P1292" s="304"/>
      <c r="Q1292" s="304"/>
      <c r="R1292" s="304"/>
      <c r="S1292" s="304"/>
      <c r="T1292" s="304"/>
      <c r="U1292" s="304"/>
      <c r="V1292" s="304"/>
      <c r="W1292" s="304"/>
      <c r="X1292" s="304"/>
      <c r="Y1292" s="154"/>
    </row>
    <row r="1293" spans="1:25">
      <c r="A1293" s="174"/>
      <c r="B1293" s="162"/>
      <c r="C1293" s="162"/>
      <c r="D1293" s="172" t="s">
        <v>213</v>
      </c>
      <c r="E1293" s="302"/>
      <c r="F1293" s="302"/>
      <c r="G1293" s="302"/>
      <c r="H1293" s="302"/>
      <c r="I1293" s="302">
        <v>32138800</v>
      </c>
      <c r="J1293" s="302"/>
      <c r="K1293" s="302"/>
      <c r="L1293" s="302"/>
      <c r="M1293" s="304"/>
      <c r="N1293" s="304"/>
      <c r="O1293" s="304"/>
      <c r="P1293" s="304"/>
      <c r="Q1293" s="302">
        <v>32138800</v>
      </c>
      <c r="R1293" s="304"/>
      <c r="S1293" s="304"/>
      <c r="T1293" s="304"/>
      <c r="U1293" s="304"/>
      <c r="V1293" s="304"/>
      <c r="W1293" s="304"/>
      <c r="X1293" s="304"/>
      <c r="Y1293" s="154"/>
    </row>
    <row r="1294" spans="1:25">
      <c r="A1294" s="174"/>
      <c r="B1294" s="162"/>
      <c r="C1294" s="162"/>
      <c r="D1294" s="172" t="s">
        <v>493</v>
      </c>
      <c r="E1294" s="302"/>
      <c r="F1294" s="302"/>
      <c r="G1294" s="302"/>
      <c r="H1294" s="302"/>
      <c r="I1294" s="302">
        <v>7938600</v>
      </c>
      <c r="J1294" s="302"/>
      <c r="K1294" s="302"/>
      <c r="L1294" s="302"/>
      <c r="M1294" s="304"/>
      <c r="N1294" s="304"/>
      <c r="O1294" s="304"/>
      <c r="P1294" s="304"/>
      <c r="Q1294" s="302">
        <v>7938600</v>
      </c>
      <c r="R1294" s="304"/>
      <c r="S1294" s="304"/>
      <c r="T1294" s="304"/>
      <c r="U1294" s="304"/>
      <c r="V1294" s="304"/>
      <c r="W1294" s="304"/>
      <c r="X1294" s="304"/>
      <c r="Y1294" s="154"/>
    </row>
    <row r="1295" spans="1:25">
      <c r="A1295" s="174"/>
      <c r="B1295" s="162"/>
      <c r="C1295" s="162"/>
      <c r="D1295" s="172" t="s">
        <v>602</v>
      </c>
      <c r="E1295" s="302"/>
      <c r="F1295" s="302"/>
      <c r="G1295" s="302"/>
      <c r="H1295" s="302"/>
      <c r="I1295" s="302">
        <v>7581800</v>
      </c>
      <c r="J1295" s="302"/>
      <c r="K1295" s="302"/>
      <c r="L1295" s="302"/>
      <c r="M1295" s="304"/>
      <c r="N1295" s="304"/>
      <c r="O1295" s="304"/>
      <c r="P1295" s="304"/>
      <c r="Q1295" s="304"/>
      <c r="R1295" s="304"/>
      <c r="S1295" s="304"/>
      <c r="T1295" s="304"/>
      <c r="U1295" s="304"/>
      <c r="V1295" s="304"/>
      <c r="W1295" s="304"/>
      <c r="X1295" s="304"/>
      <c r="Y1295" s="154"/>
    </row>
    <row r="1296" spans="1:25">
      <c r="A1296" s="174"/>
      <c r="B1296" s="162"/>
      <c r="C1296" s="162"/>
      <c r="D1296" s="172" t="s">
        <v>614</v>
      </c>
      <c r="E1296" s="302"/>
      <c r="F1296" s="302"/>
      <c r="G1296" s="302"/>
      <c r="H1296" s="302"/>
      <c r="I1296" s="302">
        <v>25991490</v>
      </c>
      <c r="J1296" s="302"/>
      <c r="K1296" s="302"/>
      <c r="L1296" s="302"/>
      <c r="M1296" s="304"/>
      <c r="N1296" s="304"/>
      <c r="O1296" s="304"/>
      <c r="P1296" s="304"/>
      <c r="Q1296" s="302"/>
      <c r="R1296" s="304"/>
      <c r="S1296" s="304"/>
      <c r="T1296" s="304"/>
      <c r="U1296" s="304"/>
      <c r="V1296" s="304"/>
      <c r="W1296" s="304"/>
      <c r="X1296" s="304"/>
      <c r="Y1296" s="154"/>
    </row>
    <row r="1297" spans="1:25">
      <c r="A1297" s="174"/>
      <c r="B1297" s="162"/>
      <c r="C1297" s="162"/>
      <c r="D1297" s="172" t="s">
        <v>615</v>
      </c>
      <c r="E1297" s="302"/>
      <c r="F1297" s="302"/>
      <c r="G1297" s="302"/>
      <c r="H1297" s="302"/>
      <c r="I1297" s="302">
        <v>159201850</v>
      </c>
      <c r="J1297" s="302"/>
      <c r="K1297" s="302"/>
      <c r="L1297" s="302"/>
      <c r="M1297" s="304"/>
      <c r="N1297" s="304"/>
      <c r="O1297" s="304"/>
      <c r="P1297" s="304"/>
      <c r="Q1297" s="302"/>
      <c r="R1297" s="304"/>
      <c r="S1297" s="304"/>
      <c r="T1297" s="304"/>
      <c r="U1297" s="304"/>
      <c r="V1297" s="304"/>
      <c r="W1297" s="304"/>
      <c r="X1297" s="304"/>
      <c r="Y1297" s="154"/>
    </row>
    <row r="1298" spans="1:25">
      <c r="A1298" s="174"/>
      <c r="B1298" s="162"/>
      <c r="C1298" s="162"/>
      <c r="D1298" s="172" t="s">
        <v>150</v>
      </c>
      <c r="E1298" s="302"/>
      <c r="F1298" s="302"/>
      <c r="G1298" s="302"/>
      <c r="H1298" s="302"/>
      <c r="I1298" s="304">
        <v>8150000</v>
      </c>
      <c r="J1298" s="302"/>
      <c r="K1298" s="302"/>
      <c r="L1298" s="302"/>
      <c r="M1298" s="304"/>
      <c r="N1298" s="304"/>
      <c r="O1298" s="304"/>
      <c r="P1298" s="304"/>
      <c r="Q1298" s="304"/>
      <c r="R1298" s="304"/>
      <c r="S1298" s="304"/>
      <c r="T1298" s="304"/>
      <c r="U1298" s="304"/>
      <c r="V1298" s="304"/>
      <c r="W1298" s="304"/>
      <c r="X1298" s="304"/>
      <c r="Y1298" s="154"/>
    </row>
    <row r="1299" spans="1:25">
      <c r="A1299" s="174"/>
      <c r="B1299" s="162"/>
      <c r="C1299" s="162"/>
      <c r="D1299" s="172" t="s">
        <v>600</v>
      </c>
      <c r="E1299" s="302"/>
      <c r="F1299" s="302"/>
      <c r="G1299" s="302"/>
      <c r="H1299" s="302"/>
      <c r="I1299" s="302"/>
      <c r="J1299" s="302"/>
      <c r="K1299" s="337">
        <v>163963032</v>
      </c>
      <c r="L1299" s="302"/>
      <c r="M1299" s="304"/>
      <c r="N1299" s="304"/>
      <c r="O1299" s="304"/>
      <c r="P1299" s="304"/>
      <c r="Q1299" s="304"/>
      <c r="R1299" s="304"/>
      <c r="S1299" s="304"/>
      <c r="T1299" s="304"/>
      <c r="U1299" s="304"/>
      <c r="V1299" s="304"/>
      <c r="W1299" s="304"/>
      <c r="X1299" s="304"/>
      <c r="Y1299" s="154"/>
    </row>
    <row r="1300" spans="1:25">
      <c r="A1300" s="173"/>
      <c r="B1300" s="163">
        <v>3</v>
      </c>
      <c r="C1300" s="163" t="s">
        <v>97</v>
      </c>
      <c r="D1300" s="167" t="s">
        <v>13</v>
      </c>
      <c r="E1300" s="300">
        <v>531375380</v>
      </c>
      <c r="F1300" s="300">
        <v>399869400</v>
      </c>
      <c r="G1300" s="300">
        <f t="shared" ref="G1300:T1300" si="67">SUM(G1301:G1302)</f>
        <v>399869400</v>
      </c>
      <c r="H1300" s="300">
        <f t="shared" si="67"/>
        <v>28592230</v>
      </c>
      <c r="I1300" s="300">
        <f t="shared" si="67"/>
        <v>0</v>
      </c>
      <c r="J1300" s="300">
        <f t="shared" si="67"/>
        <v>0</v>
      </c>
      <c r="K1300" s="300">
        <f t="shared" si="67"/>
        <v>0</v>
      </c>
      <c r="L1300" s="300">
        <f t="shared" si="67"/>
        <v>20782600</v>
      </c>
      <c r="M1300" s="300">
        <f t="shared" si="67"/>
        <v>0</v>
      </c>
      <c r="N1300" s="300">
        <f t="shared" si="67"/>
        <v>0</v>
      </c>
      <c r="O1300" s="300">
        <f t="shared" si="67"/>
        <v>0</v>
      </c>
      <c r="P1300" s="300">
        <f t="shared" si="67"/>
        <v>0</v>
      </c>
      <c r="Q1300" s="300">
        <f t="shared" si="67"/>
        <v>0</v>
      </c>
      <c r="R1300" s="300">
        <f t="shared" si="67"/>
        <v>0</v>
      </c>
      <c r="S1300" s="300">
        <f t="shared" si="67"/>
        <v>0</v>
      </c>
      <c r="T1300" s="300">
        <f t="shared" si="67"/>
        <v>0</v>
      </c>
      <c r="U1300" s="300"/>
      <c r="V1300" s="300"/>
      <c r="W1300" s="301">
        <f>E1300+G1300+H1300+I1300+J1300+K1300+L1300+M1300+N1300-O1300-P1300-Q1300-R1300-S1300-T1300-U1300-V1300</f>
        <v>980619610</v>
      </c>
      <c r="X1300" s="301"/>
      <c r="Y1300" s="154"/>
    </row>
    <row r="1301" spans="1:25">
      <c r="A1301" s="174"/>
      <c r="B1301" s="162"/>
      <c r="C1301" s="162"/>
      <c r="D1301" s="172" t="s">
        <v>616</v>
      </c>
      <c r="E1301" s="302"/>
      <c r="F1301" s="302"/>
      <c r="G1301" s="348">
        <v>5000000</v>
      </c>
      <c r="H1301" s="302">
        <v>0</v>
      </c>
      <c r="I1301" s="302"/>
      <c r="J1301" s="302"/>
      <c r="K1301" s="302"/>
      <c r="L1301" s="302"/>
      <c r="M1301" s="304"/>
      <c r="N1301" s="304"/>
      <c r="O1301" s="304"/>
      <c r="P1301" s="304"/>
      <c r="Q1301" s="304"/>
      <c r="R1301" s="304"/>
      <c r="S1301" s="304"/>
      <c r="T1301" s="304"/>
      <c r="U1301" s="304"/>
      <c r="V1301" s="304"/>
      <c r="W1301" s="304"/>
      <c r="X1301" s="304"/>
      <c r="Y1301" s="154"/>
    </row>
    <row r="1302" spans="1:25">
      <c r="A1302" s="174"/>
      <c r="B1302" s="162"/>
      <c r="C1302" s="162"/>
      <c r="D1302" s="172" t="s">
        <v>617</v>
      </c>
      <c r="E1302" s="302"/>
      <c r="F1302" s="302"/>
      <c r="G1302" s="348">
        <v>394869400</v>
      </c>
      <c r="H1302" s="302">
        <v>28592230</v>
      </c>
      <c r="I1302" s="302"/>
      <c r="J1302" s="302"/>
      <c r="K1302" s="302"/>
      <c r="L1302" s="302">
        <v>20782600</v>
      </c>
      <c r="M1302" s="304"/>
      <c r="N1302" s="304"/>
      <c r="O1302" s="304"/>
      <c r="P1302" s="304"/>
      <c r="Q1302" s="304"/>
      <c r="R1302" s="304"/>
      <c r="S1302" s="304"/>
      <c r="T1302" s="304"/>
      <c r="U1302" s="304"/>
      <c r="V1302" s="304"/>
      <c r="W1302" s="304"/>
      <c r="X1302" s="304"/>
      <c r="Y1302" s="154"/>
    </row>
    <row r="1303" spans="1:25">
      <c r="A1303" s="173"/>
      <c r="B1303" s="163">
        <v>4</v>
      </c>
      <c r="C1303" s="163" t="s">
        <v>98</v>
      </c>
      <c r="D1303" s="167" t="s">
        <v>8</v>
      </c>
      <c r="E1303" s="300">
        <v>695400</v>
      </c>
      <c r="F1303" s="300">
        <v>1712600</v>
      </c>
      <c r="G1303" s="300">
        <f t="shared" ref="G1303:T1303" si="68">SUM(G1304:G1304)</f>
        <v>1712600</v>
      </c>
      <c r="H1303" s="300">
        <f t="shared" si="68"/>
        <v>0</v>
      </c>
      <c r="I1303" s="300">
        <f t="shared" si="68"/>
        <v>0</v>
      </c>
      <c r="J1303" s="300">
        <f t="shared" si="68"/>
        <v>0</v>
      </c>
      <c r="K1303" s="300">
        <f t="shared" si="68"/>
        <v>0</v>
      </c>
      <c r="L1303" s="300">
        <f t="shared" si="68"/>
        <v>0</v>
      </c>
      <c r="M1303" s="300">
        <f t="shared" si="68"/>
        <v>0</v>
      </c>
      <c r="N1303" s="300">
        <f t="shared" si="68"/>
        <v>0</v>
      </c>
      <c r="O1303" s="300">
        <f t="shared" si="68"/>
        <v>0</v>
      </c>
      <c r="P1303" s="300">
        <f t="shared" si="68"/>
        <v>0</v>
      </c>
      <c r="Q1303" s="300">
        <f t="shared" si="68"/>
        <v>0</v>
      </c>
      <c r="R1303" s="300">
        <f t="shared" si="68"/>
        <v>0</v>
      </c>
      <c r="S1303" s="300">
        <f t="shared" si="68"/>
        <v>0</v>
      </c>
      <c r="T1303" s="300">
        <f t="shared" si="68"/>
        <v>0</v>
      </c>
      <c r="U1303" s="300"/>
      <c r="V1303" s="300"/>
      <c r="W1303" s="301">
        <f>E1303+G1303+H1303+I1303+J1303+K1303+L1303+M1303+N1303-O1303-P1303-Q1303-R1303-S1303-T1303-U1303-V1303</f>
        <v>2408000</v>
      </c>
      <c r="X1303" s="301"/>
      <c r="Y1303" s="154"/>
    </row>
    <row r="1304" spans="1:25">
      <c r="A1304" s="174"/>
      <c r="B1304" s="162"/>
      <c r="C1304" s="162"/>
      <c r="D1304" s="172" t="s">
        <v>618</v>
      </c>
      <c r="E1304" s="302"/>
      <c r="F1304" s="302"/>
      <c r="G1304" s="348">
        <v>1712600</v>
      </c>
      <c r="H1304" s="302"/>
      <c r="I1304" s="302"/>
      <c r="J1304" s="302"/>
      <c r="K1304" s="302"/>
      <c r="L1304" s="302"/>
      <c r="M1304" s="304"/>
      <c r="N1304" s="304"/>
      <c r="O1304" s="304"/>
      <c r="P1304" s="304"/>
      <c r="Q1304" s="304"/>
      <c r="R1304" s="304"/>
      <c r="S1304" s="304"/>
      <c r="T1304" s="304"/>
      <c r="U1304" s="304"/>
      <c r="V1304" s="304"/>
      <c r="W1304" s="304"/>
      <c r="X1304" s="304"/>
      <c r="Y1304" s="154"/>
    </row>
    <row r="1305" spans="1:25">
      <c r="A1305" s="173"/>
      <c r="B1305" s="163">
        <v>5</v>
      </c>
      <c r="C1305" s="163" t="s">
        <v>99</v>
      </c>
      <c r="D1305" s="167" t="s">
        <v>14</v>
      </c>
      <c r="E1305" s="300">
        <v>66500</v>
      </c>
      <c r="F1305" s="300"/>
      <c r="G1305" s="300">
        <v>0</v>
      </c>
      <c r="H1305" s="300">
        <v>0</v>
      </c>
      <c r="I1305" s="300">
        <v>0</v>
      </c>
      <c r="J1305" s="300">
        <v>0</v>
      </c>
      <c r="K1305" s="300">
        <v>0</v>
      </c>
      <c r="L1305" s="300">
        <v>0</v>
      </c>
      <c r="M1305" s="301">
        <v>0</v>
      </c>
      <c r="N1305" s="301">
        <v>0</v>
      </c>
      <c r="O1305" s="301">
        <v>0</v>
      </c>
      <c r="P1305" s="301">
        <v>0</v>
      </c>
      <c r="Q1305" s="301">
        <v>0</v>
      </c>
      <c r="R1305" s="301">
        <v>0</v>
      </c>
      <c r="S1305" s="301">
        <v>0</v>
      </c>
      <c r="T1305" s="301">
        <v>0</v>
      </c>
      <c r="U1305" s="301"/>
      <c r="V1305" s="301"/>
      <c r="W1305" s="301">
        <f t="shared" ref="W1305:W1307" si="69">E1305+G1305+H1305+I1305+J1305+K1305+L1305+M1305+N1305-O1305-P1305-Q1305-R1305-S1305-T1305-U1305-V1305</f>
        <v>66500</v>
      </c>
      <c r="X1305" s="301"/>
      <c r="Y1305" s="154"/>
    </row>
    <row r="1306" spans="1:25">
      <c r="A1306" s="173"/>
      <c r="B1306" s="163">
        <v>6</v>
      </c>
      <c r="C1306" s="163" t="s">
        <v>100</v>
      </c>
      <c r="D1306" s="167" t="s">
        <v>10</v>
      </c>
      <c r="E1306" s="300">
        <v>0</v>
      </c>
      <c r="F1306" s="300"/>
      <c r="G1306" s="300">
        <v>0</v>
      </c>
      <c r="H1306" s="300">
        <v>0</v>
      </c>
      <c r="I1306" s="300">
        <v>0</v>
      </c>
      <c r="J1306" s="300">
        <v>0</v>
      </c>
      <c r="K1306" s="300">
        <v>0</v>
      </c>
      <c r="L1306" s="300">
        <v>0</v>
      </c>
      <c r="M1306" s="301">
        <v>0</v>
      </c>
      <c r="N1306" s="301">
        <v>0</v>
      </c>
      <c r="O1306" s="301">
        <v>0</v>
      </c>
      <c r="P1306" s="301">
        <v>0</v>
      </c>
      <c r="Q1306" s="301">
        <v>0</v>
      </c>
      <c r="R1306" s="301">
        <v>0</v>
      </c>
      <c r="S1306" s="301">
        <v>0</v>
      </c>
      <c r="T1306" s="301">
        <v>0</v>
      </c>
      <c r="U1306" s="301"/>
      <c r="V1306" s="301"/>
      <c r="W1306" s="301">
        <f t="shared" si="69"/>
        <v>0</v>
      </c>
      <c r="X1306" s="301"/>
      <c r="Y1306" s="154"/>
    </row>
    <row r="1307" spans="1:25" s="247" customFormat="1">
      <c r="A1307" s="175"/>
      <c r="B1307" s="168">
        <v>7</v>
      </c>
      <c r="C1307" s="168"/>
      <c r="D1307" s="169" t="s">
        <v>11</v>
      </c>
      <c r="E1307" s="300">
        <v>108316140</v>
      </c>
      <c r="F1307" s="300"/>
      <c r="G1307" s="300">
        <f t="shared" ref="G1307:T1307" si="70">SUM(G1308:G1377)</f>
        <v>3900000</v>
      </c>
      <c r="H1307" s="300">
        <f t="shared" si="70"/>
        <v>330840</v>
      </c>
      <c r="I1307" s="300">
        <f t="shared" si="70"/>
        <v>0</v>
      </c>
      <c r="J1307" s="300">
        <f t="shared" si="70"/>
        <v>0</v>
      </c>
      <c r="K1307" s="300">
        <f t="shared" si="70"/>
        <v>0</v>
      </c>
      <c r="L1307" s="300">
        <f t="shared" si="70"/>
        <v>0</v>
      </c>
      <c r="M1307" s="300">
        <f t="shared" si="70"/>
        <v>0</v>
      </c>
      <c r="N1307" s="300">
        <f t="shared" si="70"/>
        <v>0</v>
      </c>
      <c r="O1307" s="300">
        <f t="shared" si="70"/>
        <v>0</v>
      </c>
      <c r="P1307" s="300">
        <f t="shared" si="70"/>
        <v>0</v>
      </c>
      <c r="Q1307" s="300">
        <f t="shared" si="70"/>
        <v>0</v>
      </c>
      <c r="R1307" s="300">
        <f t="shared" si="70"/>
        <v>0</v>
      </c>
      <c r="S1307" s="300">
        <f t="shared" si="70"/>
        <v>108316140</v>
      </c>
      <c r="T1307" s="300">
        <f t="shared" si="70"/>
        <v>0</v>
      </c>
      <c r="U1307" s="300"/>
      <c r="V1307" s="300"/>
      <c r="W1307" s="301">
        <f t="shared" si="69"/>
        <v>4230840</v>
      </c>
      <c r="X1307" s="308"/>
      <c r="Y1307" s="155"/>
    </row>
    <row r="1308" spans="1:25" s="247" customFormat="1">
      <c r="A1308" s="165"/>
      <c r="B1308" s="164"/>
      <c r="C1308" s="164"/>
      <c r="D1308" s="172" t="s">
        <v>507</v>
      </c>
      <c r="E1308" s="302"/>
      <c r="F1308" s="302"/>
      <c r="G1308" s="348">
        <v>3900000</v>
      </c>
      <c r="H1308" s="302">
        <v>330840</v>
      </c>
      <c r="I1308" s="302"/>
      <c r="J1308" s="302"/>
      <c r="K1308" s="302"/>
      <c r="L1308" s="302"/>
      <c r="M1308" s="311"/>
      <c r="N1308" s="311"/>
      <c r="O1308" s="311"/>
      <c r="P1308" s="311"/>
      <c r="Q1308" s="311"/>
      <c r="R1308" s="311"/>
      <c r="S1308" s="311"/>
      <c r="T1308" s="311"/>
      <c r="U1308" s="311"/>
      <c r="V1308" s="311"/>
      <c r="W1308" s="304"/>
      <c r="X1308" s="311"/>
      <c r="Y1308" s="155"/>
    </row>
    <row r="1309" spans="1:25" s="247" customFormat="1">
      <c r="A1309" s="165"/>
      <c r="B1309" s="164"/>
      <c r="C1309" s="164"/>
      <c r="D1309" s="172" t="s">
        <v>183</v>
      </c>
      <c r="E1309" s="302"/>
      <c r="F1309" s="302"/>
      <c r="G1309" s="302"/>
      <c r="H1309" s="302"/>
      <c r="I1309" s="302"/>
      <c r="J1309" s="302"/>
      <c r="K1309" s="302"/>
      <c r="L1309" s="302"/>
      <c r="M1309" s="311"/>
      <c r="N1309" s="311"/>
      <c r="O1309" s="311"/>
      <c r="P1309" s="311"/>
      <c r="Q1309" s="311"/>
      <c r="R1309" s="311"/>
      <c r="S1309" s="302">
        <v>15050730</v>
      </c>
      <c r="T1309" s="311"/>
      <c r="U1309" s="311"/>
      <c r="V1309" s="311"/>
      <c r="W1309" s="304"/>
      <c r="X1309" s="311"/>
      <c r="Y1309" s="155"/>
    </row>
    <row r="1310" spans="1:25" s="247" customFormat="1">
      <c r="A1310" s="165"/>
      <c r="B1310" s="164"/>
      <c r="C1310" s="164"/>
      <c r="D1310" s="172" t="s">
        <v>619</v>
      </c>
      <c r="E1310" s="302"/>
      <c r="F1310" s="302"/>
      <c r="G1310" s="302"/>
      <c r="H1310" s="302"/>
      <c r="I1310" s="302"/>
      <c r="J1310" s="302"/>
      <c r="K1310" s="302"/>
      <c r="L1310" s="302"/>
      <c r="M1310" s="311"/>
      <c r="N1310" s="311"/>
      <c r="O1310" s="311"/>
      <c r="P1310" s="311"/>
      <c r="Q1310" s="311"/>
      <c r="R1310" s="311"/>
      <c r="S1310" s="302">
        <v>900000</v>
      </c>
      <c r="T1310" s="311"/>
      <c r="U1310" s="311"/>
      <c r="V1310" s="311"/>
      <c r="W1310" s="304"/>
      <c r="X1310" s="311"/>
      <c r="Y1310" s="155"/>
    </row>
    <row r="1311" spans="1:25" s="247" customFormat="1">
      <c r="A1311" s="165"/>
      <c r="B1311" s="164"/>
      <c r="C1311" s="164"/>
      <c r="D1311" s="172" t="s">
        <v>619</v>
      </c>
      <c r="E1311" s="302"/>
      <c r="F1311" s="302"/>
      <c r="G1311" s="302"/>
      <c r="H1311" s="302"/>
      <c r="I1311" s="302"/>
      <c r="J1311" s="302"/>
      <c r="K1311" s="302"/>
      <c r="L1311" s="302"/>
      <c r="M1311" s="311"/>
      <c r="N1311" s="311"/>
      <c r="O1311" s="311"/>
      <c r="P1311" s="311"/>
      <c r="Q1311" s="311"/>
      <c r="R1311" s="311"/>
      <c r="S1311" s="302">
        <v>1080000</v>
      </c>
      <c r="T1311" s="311"/>
      <c r="U1311" s="311"/>
      <c r="V1311" s="311"/>
      <c r="W1311" s="304"/>
      <c r="X1311" s="311"/>
      <c r="Y1311" s="155"/>
    </row>
    <row r="1312" spans="1:25" s="247" customFormat="1">
      <c r="A1312" s="165"/>
      <c r="B1312" s="164"/>
      <c r="C1312" s="164"/>
      <c r="D1312" s="172" t="s">
        <v>619</v>
      </c>
      <c r="E1312" s="302"/>
      <c r="F1312" s="302"/>
      <c r="G1312" s="302"/>
      <c r="H1312" s="302"/>
      <c r="I1312" s="302"/>
      <c r="J1312" s="302"/>
      <c r="K1312" s="302"/>
      <c r="L1312" s="302"/>
      <c r="M1312" s="311"/>
      <c r="N1312" s="311"/>
      <c r="O1312" s="311"/>
      <c r="P1312" s="311"/>
      <c r="Q1312" s="311"/>
      <c r="R1312" s="311"/>
      <c r="S1312" s="302">
        <v>450000</v>
      </c>
      <c r="T1312" s="311"/>
      <c r="U1312" s="311"/>
      <c r="V1312" s="311"/>
      <c r="W1312" s="304"/>
      <c r="X1312" s="311"/>
      <c r="Y1312" s="155"/>
    </row>
    <row r="1313" spans="1:25" s="247" customFormat="1">
      <c r="A1313" s="165"/>
      <c r="B1313" s="164"/>
      <c r="C1313" s="164"/>
      <c r="D1313" s="172" t="s">
        <v>620</v>
      </c>
      <c r="E1313" s="302"/>
      <c r="F1313" s="302"/>
      <c r="G1313" s="302"/>
      <c r="H1313" s="302"/>
      <c r="I1313" s="302"/>
      <c r="J1313" s="302"/>
      <c r="K1313" s="302"/>
      <c r="L1313" s="302"/>
      <c r="M1313" s="311"/>
      <c r="N1313" s="311"/>
      <c r="O1313" s="311"/>
      <c r="P1313" s="311"/>
      <c r="Q1313" s="311"/>
      <c r="R1313" s="311"/>
      <c r="S1313" s="302">
        <v>200000</v>
      </c>
      <c r="T1313" s="311"/>
      <c r="U1313" s="311"/>
      <c r="V1313" s="311"/>
      <c r="W1313" s="304"/>
      <c r="X1313" s="311"/>
      <c r="Y1313" s="155"/>
    </row>
    <row r="1314" spans="1:25" s="247" customFormat="1">
      <c r="A1314" s="165"/>
      <c r="B1314" s="164"/>
      <c r="C1314" s="164"/>
      <c r="D1314" s="172" t="s">
        <v>620</v>
      </c>
      <c r="E1314" s="302"/>
      <c r="F1314" s="302"/>
      <c r="G1314" s="302"/>
      <c r="H1314" s="302"/>
      <c r="I1314" s="302"/>
      <c r="J1314" s="302"/>
      <c r="K1314" s="302"/>
      <c r="L1314" s="302"/>
      <c r="M1314" s="311"/>
      <c r="N1314" s="311"/>
      <c r="O1314" s="311"/>
      <c r="P1314" s="311"/>
      <c r="Q1314" s="311"/>
      <c r="R1314" s="311"/>
      <c r="S1314" s="302">
        <v>300000</v>
      </c>
      <c r="T1314" s="311"/>
      <c r="U1314" s="311"/>
      <c r="V1314" s="311"/>
      <c r="W1314" s="304"/>
      <c r="X1314" s="311"/>
      <c r="Y1314" s="155"/>
    </row>
    <row r="1315" spans="1:25" s="247" customFormat="1">
      <c r="A1315" s="165"/>
      <c r="B1315" s="164"/>
      <c r="C1315" s="164"/>
      <c r="D1315" s="172" t="s">
        <v>620</v>
      </c>
      <c r="E1315" s="302"/>
      <c r="F1315" s="302"/>
      <c r="G1315" s="302"/>
      <c r="H1315" s="302"/>
      <c r="I1315" s="302"/>
      <c r="J1315" s="302"/>
      <c r="K1315" s="302"/>
      <c r="L1315" s="302"/>
      <c r="M1315" s="311"/>
      <c r="N1315" s="311"/>
      <c r="O1315" s="311"/>
      <c r="P1315" s="311"/>
      <c r="Q1315" s="311"/>
      <c r="R1315" s="311"/>
      <c r="S1315" s="302">
        <v>100000</v>
      </c>
      <c r="T1315" s="311"/>
      <c r="U1315" s="311"/>
      <c r="V1315" s="311"/>
      <c r="W1315" s="304"/>
      <c r="X1315" s="311"/>
      <c r="Y1315" s="155"/>
    </row>
    <row r="1316" spans="1:25" s="247" customFormat="1">
      <c r="A1316" s="165"/>
      <c r="B1316" s="164"/>
      <c r="C1316" s="164"/>
      <c r="D1316" s="172" t="s">
        <v>621</v>
      </c>
      <c r="E1316" s="302"/>
      <c r="F1316" s="302"/>
      <c r="G1316" s="302"/>
      <c r="H1316" s="302"/>
      <c r="I1316" s="302"/>
      <c r="J1316" s="302"/>
      <c r="K1316" s="302"/>
      <c r="L1316" s="302"/>
      <c r="M1316" s="311"/>
      <c r="N1316" s="311"/>
      <c r="O1316" s="311"/>
      <c r="P1316" s="311"/>
      <c r="Q1316" s="311"/>
      <c r="R1316" s="311"/>
      <c r="S1316" s="302">
        <v>25000</v>
      </c>
      <c r="T1316" s="311"/>
      <c r="U1316" s="311"/>
      <c r="V1316" s="311"/>
      <c r="W1316" s="304"/>
      <c r="X1316" s="311"/>
      <c r="Y1316" s="155"/>
    </row>
    <row r="1317" spans="1:25" s="247" customFormat="1">
      <c r="A1317" s="165"/>
      <c r="B1317" s="164"/>
      <c r="C1317" s="164"/>
      <c r="D1317" s="172" t="s">
        <v>621</v>
      </c>
      <c r="E1317" s="302"/>
      <c r="F1317" s="302"/>
      <c r="G1317" s="302"/>
      <c r="H1317" s="302"/>
      <c r="I1317" s="302"/>
      <c r="J1317" s="302"/>
      <c r="K1317" s="302"/>
      <c r="L1317" s="302"/>
      <c r="M1317" s="311"/>
      <c r="N1317" s="311"/>
      <c r="O1317" s="311"/>
      <c r="P1317" s="311"/>
      <c r="Q1317" s="311"/>
      <c r="R1317" s="311"/>
      <c r="S1317" s="302">
        <v>15000</v>
      </c>
      <c r="T1317" s="311"/>
      <c r="U1317" s="311"/>
      <c r="V1317" s="311"/>
      <c r="W1317" s="304"/>
      <c r="X1317" s="311"/>
      <c r="Y1317" s="155"/>
    </row>
    <row r="1318" spans="1:25" s="247" customFormat="1">
      <c r="A1318" s="165"/>
      <c r="B1318" s="164"/>
      <c r="C1318" s="164"/>
      <c r="D1318" s="172" t="s">
        <v>621</v>
      </c>
      <c r="E1318" s="302"/>
      <c r="F1318" s="302"/>
      <c r="G1318" s="302"/>
      <c r="H1318" s="302"/>
      <c r="I1318" s="302"/>
      <c r="J1318" s="302"/>
      <c r="K1318" s="302"/>
      <c r="L1318" s="302"/>
      <c r="M1318" s="311"/>
      <c r="N1318" s="311"/>
      <c r="O1318" s="311"/>
      <c r="P1318" s="311"/>
      <c r="Q1318" s="311"/>
      <c r="R1318" s="311"/>
      <c r="S1318" s="302">
        <v>15000</v>
      </c>
      <c r="T1318" s="311"/>
      <c r="U1318" s="311"/>
      <c r="V1318" s="311"/>
      <c r="W1318" s="304"/>
      <c r="X1318" s="311"/>
      <c r="Y1318" s="155"/>
    </row>
    <row r="1319" spans="1:25" s="247" customFormat="1">
      <c r="A1319" s="165"/>
      <c r="B1319" s="164"/>
      <c r="C1319" s="164"/>
      <c r="D1319" s="172" t="s">
        <v>621</v>
      </c>
      <c r="E1319" s="302"/>
      <c r="F1319" s="302"/>
      <c r="G1319" s="302"/>
      <c r="H1319" s="302"/>
      <c r="I1319" s="302"/>
      <c r="J1319" s="302"/>
      <c r="K1319" s="302"/>
      <c r="L1319" s="302"/>
      <c r="M1319" s="311"/>
      <c r="N1319" s="311"/>
      <c r="O1319" s="311"/>
      <c r="P1319" s="311"/>
      <c r="Q1319" s="311"/>
      <c r="R1319" s="311"/>
      <c r="S1319" s="302">
        <v>15000</v>
      </c>
      <c r="T1319" s="311"/>
      <c r="U1319" s="311"/>
      <c r="V1319" s="311"/>
      <c r="W1319" s="304"/>
      <c r="X1319" s="311"/>
      <c r="Y1319" s="155"/>
    </row>
    <row r="1320" spans="1:25" s="247" customFormat="1">
      <c r="A1320" s="165"/>
      <c r="B1320" s="164"/>
      <c r="C1320" s="164"/>
      <c r="D1320" s="172" t="s">
        <v>621</v>
      </c>
      <c r="E1320" s="302"/>
      <c r="F1320" s="302"/>
      <c r="G1320" s="302"/>
      <c r="H1320" s="302"/>
      <c r="I1320" s="302"/>
      <c r="J1320" s="302"/>
      <c r="K1320" s="302"/>
      <c r="L1320" s="302"/>
      <c r="M1320" s="311"/>
      <c r="N1320" s="311"/>
      <c r="O1320" s="311"/>
      <c r="P1320" s="311"/>
      <c r="Q1320" s="311"/>
      <c r="R1320" s="311"/>
      <c r="S1320" s="302">
        <v>20000</v>
      </c>
      <c r="T1320" s="311"/>
      <c r="U1320" s="311"/>
      <c r="V1320" s="311"/>
      <c r="W1320" s="304"/>
      <c r="X1320" s="311"/>
      <c r="Y1320" s="155"/>
    </row>
    <row r="1321" spans="1:25" s="247" customFormat="1">
      <c r="A1321" s="165"/>
      <c r="B1321" s="164"/>
      <c r="C1321" s="164"/>
      <c r="D1321" s="172" t="s">
        <v>621</v>
      </c>
      <c r="E1321" s="302"/>
      <c r="F1321" s="302"/>
      <c r="G1321" s="302"/>
      <c r="H1321" s="302"/>
      <c r="I1321" s="302"/>
      <c r="J1321" s="302"/>
      <c r="K1321" s="302"/>
      <c r="L1321" s="302"/>
      <c r="M1321" s="311"/>
      <c r="N1321" s="311"/>
      <c r="O1321" s="311"/>
      <c r="P1321" s="311"/>
      <c r="Q1321" s="311"/>
      <c r="R1321" s="311"/>
      <c r="S1321" s="302">
        <v>15000</v>
      </c>
      <c r="T1321" s="311"/>
      <c r="U1321" s="311"/>
      <c r="V1321" s="311"/>
      <c r="W1321" s="304"/>
      <c r="X1321" s="311"/>
      <c r="Y1321" s="155"/>
    </row>
    <row r="1322" spans="1:25" s="247" customFormat="1">
      <c r="A1322" s="165"/>
      <c r="B1322" s="164"/>
      <c r="C1322" s="164"/>
      <c r="D1322" s="172" t="s">
        <v>622</v>
      </c>
      <c r="E1322" s="302"/>
      <c r="F1322" s="302"/>
      <c r="G1322" s="302"/>
      <c r="H1322" s="302"/>
      <c r="I1322" s="302"/>
      <c r="J1322" s="302"/>
      <c r="K1322" s="302"/>
      <c r="L1322" s="302"/>
      <c r="M1322" s="311"/>
      <c r="N1322" s="311"/>
      <c r="O1322" s="311"/>
      <c r="P1322" s="311"/>
      <c r="Q1322" s="311"/>
      <c r="R1322" s="311"/>
      <c r="S1322" s="302">
        <v>600000</v>
      </c>
      <c r="T1322" s="311"/>
      <c r="U1322" s="311"/>
      <c r="V1322" s="311"/>
      <c r="W1322" s="304"/>
      <c r="X1322" s="311"/>
      <c r="Y1322" s="155"/>
    </row>
    <row r="1323" spans="1:25" s="247" customFormat="1">
      <c r="A1323" s="165"/>
      <c r="B1323" s="164"/>
      <c r="C1323" s="164"/>
      <c r="D1323" s="172" t="s">
        <v>623</v>
      </c>
      <c r="E1323" s="302"/>
      <c r="F1323" s="302"/>
      <c r="G1323" s="302"/>
      <c r="H1323" s="302"/>
      <c r="I1323" s="302"/>
      <c r="J1323" s="302"/>
      <c r="K1323" s="302"/>
      <c r="L1323" s="302"/>
      <c r="M1323" s="311"/>
      <c r="N1323" s="311"/>
      <c r="O1323" s="311"/>
      <c r="P1323" s="311"/>
      <c r="Q1323" s="311"/>
      <c r="R1323" s="311"/>
      <c r="S1323" s="302">
        <v>200000</v>
      </c>
      <c r="T1323" s="311"/>
      <c r="U1323" s="311"/>
      <c r="V1323" s="311"/>
      <c r="W1323" s="304"/>
      <c r="X1323" s="311"/>
      <c r="Y1323" s="155"/>
    </row>
    <row r="1324" spans="1:25" s="247" customFormat="1">
      <c r="A1324" s="165"/>
      <c r="B1324" s="164"/>
      <c r="C1324" s="164"/>
      <c r="D1324" s="172" t="s">
        <v>623</v>
      </c>
      <c r="E1324" s="302"/>
      <c r="F1324" s="302"/>
      <c r="G1324" s="302"/>
      <c r="H1324" s="302"/>
      <c r="I1324" s="302"/>
      <c r="J1324" s="302"/>
      <c r="K1324" s="302"/>
      <c r="L1324" s="302"/>
      <c r="M1324" s="311"/>
      <c r="N1324" s="311"/>
      <c r="O1324" s="311"/>
      <c r="P1324" s="311"/>
      <c r="Q1324" s="311"/>
      <c r="R1324" s="311"/>
      <c r="S1324" s="302">
        <v>50000</v>
      </c>
      <c r="T1324" s="311"/>
      <c r="U1324" s="311"/>
      <c r="V1324" s="311"/>
      <c r="W1324" s="304"/>
      <c r="X1324" s="311"/>
      <c r="Y1324" s="155"/>
    </row>
    <row r="1325" spans="1:25" s="247" customFormat="1">
      <c r="A1325" s="165"/>
      <c r="B1325" s="164"/>
      <c r="C1325" s="164"/>
      <c r="D1325" s="172" t="s">
        <v>623</v>
      </c>
      <c r="E1325" s="302"/>
      <c r="F1325" s="302"/>
      <c r="G1325" s="302"/>
      <c r="H1325" s="302"/>
      <c r="I1325" s="302"/>
      <c r="J1325" s="302"/>
      <c r="K1325" s="302"/>
      <c r="L1325" s="302"/>
      <c r="M1325" s="311"/>
      <c r="N1325" s="311"/>
      <c r="O1325" s="311"/>
      <c r="P1325" s="311"/>
      <c r="Q1325" s="311"/>
      <c r="R1325" s="311"/>
      <c r="S1325" s="302">
        <v>100000</v>
      </c>
      <c r="T1325" s="311"/>
      <c r="U1325" s="311"/>
      <c r="V1325" s="311"/>
      <c r="W1325" s="304"/>
      <c r="X1325" s="311"/>
      <c r="Y1325" s="155"/>
    </row>
    <row r="1326" spans="1:25" s="247" customFormat="1">
      <c r="A1326" s="165"/>
      <c r="B1326" s="164"/>
      <c r="C1326" s="164"/>
      <c r="D1326" s="172" t="s">
        <v>624</v>
      </c>
      <c r="E1326" s="302"/>
      <c r="F1326" s="302"/>
      <c r="G1326" s="302"/>
      <c r="H1326" s="302"/>
      <c r="I1326" s="302"/>
      <c r="J1326" s="302"/>
      <c r="K1326" s="302"/>
      <c r="L1326" s="302"/>
      <c r="M1326" s="311"/>
      <c r="N1326" s="311"/>
      <c r="O1326" s="311"/>
      <c r="P1326" s="311"/>
      <c r="Q1326" s="311"/>
      <c r="R1326" s="311"/>
      <c r="S1326" s="302">
        <v>50000</v>
      </c>
      <c r="T1326" s="311"/>
      <c r="U1326" s="311"/>
      <c r="V1326" s="311"/>
      <c r="W1326" s="304"/>
      <c r="X1326" s="311"/>
      <c r="Y1326" s="155"/>
    </row>
    <row r="1327" spans="1:25" s="247" customFormat="1">
      <c r="A1327" s="165"/>
      <c r="B1327" s="164"/>
      <c r="C1327" s="164"/>
      <c r="D1327" s="172" t="s">
        <v>624</v>
      </c>
      <c r="E1327" s="302"/>
      <c r="F1327" s="302"/>
      <c r="G1327" s="302"/>
      <c r="H1327" s="302"/>
      <c r="I1327" s="302"/>
      <c r="J1327" s="302"/>
      <c r="K1327" s="302"/>
      <c r="L1327" s="302"/>
      <c r="M1327" s="311"/>
      <c r="N1327" s="311"/>
      <c r="O1327" s="311"/>
      <c r="P1327" s="311"/>
      <c r="Q1327" s="311"/>
      <c r="R1327" s="311"/>
      <c r="S1327" s="302">
        <v>50000</v>
      </c>
      <c r="T1327" s="311"/>
      <c r="U1327" s="311"/>
      <c r="V1327" s="311"/>
      <c r="W1327" s="304"/>
      <c r="X1327" s="311"/>
      <c r="Y1327" s="155"/>
    </row>
    <row r="1328" spans="1:25" s="247" customFormat="1">
      <c r="A1328" s="165"/>
      <c r="B1328" s="164"/>
      <c r="C1328" s="164"/>
      <c r="D1328" s="172" t="s">
        <v>624</v>
      </c>
      <c r="E1328" s="302"/>
      <c r="F1328" s="302"/>
      <c r="G1328" s="302"/>
      <c r="H1328" s="302"/>
      <c r="I1328" s="302"/>
      <c r="J1328" s="302"/>
      <c r="K1328" s="302"/>
      <c r="L1328" s="302"/>
      <c r="M1328" s="311"/>
      <c r="N1328" s="311"/>
      <c r="O1328" s="311"/>
      <c r="P1328" s="311"/>
      <c r="Q1328" s="311"/>
      <c r="R1328" s="311"/>
      <c r="S1328" s="302">
        <v>50000</v>
      </c>
      <c r="T1328" s="311"/>
      <c r="U1328" s="311"/>
      <c r="V1328" s="311"/>
      <c r="W1328" s="304"/>
      <c r="X1328" s="311"/>
      <c r="Y1328" s="155"/>
    </row>
    <row r="1329" spans="1:25" s="247" customFormat="1">
      <c r="A1329" s="165"/>
      <c r="B1329" s="164"/>
      <c r="C1329" s="164"/>
      <c r="D1329" s="172" t="s">
        <v>624</v>
      </c>
      <c r="E1329" s="302"/>
      <c r="F1329" s="302"/>
      <c r="G1329" s="302"/>
      <c r="H1329" s="302"/>
      <c r="I1329" s="302"/>
      <c r="J1329" s="302"/>
      <c r="K1329" s="302"/>
      <c r="L1329" s="302"/>
      <c r="M1329" s="311"/>
      <c r="N1329" s="311"/>
      <c r="O1329" s="311"/>
      <c r="P1329" s="311"/>
      <c r="Q1329" s="311"/>
      <c r="R1329" s="311"/>
      <c r="S1329" s="302">
        <v>500000</v>
      </c>
      <c r="T1329" s="311"/>
      <c r="U1329" s="311"/>
      <c r="V1329" s="311"/>
      <c r="W1329" s="304"/>
      <c r="X1329" s="311"/>
      <c r="Y1329" s="155"/>
    </row>
    <row r="1330" spans="1:25" s="247" customFormat="1">
      <c r="A1330" s="165"/>
      <c r="B1330" s="164"/>
      <c r="C1330" s="164"/>
      <c r="D1330" s="172" t="s">
        <v>625</v>
      </c>
      <c r="E1330" s="302"/>
      <c r="F1330" s="302"/>
      <c r="G1330" s="302"/>
      <c r="H1330" s="302"/>
      <c r="I1330" s="302"/>
      <c r="J1330" s="302"/>
      <c r="K1330" s="302"/>
      <c r="L1330" s="302"/>
      <c r="M1330" s="311"/>
      <c r="N1330" s="311"/>
      <c r="O1330" s="311"/>
      <c r="P1330" s="311"/>
      <c r="Q1330" s="311"/>
      <c r="R1330" s="311"/>
      <c r="S1330" s="302">
        <v>125000</v>
      </c>
      <c r="T1330" s="311"/>
      <c r="U1330" s="311"/>
      <c r="V1330" s="311"/>
      <c r="W1330" s="304"/>
      <c r="X1330" s="311"/>
      <c r="Y1330" s="155"/>
    </row>
    <row r="1331" spans="1:25" s="247" customFormat="1">
      <c r="A1331" s="165"/>
      <c r="B1331" s="164"/>
      <c r="C1331" s="164"/>
      <c r="D1331" s="172" t="s">
        <v>625</v>
      </c>
      <c r="E1331" s="302"/>
      <c r="F1331" s="302"/>
      <c r="G1331" s="302"/>
      <c r="H1331" s="302"/>
      <c r="I1331" s="302"/>
      <c r="J1331" s="302"/>
      <c r="K1331" s="302"/>
      <c r="L1331" s="302"/>
      <c r="M1331" s="311"/>
      <c r="N1331" s="311"/>
      <c r="O1331" s="311"/>
      <c r="P1331" s="311"/>
      <c r="Q1331" s="311"/>
      <c r="R1331" s="311"/>
      <c r="S1331" s="302">
        <v>25000</v>
      </c>
      <c r="T1331" s="311"/>
      <c r="U1331" s="311"/>
      <c r="V1331" s="311"/>
      <c r="W1331" s="304"/>
      <c r="X1331" s="311"/>
      <c r="Y1331" s="155"/>
    </row>
    <row r="1332" spans="1:25" s="247" customFormat="1">
      <c r="A1332" s="165"/>
      <c r="B1332" s="164"/>
      <c r="C1332" s="164"/>
      <c r="D1332" s="172" t="s">
        <v>625</v>
      </c>
      <c r="E1332" s="302"/>
      <c r="F1332" s="302"/>
      <c r="G1332" s="302"/>
      <c r="H1332" s="302"/>
      <c r="I1332" s="302"/>
      <c r="J1332" s="302"/>
      <c r="K1332" s="302"/>
      <c r="L1332" s="302"/>
      <c r="M1332" s="311"/>
      <c r="N1332" s="311"/>
      <c r="O1332" s="311"/>
      <c r="P1332" s="311"/>
      <c r="Q1332" s="311"/>
      <c r="R1332" s="311"/>
      <c r="S1332" s="302">
        <v>30000</v>
      </c>
      <c r="T1332" s="311"/>
      <c r="U1332" s="311"/>
      <c r="V1332" s="311"/>
      <c r="W1332" s="304"/>
      <c r="X1332" s="311"/>
      <c r="Y1332" s="155"/>
    </row>
    <row r="1333" spans="1:25" s="247" customFormat="1">
      <c r="A1333" s="165"/>
      <c r="B1333" s="164"/>
      <c r="C1333" s="164"/>
      <c r="D1333" s="172" t="s">
        <v>625</v>
      </c>
      <c r="E1333" s="302"/>
      <c r="F1333" s="302"/>
      <c r="G1333" s="302"/>
      <c r="H1333" s="302"/>
      <c r="I1333" s="302"/>
      <c r="J1333" s="302"/>
      <c r="K1333" s="302"/>
      <c r="L1333" s="302"/>
      <c r="M1333" s="311"/>
      <c r="N1333" s="311"/>
      <c r="O1333" s="311"/>
      <c r="P1333" s="311"/>
      <c r="Q1333" s="311"/>
      <c r="R1333" s="311"/>
      <c r="S1333" s="302">
        <v>75000</v>
      </c>
      <c r="T1333" s="311"/>
      <c r="U1333" s="311"/>
      <c r="V1333" s="311"/>
      <c r="W1333" s="304"/>
      <c r="X1333" s="311"/>
      <c r="Y1333" s="155"/>
    </row>
    <row r="1334" spans="1:25" s="247" customFormat="1">
      <c r="A1334" s="165"/>
      <c r="B1334" s="164"/>
      <c r="C1334" s="164"/>
      <c r="D1334" s="172" t="s">
        <v>625</v>
      </c>
      <c r="E1334" s="302"/>
      <c r="F1334" s="302"/>
      <c r="G1334" s="302"/>
      <c r="H1334" s="302"/>
      <c r="I1334" s="302"/>
      <c r="J1334" s="302"/>
      <c r="K1334" s="302"/>
      <c r="L1334" s="302"/>
      <c r="M1334" s="311"/>
      <c r="N1334" s="311"/>
      <c r="O1334" s="311"/>
      <c r="P1334" s="311"/>
      <c r="Q1334" s="311"/>
      <c r="R1334" s="311"/>
      <c r="S1334" s="302">
        <v>25000</v>
      </c>
      <c r="T1334" s="311"/>
      <c r="U1334" s="311"/>
      <c r="V1334" s="311"/>
      <c r="W1334" s="304"/>
      <c r="X1334" s="311"/>
      <c r="Y1334" s="155"/>
    </row>
    <row r="1335" spans="1:25" s="247" customFormat="1">
      <c r="A1335" s="165"/>
      <c r="B1335" s="164"/>
      <c r="C1335" s="164"/>
      <c r="D1335" s="172" t="s">
        <v>626</v>
      </c>
      <c r="E1335" s="302"/>
      <c r="F1335" s="302"/>
      <c r="G1335" s="302"/>
      <c r="H1335" s="302"/>
      <c r="I1335" s="302"/>
      <c r="J1335" s="302"/>
      <c r="K1335" s="302"/>
      <c r="L1335" s="302"/>
      <c r="M1335" s="311"/>
      <c r="N1335" s="311"/>
      <c r="O1335" s="311"/>
      <c r="P1335" s="311"/>
      <c r="Q1335" s="311"/>
      <c r="R1335" s="311"/>
      <c r="S1335" s="302">
        <v>45000</v>
      </c>
      <c r="T1335" s="311"/>
      <c r="U1335" s="311"/>
      <c r="V1335" s="311"/>
      <c r="W1335" s="304"/>
      <c r="X1335" s="311"/>
      <c r="Y1335" s="155"/>
    </row>
    <row r="1336" spans="1:25" s="247" customFormat="1">
      <c r="A1336" s="165"/>
      <c r="B1336" s="164"/>
      <c r="C1336" s="164"/>
      <c r="D1336" s="172" t="s">
        <v>626</v>
      </c>
      <c r="E1336" s="302"/>
      <c r="F1336" s="302"/>
      <c r="G1336" s="302"/>
      <c r="H1336" s="302"/>
      <c r="I1336" s="302"/>
      <c r="J1336" s="302"/>
      <c r="K1336" s="302"/>
      <c r="L1336" s="302"/>
      <c r="M1336" s="311"/>
      <c r="N1336" s="311"/>
      <c r="O1336" s="311"/>
      <c r="P1336" s="311"/>
      <c r="Q1336" s="311"/>
      <c r="R1336" s="311"/>
      <c r="S1336" s="302">
        <v>25000</v>
      </c>
      <c r="T1336" s="311"/>
      <c r="U1336" s="311"/>
      <c r="V1336" s="311"/>
      <c r="W1336" s="304"/>
      <c r="X1336" s="311"/>
      <c r="Y1336" s="155"/>
    </row>
    <row r="1337" spans="1:25" s="247" customFormat="1">
      <c r="A1337" s="165"/>
      <c r="B1337" s="164"/>
      <c r="C1337" s="164"/>
      <c r="D1337" s="172" t="s">
        <v>626</v>
      </c>
      <c r="E1337" s="302"/>
      <c r="F1337" s="302"/>
      <c r="G1337" s="302"/>
      <c r="H1337" s="302"/>
      <c r="I1337" s="302"/>
      <c r="J1337" s="302"/>
      <c r="K1337" s="302"/>
      <c r="L1337" s="302"/>
      <c r="M1337" s="311"/>
      <c r="N1337" s="311"/>
      <c r="O1337" s="311"/>
      <c r="P1337" s="311"/>
      <c r="Q1337" s="311"/>
      <c r="R1337" s="311"/>
      <c r="S1337" s="302">
        <v>25000</v>
      </c>
      <c r="T1337" s="311"/>
      <c r="U1337" s="311"/>
      <c r="V1337" s="311"/>
      <c r="W1337" s="304"/>
      <c r="X1337" s="311"/>
      <c r="Y1337" s="155"/>
    </row>
    <row r="1338" spans="1:25" s="247" customFormat="1">
      <c r="A1338" s="165"/>
      <c r="B1338" s="164"/>
      <c r="C1338" s="164"/>
      <c r="D1338" s="172" t="s">
        <v>626</v>
      </c>
      <c r="E1338" s="302"/>
      <c r="F1338" s="302"/>
      <c r="G1338" s="302"/>
      <c r="H1338" s="302"/>
      <c r="I1338" s="302"/>
      <c r="J1338" s="302"/>
      <c r="K1338" s="302"/>
      <c r="L1338" s="302"/>
      <c r="M1338" s="311"/>
      <c r="N1338" s="311"/>
      <c r="O1338" s="311"/>
      <c r="P1338" s="311"/>
      <c r="Q1338" s="311"/>
      <c r="R1338" s="311"/>
      <c r="S1338" s="302">
        <v>25000</v>
      </c>
      <c r="T1338" s="311"/>
      <c r="U1338" s="311"/>
      <c r="V1338" s="311"/>
      <c r="W1338" s="304"/>
      <c r="X1338" s="311"/>
      <c r="Y1338" s="155"/>
    </row>
    <row r="1339" spans="1:25" s="247" customFormat="1">
      <c r="A1339" s="165"/>
      <c r="B1339" s="164"/>
      <c r="C1339" s="164"/>
      <c r="D1339" s="172" t="s">
        <v>626</v>
      </c>
      <c r="E1339" s="302"/>
      <c r="F1339" s="302"/>
      <c r="G1339" s="302"/>
      <c r="H1339" s="302"/>
      <c r="I1339" s="302"/>
      <c r="J1339" s="302"/>
      <c r="K1339" s="302"/>
      <c r="L1339" s="302"/>
      <c r="M1339" s="311"/>
      <c r="N1339" s="311"/>
      <c r="O1339" s="311"/>
      <c r="P1339" s="311"/>
      <c r="Q1339" s="311"/>
      <c r="R1339" s="311"/>
      <c r="S1339" s="302">
        <v>25000</v>
      </c>
      <c r="T1339" s="311"/>
      <c r="U1339" s="311"/>
      <c r="V1339" s="311"/>
      <c r="W1339" s="304"/>
      <c r="X1339" s="311"/>
      <c r="Y1339" s="155"/>
    </row>
    <row r="1340" spans="1:25" s="247" customFormat="1">
      <c r="A1340" s="165"/>
      <c r="B1340" s="164"/>
      <c r="C1340" s="164"/>
      <c r="D1340" s="172" t="s">
        <v>154</v>
      </c>
      <c r="E1340" s="302"/>
      <c r="F1340" s="302"/>
      <c r="G1340" s="302"/>
      <c r="H1340" s="302"/>
      <c r="I1340" s="302"/>
      <c r="J1340" s="302"/>
      <c r="K1340" s="302"/>
      <c r="L1340" s="302"/>
      <c r="M1340" s="311"/>
      <c r="N1340" s="311"/>
      <c r="O1340" s="311"/>
      <c r="P1340" s="311"/>
      <c r="Q1340" s="311"/>
      <c r="R1340" s="311"/>
      <c r="S1340" s="302">
        <v>900000</v>
      </c>
      <c r="T1340" s="311"/>
      <c r="U1340" s="311"/>
      <c r="V1340" s="311"/>
      <c r="W1340" s="304"/>
      <c r="X1340" s="311"/>
      <c r="Y1340" s="155"/>
    </row>
    <row r="1341" spans="1:25" s="247" customFormat="1">
      <c r="A1341" s="165"/>
      <c r="B1341" s="164"/>
      <c r="C1341" s="164"/>
      <c r="D1341" s="172" t="s">
        <v>627</v>
      </c>
      <c r="E1341" s="302"/>
      <c r="F1341" s="302"/>
      <c r="G1341" s="302"/>
      <c r="H1341" s="302"/>
      <c r="I1341" s="302"/>
      <c r="J1341" s="302"/>
      <c r="K1341" s="302"/>
      <c r="L1341" s="302"/>
      <c r="M1341" s="311"/>
      <c r="N1341" s="311"/>
      <c r="O1341" s="311"/>
      <c r="P1341" s="311"/>
      <c r="Q1341" s="311"/>
      <c r="R1341" s="311"/>
      <c r="S1341" s="302">
        <v>20000</v>
      </c>
      <c r="T1341" s="311"/>
      <c r="U1341" s="311"/>
      <c r="V1341" s="311"/>
      <c r="W1341" s="304"/>
      <c r="X1341" s="311"/>
      <c r="Y1341" s="155"/>
    </row>
    <row r="1342" spans="1:25" s="247" customFormat="1">
      <c r="A1342" s="165"/>
      <c r="B1342" s="164"/>
      <c r="C1342" s="164"/>
      <c r="D1342" s="172" t="s">
        <v>627</v>
      </c>
      <c r="E1342" s="302"/>
      <c r="F1342" s="302"/>
      <c r="G1342" s="302"/>
      <c r="H1342" s="302"/>
      <c r="I1342" s="302"/>
      <c r="J1342" s="302"/>
      <c r="K1342" s="302"/>
      <c r="L1342" s="302"/>
      <c r="M1342" s="311"/>
      <c r="N1342" s="311"/>
      <c r="O1342" s="311"/>
      <c r="P1342" s="311"/>
      <c r="Q1342" s="311"/>
      <c r="R1342" s="311"/>
      <c r="S1342" s="302">
        <v>60000</v>
      </c>
      <c r="T1342" s="311"/>
      <c r="U1342" s="311"/>
      <c r="V1342" s="311"/>
      <c r="W1342" s="304"/>
      <c r="X1342" s="311"/>
      <c r="Y1342" s="155"/>
    </row>
    <row r="1343" spans="1:25" s="247" customFormat="1">
      <c r="A1343" s="165"/>
      <c r="B1343" s="164"/>
      <c r="C1343" s="164"/>
      <c r="D1343" s="172" t="s">
        <v>628</v>
      </c>
      <c r="E1343" s="302"/>
      <c r="F1343" s="302"/>
      <c r="G1343" s="302"/>
      <c r="H1343" s="302"/>
      <c r="I1343" s="302"/>
      <c r="J1343" s="302"/>
      <c r="K1343" s="302"/>
      <c r="L1343" s="302"/>
      <c r="M1343" s="311"/>
      <c r="N1343" s="311"/>
      <c r="O1343" s="311"/>
      <c r="P1343" s="311"/>
      <c r="Q1343" s="311"/>
      <c r="R1343" s="311"/>
      <c r="S1343" s="302">
        <v>60000</v>
      </c>
      <c r="T1343" s="311"/>
      <c r="U1343" s="311"/>
      <c r="V1343" s="311"/>
      <c r="W1343" s="304"/>
      <c r="X1343" s="311"/>
      <c r="Y1343" s="155"/>
    </row>
    <row r="1344" spans="1:25" s="247" customFormat="1">
      <c r="A1344" s="165"/>
      <c r="B1344" s="164"/>
      <c r="C1344" s="164"/>
      <c r="D1344" s="172" t="s">
        <v>629</v>
      </c>
      <c r="E1344" s="302"/>
      <c r="F1344" s="302"/>
      <c r="G1344" s="302"/>
      <c r="H1344" s="302"/>
      <c r="I1344" s="302"/>
      <c r="J1344" s="302"/>
      <c r="K1344" s="302"/>
      <c r="L1344" s="302"/>
      <c r="M1344" s="311"/>
      <c r="N1344" s="311"/>
      <c r="O1344" s="311"/>
      <c r="P1344" s="311"/>
      <c r="Q1344" s="311"/>
      <c r="R1344" s="311"/>
      <c r="S1344" s="302">
        <v>1800000</v>
      </c>
      <c r="T1344" s="311"/>
      <c r="U1344" s="311"/>
      <c r="V1344" s="311"/>
      <c r="W1344" s="304"/>
      <c r="X1344" s="311"/>
      <c r="Y1344" s="155"/>
    </row>
    <row r="1345" spans="1:25" s="247" customFormat="1">
      <c r="A1345" s="165"/>
      <c r="B1345" s="164"/>
      <c r="C1345" s="164"/>
      <c r="D1345" s="172" t="s">
        <v>152</v>
      </c>
      <c r="E1345" s="302"/>
      <c r="F1345" s="302"/>
      <c r="G1345" s="302"/>
      <c r="H1345" s="302"/>
      <c r="I1345" s="302"/>
      <c r="J1345" s="302"/>
      <c r="K1345" s="302"/>
      <c r="L1345" s="302"/>
      <c r="M1345" s="311"/>
      <c r="N1345" s="311"/>
      <c r="O1345" s="311"/>
      <c r="P1345" s="311"/>
      <c r="Q1345" s="311"/>
      <c r="R1345" s="311"/>
      <c r="S1345" s="302">
        <v>250000</v>
      </c>
      <c r="T1345" s="311"/>
      <c r="U1345" s="311"/>
      <c r="V1345" s="311"/>
      <c r="W1345" s="304"/>
      <c r="X1345" s="311"/>
      <c r="Y1345" s="155"/>
    </row>
    <row r="1346" spans="1:25" s="247" customFormat="1">
      <c r="A1346" s="165"/>
      <c r="B1346" s="164"/>
      <c r="C1346" s="164"/>
      <c r="D1346" s="172" t="s">
        <v>123</v>
      </c>
      <c r="E1346" s="302"/>
      <c r="F1346" s="302"/>
      <c r="G1346" s="302"/>
      <c r="H1346" s="302"/>
      <c r="I1346" s="302"/>
      <c r="J1346" s="302"/>
      <c r="K1346" s="302"/>
      <c r="L1346" s="302"/>
      <c r="M1346" s="311"/>
      <c r="N1346" s="311"/>
      <c r="O1346" s="311"/>
      <c r="P1346" s="311"/>
      <c r="Q1346" s="311"/>
      <c r="R1346" s="311"/>
      <c r="S1346" s="302">
        <v>1200000</v>
      </c>
      <c r="T1346" s="311"/>
      <c r="U1346" s="311"/>
      <c r="V1346" s="311"/>
      <c r="W1346" s="304"/>
      <c r="X1346" s="311"/>
      <c r="Y1346" s="155"/>
    </row>
    <row r="1347" spans="1:25" s="247" customFormat="1">
      <c r="A1347" s="165"/>
      <c r="B1347" s="164"/>
      <c r="C1347" s="164"/>
      <c r="D1347" s="172" t="s">
        <v>630</v>
      </c>
      <c r="E1347" s="302"/>
      <c r="F1347" s="302"/>
      <c r="G1347" s="302"/>
      <c r="H1347" s="302"/>
      <c r="I1347" s="302"/>
      <c r="J1347" s="302"/>
      <c r="K1347" s="302"/>
      <c r="L1347" s="302"/>
      <c r="M1347" s="311"/>
      <c r="N1347" s="311"/>
      <c r="O1347" s="311"/>
      <c r="P1347" s="311"/>
      <c r="Q1347" s="311"/>
      <c r="R1347" s="311"/>
      <c r="S1347" s="302">
        <v>500000</v>
      </c>
      <c r="T1347" s="311"/>
      <c r="U1347" s="311"/>
      <c r="V1347" s="311"/>
      <c r="W1347" s="304"/>
      <c r="X1347" s="311"/>
      <c r="Y1347" s="155"/>
    </row>
    <row r="1348" spans="1:25" s="247" customFormat="1">
      <c r="A1348" s="165"/>
      <c r="B1348" s="164"/>
      <c r="C1348" s="164"/>
      <c r="D1348" s="172" t="s">
        <v>631</v>
      </c>
      <c r="E1348" s="302"/>
      <c r="F1348" s="302"/>
      <c r="G1348" s="302"/>
      <c r="H1348" s="302"/>
      <c r="I1348" s="302"/>
      <c r="J1348" s="302"/>
      <c r="K1348" s="302"/>
      <c r="L1348" s="302"/>
      <c r="M1348" s="311"/>
      <c r="N1348" s="311"/>
      <c r="O1348" s="311"/>
      <c r="P1348" s="311"/>
      <c r="Q1348" s="311"/>
      <c r="R1348" s="311"/>
      <c r="S1348" s="302">
        <v>250000</v>
      </c>
      <c r="T1348" s="311"/>
      <c r="U1348" s="311"/>
      <c r="V1348" s="311"/>
      <c r="W1348" s="304"/>
      <c r="X1348" s="311"/>
      <c r="Y1348" s="155"/>
    </row>
    <row r="1349" spans="1:25" s="247" customFormat="1">
      <c r="A1349" s="165"/>
      <c r="B1349" s="164"/>
      <c r="C1349" s="164"/>
      <c r="D1349" s="172" t="s">
        <v>632</v>
      </c>
      <c r="E1349" s="302"/>
      <c r="F1349" s="302"/>
      <c r="G1349" s="302"/>
      <c r="H1349" s="302"/>
      <c r="I1349" s="302"/>
      <c r="J1349" s="302"/>
      <c r="K1349" s="302"/>
      <c r="L1349" s="302"/>
      <c r="M1349" s="311"/>
      <c r="N1349" s="311"/>
      <c r="O1349" s="311"/>
      <c r="P1349" s="311"/>
      <c r="Q1349" s="311"/>
      <c r="R1349" s="311"/>
      <c r="S1349" s="302">
        <v>200000</v>
      </c>
      <c r="T1349" s="311"/>
      <c r="U1349" s="311"/>
      <c r="V1349" s="311"/>
      <c r="W1349" s="304"/>
      <c r="X1349" s="311"/>
      <c r="Y1349" s="155"/>
    </row>
    <row r="1350" spans="1:25" s="247" customFormat="1">
      <c r="A1350" s="165"/>
      <c r="B1350" s="164"/>
      <c r="C1350" s="164"/>
      <c r="D1350" s="172" t="s">
        <v>633</v>
      </c>
      <c r="E1350" s="302"/>
      <c r="F1350" s="302"/>
      <c r="G1350" s="302"/>
      <c r="H1350" s="302"/>
      <c r="I1350" s="302"/>
      <c r="J1350" s="302"/>
      <c r="K1350" s="302"/>
      <c r="L1350" s="302"/>
      <c r="M1350" s="311"/>
      <c r="N1350" s="311"/>
      <c r="O1350" s="311"/>
      <c r="P1350" s="311"/>
      <c r="Q1350" s="311"/>
      <c r="R1350" s="311"/>
      <c r="S1350" s="302">
        <v>400000</v>
      </c>
      <c r="T1350" s="311"/>
      <c r="U1350" s="311"/>
      <c r="V1350" s="311"/>
      <c r="W1350" s="304"/>
      <c r="X1350" s="311"/>
      <c r="Y1350" s="155"/>
    </row>
    <row r="1351" spans="1:25" s="247" customFormat="1">
      <c r="A1351" s="165"/>
      <c r="B1351" s="164"/>
      <c r="C1351" s="164"/>
      <c r="D1351" s="172" t="s">
        <v>634</v>
      </c>
      <c r="E1351" s="302"/>
      <c r="F1351" s="302"/>
      <c r="G1351" s="302"/>
      <c r="H1351" s="302"/>
      <c r="I1351" s="302"/>
      <c r="J1351" s="302"/>
      <c r="K1351" s="302"/>
      <c r="L1351" s="302"/>
      <c r="M1351" s="311"/>
      <c r="N1351" s="311"/>
      <c r="O1351" s="311"/>
      <c r="P1351" s="311"/>
      <c r="Q1351" s="311"/>
      <c r="R1351" s="311"/>
      <c r="S1351" s="302">
        <v>200000</v>
      </c>
      <c r="T1351" s="311"/>
      <c r="U1351" s="311"/>
      <c r="V1351" s="311"/>
      <c r="W1351" s="304"/>
      <c r="X1351" s="311"/>
      <c r="Y1351" s="155"/>
    </row>
    <row r="1352" spans="1:25" s="247" customFormat="1">
      <c r="A1352" s="165"/>
      <c r="B1352" s="164"/>
      <c r="C1352" s="164"/>
      <c r="D1352" s="172" t="s">
        <v>635</v>
      </c>
      <c r="E1352" s="302"/>
      <c r="F1352" s="302"/>
      <c r="G1352" s="302"/>
      <c r="H1352" s="302"/>
      <c r="I1352" s="302"/>
      <c r="J1352" s="302"/>
      <c r="K1352" s="302"/>
      <c r="L1352" s="302"/>
      <c r="M1352" s="311"/>
      <c r="N1352" s="311"/>
      <c r="O1352" s="311"/>
      <c r="P1352" s="311"/>
      <c r="Q1352" s="311"/>
      <c r="R1352" s="311"/>
      <c r="S1352" s="302">
        <v>15000</v>
      </c>
      <c r="T1352" s="311"/>
      <c r="U1352" s="311"/>
      <c r="V1352" s="311"/>
      <c r="W1352" s="304"/>
      <c r="X1352" s="311"/>
      <c r="Y1352" s="155"/>
    </row>
    <row r="1353" spans="1:25" s="247" customFormat="1">
      <c r="A1353" s="165"/>
      <c r="B1353" s="164"/>
      <c r="C1353" s="164"/>
      <c r="D1353" s="172" t="s">
        <v>635</v>
      </c>
      <c r="E1353" s="302"/>
      <c r="F1353" s="302"/>
      <c r="G1353" s="302"/>
      <c r="H1353" s="302"/>
      <c r="I1353" s="302"/>
      <c r="J1353" s="302"/>
      <c r="K1353" s="302"/>
      <c r="L1353" s="302"/>
      <c r="M1353" s="311"/>
      <c r="N1353" s="311"/>
      <c r="O1353" s="311"/>
      <c r="P1353" s="311"/>
      <c r="Q1353" s="311"/>
      <c r="R1353" s="311"/>
      <c r="S1353" s="302">
        <v>15000</v>
      </c>
      <c r="T1353" s="311"/>
      <c r="U1353" s="311"/>
      <c r="V1353" s="311"/>
      <c r="W1353" s="304"/>
      <c r="X1353" s="311"/>
      <c r="Y1353" s="155"/>
    </row>
    <row r="1354" spans="1:25" s="247" customFormat="1">
      <c r="A1354" s="165"/>
      <c r="B1354" s="164"/>
      <c r="C1354" s="164"/>
      <c r="D1354" s="172" t="s">
        <v>635</v>
      </c>
      <c r="E1354" s="302"/>
      <c r="F1354" s="302"/>
      <c r="G1354" s="302"/>
      <c r="H1354" s="302"/>
      <c r="I1354" s="302"/>
      <c r="J1354" s="302"/>
      <c r="K1354" s="302"/>
      <c r="L1354" s="302"/>
      <c r="M1354" s="311"/>
      <c r="N1354" s="311"/>
      <c r="O1354" s="311"/>
      <c r="P1354" s="311"/>
      <c r="Q1354" s="311"/>
      <c r="R1354" s="311"/>
      <c r="S1354" s="302">
        <v>15000</v>
      </c>
      <c r="T1354" s="311"/>
      <c r="U1354" s="311"/>
      <c r="V1354" s="311"/>
      <c r="W1354" s="304"/>
      <c r="X1354" s="311"/>
      <c r="Y1354" s="155"/>
    </row>
    <row r="1355" spans="1:25" s="247" customFormat="1">
      <c r="A1355" s="165"/>
      <c r="B1355" s="164"/>
      <c r="C1355" s="164"/>
      <c r="D1355" s="172" t="s">
        <v>635</v>
      </c>
      <c r="E1355" s="302"/>
      <c r="F1355" s="302"/>
      <c r="G1355" s="302"/>
      <c r="H1355" s="302"/>
      <c r="I1355" s="302"/>
      <c r="J1355" s="302"/>
      <c r="K1355" s="302"/>
      <c r="L1355" s="302"/>
      <c r="M1355" s="311"/>
      <c r="N1355" s="311"/>
      <c r="O1355" s="311"/>
      <c r="P1355" s="311"/>
      <c r="Q1355" s="311"/>
      <c r="R1355" s="311"/>
      <c r="S1355" s="302">
        <v>60000</v>
      </c>
      <c r="T1355" s="311"/>
      <c r="U1355" s="311"/>
      <c r="V1355" s="311"/>
      <c r="W1355" s="304"/>
      <c r="X1355" s="311"/>
      <c r="Y1355" s="155"/>
    </row>
    <row r="1356" spans="1:25" s="247" customFormat="1">
      <c r="A1356" s="165"/>
      <c r="B1356" s="164"/>
      <c r="C1356" s="164"/>
      <c r="D1356" s="172" t="s">
        <v>635</v>
      </c>
      <c r="E1356" s="302"/>
      <c r="F1356" s="302"/>
      <c r="G1356" s="302"/>
      <c r="H1356" s="302"/>
      <c r="I1356" s="302"/>
      <c r="J1356" s="302"/>
      <c r="K1356" s="302"/>
      <c r="L1356" s="302"/>
      <c r="M1356" s="311"/>
      <c r="N1356" s="311"/>
      <c r="O1356" s="311"/>
      <c r="P1356" s="311"/>
      <c r="Q1356" s="311"/>
      <c r="R1356" s="311"/>
      <c r="S1356" s="302">
        <v>60000</v>
      </c>
      <c r="T1356" s="311"/>
      <c r="U1356" s="311"/>
      <c r="V1356" s="311"/>
      <c r="W1356" s="304"/>
      <c r="X1356" s="311"/>
      <c r="Y1356" s="155"/>
    </row>
    <row r="1357" spans="1:25" s="247" customFormat="1">
      <c r="A1357" s="165"/>
      <c r="B1357" s="164"/>
      <c r="C1357" s="164"/>
      <c r="D1357" s="172" t="s">
        <v>635</v>
      </c>
      <c r="E1357" s="302"/>
      <c r="F1357" s="302"/>
      <c r="G1357" s="302"/>
      <c r="H1357" s="302"/>
      <c r="I1357" s="302"/>
      <c r="J1357" s="302"/>
      <c r="K1357" s="302"/>
      <c r="L1357" s="302"/>
      <c r="M1357" s="311"/>
      <c r="N1357" s="311"/>
      <c r="O1357" s="311"/>
      <c r="P1357" s="311"/>
      <c r="Q1357" s="311"/>
      <c r="R1357" s="311"/>
      <c r="S1357" s="302">
        <v>5000</v>
      </c>
      <c r="T1357" s="311"/>
      <c r="U1357" s="311"/>
      <c r="V1357" s="311"/>
      <c r="W1357" s="304"/>
      <c r="X1357" s="311"/>
      <c r="Y1357" s="155"/>
    </row>
    <row r="1358" spans="1:25" s="247" customFormat="1">
      <c r="A1358" s="165"/>
      <c r="B1358" s="164"/>
      <c r="C1358" s="164"/>
      <c r="D1358" s="172" t="s">
        <v>636</v>
      </c>
      <c r="E1358" s="302"/>
      <c r="F1358" s="302"/>
      <c r="G1358" s="302"/>
      <c r="H1358" s="302"/>
      <c r="I1358" s="302"/>
      <c r="J1358" s="302"/>
      <c r="K1358" s="302"/>
      <c r="L1358" s="302"/>
      <c r="M1358" s="311"/>
      <c r="N1358" s="311"/>
      <c r="O1358" s="311"/>
      <c r="P1358" s="311"/>
      <c r="Q1358" s="311"/>
      <c r="R1358" s="311"/>
      <c r="S1358" s="302">
        <v>500000</v>
      </c>
      <c r="T1358" s="311"/>
      <c r="U1358" s="311"/>
      <c r="V1358" s="311"/>
      <c r="W1358" s="304"/>
      <c r="X1358" s="311"/>
      <c r="Y1358" s="155"/>
    </row>
    <row r="1359" spans="1:25" s="247" customFormat="1">
      <c r="A1359" s="165"/>
      <c r="B1359" s="164"/>
      <c r="C1359" s="164"/>
      <c r="D1359" s="172" t="s">
        <v>637</v>
      </c>
      <c r="E1359" s="302"/>
      <c r="F1359" s="302"/>
      <c r="G1359" s="302"/>
      <c r="H1359" s="302"/>
      <c r="I1359" s="302"/>
      <c r="J1359" s="302"/>
      <c r="K1359" s="302"/>
      <c r="L1359" s="302"/>
      <c r="M1359" s="311"/>
      <c r="N1359" s="311"/>
      <c r="O1359" s="311"/>
      <c r="P1359" s="311"/>
      <c r="Q1359" s="311"/>
      <c r="R1359" s="311"/>
      <c r="S1359" s="302">
        <v>10000</v>
      </c>
      <c r="T1359" s="311"/>
      <c r="U1359" s="311"/>
      <c r="V1359" s="311"/>
      <c r="W1359" s="304"/>
      <c r="X1359" s="311"/>
      <c r="Y1359" s="155"/>
    </row>
    <row r="1360" spans="1:25" s="247" customFormat="1">
      <c r="A1360" s="165"/>
      <c r="B1360" s="164"/>
      <c r="C1360" s="164"/>
      <c r="D1360" s="172" t="s">
        <v>638</v>
      </c>
      <c r="E1360" s="302"/>
      <c r="F1360" s="302"/>
      <c r="G1360" s="302"/>
      <c r="H1360" s="302"/>
      <c r="I1360" s="302"/>
      <c r="J1360" s="302"/>
      <c r="K1360" s="302"/>
      <c r="L1360" s="302"/>
      <c r="M1360" s="311"/>
      <c r="N1360" s="311"/>
      <c r="O1360" s="311"/>
      <c r="P1360" s="311"/>
      <c r="Q1360" s="311"/>
      <c r="R1360" s="311"/>
      <c r="S1360" s="302">
        <v>400000</v>
      </c>
      <c r="T1360" s="311"/>
      <c r="U1360" s="311"/>
      <c r="V1360" s="311"/>
      <c r="W1360" s="304"/>
      <c r="X1360" s="311"/>
      <c r="Y1360" s="155"/>
    </row>
    <row r="1361" spans="1:25" s="247" customFormat="1">
      <c r="A1361" s="165"/>
      <c r="B1361" s="164"/>
      <c r="C1361" s="164"/>
      <c r="D1361" s="172" t="s">
        <v>639</v>
      </c>
      <c r="E1361" s="302"/>
      <c r="F1361" s="302"/>
      <c r="G1361" s="302"/>
      <c r="H1361" s="302"/>
      <c r="I1361" s="302"/>
      <c r="J1361" s="302"/>
      <c r="K1361" s="302"/>
      <c r="L1361" s="302"/>
      <c r="M1361" s="311"/>
      <c r="N1361" s="311"/>
      <c r="O1361" s="311"/>
      <c r="P1361" s="311"/>
      <c r="Q1361" s="311"/>
      <c r="R1361" s="311"/>
      <c r="S1361" s="302">
        <v>500000</v>
      </c>
      <c r="T1361" s="311"/>
      <c r="U1361" s="311"/>
      <c r="V1361" s="311"/>
      <c r="W1361" s="304"/>
      <c r="X1361" s="311"/>
      <c r="Y1361" s="155"/>
    </row>
    <row r="1362" spans="1:25" s="247" customFormat="1">
      <c r="A1362" s="165"/>
      <c r="B1362" s="164"/>
      <c r="C1362" s="164"/>
      <c r="D1362" s="172" t="s">
        <v>639</v>
      </c>
      <c r="E1362" s="302"/>
      <c r="F1362" s="302"/>
      <c r="G1362" s="302"/>
      <c r="H1362" s="302"/>
      <c r="I1362" s="302"/>
      <c r="J1362" s="302"/>
      <c r="K1362" s="302"/>
      <c r="L1362" s="302"/>
      <c r="M1362" s="311"/>
      <c r="N1362" s="311"/>
      <c r="O1362" s="311"/>
      <c r="P1362" s="311"/>
      <c r="Q1362" s="311"/>
      <c r="R1362" s="311"/>
      <c r="S1362" s="302">
        <v>800000</v>
      </c>
      <c r="T1362" s="311"/>
      <c r="U1362" s="311"/>
      <c r="V1362" s="311"/>
      <c r="W1362" s="304"/>
      <c r="X1362" s="311"/>
      <c r="Y1362" s="155"/>
    </row>
    <row r="1363" spans="1:25" s="247" customFormat="1">
      <c r="A1363" s="165"/>
      <c r="B1363" s="164"/>
      <c r="C1363" s="164"/>
      <c r="D1363" s="172" t="s">
        <v>640</v>
      </c>
      <c r="E1363" s="302"/>
      <c r="F1363" s="302"/>
      <c r="G1363" s="302"/>
      <c r="H1363" s="302"/>
      <c r="I1363" s="302"/>
      <c r="J1363" s="302"/>
      <c r="K1363" s="302"/>
      <c r="L1363" s="302"/>
      <c r="M1363" s="311"/>
      <c r="N1363" s="311"/>
      <c r="O1363" s="311"/>
      <c r="P1363" s="311"/>
      <c r="Q1363" s="311"/>
      <c r="R1363" s="311"/>
      <c r="S1363" s="302">
        <v>90000</v>
      </c>
      <c r="T1363" s="311"/>
      <c r="U1363" s="311"/>
      <c r="V1363" s="311"/>
      <c r="W1363" s="304"/>
      <c r="X1363" s="311"/>
      <c r="Y1363" s="155"/>
    </row>
    <row r="1364" spans="1:25" s="247" customFormat="1">
      <c r="A1364" s="165"/>
      <c r="B1364" s="164"/>
      <c r="C1364" s="164"/>
      <c r="D1364" s="172" t="s">
        <v>640</v>
      </c>
      <c r="E1364" s="302"/>
      <c r="F1364" s="302"/>
      <c r="G1364" s="302"/>
      <c r="H1364" s="302"/>
      <c r="I1364" s="302"/>
      <c r="J1364" s="302"/>
      <c r="K1364" s="302"/>
      <c r="L1364" s="302"/>
      <c r="M1364" s="311"/>
      <c r="N1364" s="311"/>
      <c r="O1364" s="311"/>
      <c r="P1364" s="311"/>
      <c r="Q1364" s="311"/>
      <c r="R1364" s="311"/>
      <c r="S1364" s="302">
        <v>30000</v>
      </c>
      <c r="T1364" s="311"/>
      <c r="U1364" s="311"/>
      <c r="V1364" s="311"/>
      <c r="W1364" s="304"/>
      <c r="X1364" s="311"/>
      <c r="Y1364" s="155"/>
    </row>
    <row r="1365" spans="1:25" s="247" customFormat="1">
      <c r="A1365" s="165"/>
      <c r="B1365" s="164"/>
      <c r="C1365" s="164"/>
      <c r="D1365" s="172" t="s">
        <v>640</v>
      </c>
      <c r="E1365" s="302"/>
      <c r="F1365" s="302"/>
      <c r="G1365" s="302"/>
      <c r="H1365" s="302"/>
      <c r="I1365" s="302"/>
      <c r="J1365" s="302"/>
      <c r="K1365" s="302"/>
      <c r="L1365" s="302"/>
      <c r="M1365" s="311"/>
      <c r="N1365" s="311"/>
      <c r="O1365" s="311"/>
      <c r="P1365" s="311"/>
      <c r="Q1365" s="311"/>
      <c r="R1365" s="311"/>
      <c r="S1365" s="302">
        <v>30000</v>
      </c>
      <c r="T1365" s="311"/>
      <c r="U1365" s="311"/>
      <c r="V1365" s="311"/>
      <c r="W1365" s="304"/>
      <c r="X1365" s="311"/>
      <c r="Y1365" s="155"/>
    </row>
    <row r="1366" spans="1:25" s="247" customFormat="1">
      <c r="A1366" s="165"/>
      <c r="B1366" s="164"/>
      <c r="C1366" s="164"/>
      <c r="D1366" s="172" t="s">
        <v>641</v>
      </c>
      <c r="E1366" s="302"/>
      <c r="F1366" s="302"/>
      <c r="G1366" s="302"/>
      <c r="H1366" s="302"/>
      <c r="I1366" s="302"/>
      <c r="J1366" s="302"/>
      <c r="K1366" s="302"/>
      <c r="L1366" s="302"/>
      <c r="M1366" s="311"/>
      <c r="N1366" s="311"/>
      <c r="O1366" s="311"/>
      <c r="P1366" s="311"/>
      <c r="Q1366" s="311"/>
      <c r="R1366" s="311"/>
      <c r="S1366" s="302">
        <v>35000</v>
      </c>
      <c r="T1366" s="311"/>
      <c r="U1366" s="311"/>
      <c r="V1366" s="311"/>
      <c r="W1366" s="304"/>
      <c r="X1366" s="311"/>
      <c r="Y1366" s="155"/>
    </row>
    <row r="1367" spans="1:25" s="247" customFormat="1">
      <c r="A1367" s="165"/>
      <c r="B1367" s="164"/>
      <c r="C1367" s="164"/>
      <c r="D1367" s="172" t="s">
        <v>642</v>
      </c>
      <c r="E1367" s="302"/>
      <c r="F1367" s="302"/>
      <c r="G1367" s="302"/>
      <c r="H1367" s="302"/>
      <c r="I1367" s="302"/>
      <c r="J1367" s="302"/>
      <c r="K1367" s="302"/>
      <c r="L1367" s="302"/>
      <c r="M1367" s="311"/>
      <c r="N1367" s="311"/>
      <c r="O1367" s="311"/>
      <c r="P1367" s="311"/>
      <c r="Q1367" s="311"/>
      <c r="R1367" s="311"/>
      <c r="S1367" s="302">
        <v>25410</v>
      </c>
      <c r="T1367" s="311"/>
      <c r="U1367" s="311"/>
      <c r="V1367" s="311"/>
      <c r="W1367" s="304"/>
      <c r="X1367" s="311"/>
      <c r="Y1367" s="155"/>
    </row>
    <row r="1368" spans="1:25" s="247" customFormat="1">
      <c r="A1368" s="165"/>
      <c r="B1368" s="164"/>
      <c r="C1368" s="164"/>
      <c r="D1368" s="172" t="s">
        <v>643</v>
      </c>
      <c r="E1368" s="302"/>
      <c r="F1368" s="302"/>
      <c r="G1368" s="302"/>
      <c r="H1368" s="302"/>
      <c r="I1368" s="302"/>
      <c r="J1368" s="302"/>
      <c r="K1368" s="302"/>
      <c r="L1368" s="302"/>
      <c r="M1368" s="311"/>
      <c r="N1368" s="311"/>
      <c r="O1368" s="311"/>
      <c r="P1368" s="311"/>
      <c r="Q1368" s="311"/>
      <c r="R1368" s="311"/>
      <c r="S1368" s="302">
        <v>15000</v>
      </c>
      <c r="T1368" s="311"/>
      <c r="U1368" s="311"/>
      <c r="V1368" s="311"/>
      <c r="W1368" s="304"/>
      <c r="X1368" s="311"/>
      <c r="Y1368" s="155"/>
    </row>
    <row r="1369" spans="1:25" s="247" customFormat="1">
      <c r="A1369" s="165"/>
      <c r="B1369" s="164"/>
      <c r="C1369" s="164"/>
      <c r="D1369" s="172" t="s">
        <v>644</v>
      </c>
      <c r="E1369" s="302"/>
      <c r="F1369" s="302"/>
      <c r="G1369" s="302"/>
      <c r="H1369" s="302"/>
      <c r="I1369" s="302"/>
      <c r="J1369" s="302"/>
      <c r="K1369" s="302"/>
      <c r="L1369" s="302"/>
      <c r="M1369" s="311"/>
      <c r="N1369" s="311"/>
      <c r="O1369" s="311"/>
      <c r="P1369" s="311"/>
      <c r="Q1369" s="311"/>
      <c r="R1369" s="311"/>
      <c r="S1369" s="302">
        <v>5000</v>
      </c>
      <c r="T1369" s="311"/>
      <c r="U1369" s="311"/>
      <c r="V1369" s="311"/>
      <c r="W1369" s="304"/>
      <c r="X1369" s="311"/>
      <c r="Y1369" s="155"/>
    </row>
    <row r="1370" spans="1:25" s="247" customFormat="1">
      <c r="A1370" s="165"/>
      <c r="B1370" s="164"/>
      <c r="C1370" s="164"/>
      <c r="D1370" s="172" t="s">
        <v>645</v>
      </c>
      <c r="E1370" s="302"/>
      <c r="F1370" s="302"/>
      <c r="G1370" s="302"/>
      <c r="H1370" s="302"/>
      <c r="I1370" s="302"/>
      <c r="J1370" s="302"/>
      <c r="K1370" s="302"/>
      <c r="L1370" s="302"/>
      <c r="M1370" s="311"/>
      <c r="N1370" s="311"/>
      <c r="O1370" s="311"/>
      <c r="P1370" s="311"/>
      <c r="Q1370" s="311"/>
      <c r="R1370" s="311"/>
      <c r="S1370" s="302">
        <v>10000</v>
      </c>
      <c r="T1370" s="311"/>
      <c r="U1370" s="311"/>
      <c r="V1370" s="311"/>
      <c r="W1370" s="304"/>
      <c r="X1370" s="311"/>
      <c r="Y1370" s="155"/>
    </row>
    <row r="1371" spans="1:25" s="247" customFormat="1">
      <c r="A1371" s="165"/>
      <c r="B1371" s="164"/>
      <c r="C1371" s="164"/>
      <c r="D1371" s="172" t="s">
        <v>646</v>
      </c>
      <c r="E1371" s="302"/>
      <c r="F1371" s="302"/>
      <c r="G1371" s="302"/>
      <c r="H1371" s="302"/>
      <c r="I1371" s="302"/>
      <c r="J1371" s="302"/>
      <c r="K1371" s="302"/>
      <c r="L1371" s="302"/>
      <c r="M1371" s="311"/>
      <c r="N1371" s="311"/>
      <c r="O1371" s="311"/>
      <c r="P1371" s="311"/>
      <c r="Q1371" s="311"/>
      <c r="R1371" s="311"/>
      <c r="S1371" s="302">
        <v>10000</v>
      </c>
      <c r="T1371" s="311"/>
      <c r="U1371" s="311"/>
      <c r="V1371" s="311"/>
      <c r="W1371" s="304"/>
      <c r="X1371" s="311"/>
      <c r="Y1371" s="155"/>
    </row>
    <row r="1372" spans="1:25" s="247" customFormat="1">
      <c r="A1372" s="165"/>
      <c r="B1372" s="164"/>
      <c r="C1372" s="164"/>
      <c r="D1372" s="172" t="s">
        <v>626</v>
      </c>
      <c r="E1372" s="302"/>
      <c r="F1372" s="302"/>
      <c r="G1372" s="302"/>
      <c r="H1372" s="302"/>
      <c r="I1372" s="302"/>
      <c r="J1372" s="302"/>
      <c r="K1372" s="302"/>
      <c r="L1372" s="302"/>
      <c r="M1372" s="311"/>
      <c r="N1372" s="311"/>
      <c r="O1372" s="311"/>
      <c r="P1372" s="311"/>
      <c r="Q1372" s="311"/>
      <c r="R1372" s="311"/>
      <c r="S1372" s="302">
        <v>15000</v>
      </c>
      <c r="T1372" s="311"/>
      <c r="U1372" s="311"/>
      <c r="V1372" s="311"/>
      <c r="W1372" s="304"/>
      <c r="X1372" s="311"/>
      <c r="Y1372" s="155"/>
    </row>
    <row r="1373" spans="1:25" s="247" customFormat="1">
      <c r="A1373" s="165"/>
      <c r="B1373" s="164"/>
      <c r="C1373" s="164"/>
      <c r="D1373" s="172" t="s">
        <v>647</v>
      </c>
      <c r="E1373" s="302"/>
      <c r="F1373" s="302"/>
      <c r="G1373" s="302"/>
      <c r="H1373" s="302"/>
      <c r="I1373" s="302"/>
      <c r="J1373" s="302"/>
      <c r="K1373" s="302"/>
      <c r="L1373" s="302"/>
      <c r="M1373" s="311"/>
      <c r="N1373" s="311"/>
      <c r="O1373" s="311"/>
      <c r="P1373" s="311"/>
      <c r="Q1373" s="311"/>
      <c r="R1373" s="311"/>
      <c r="S1373" s="302">
        <v>45000</v>
      </c>
      <c r="T1373" s="311"/>
      <c r="U1373" s="311"/>
      <c r="V1373" s="311"/>
      <c r="W1373" s="304"/>
      <c r="X1373" s="311"/>
      <c r="Y1373" s="155"/>
    </row>
    <row r="1374" spans="1:25" s="247" customFormat="1">
      <c r="A1374" s="165"/>
      <c r="B1374" s="164"/>
      <c r="C1374" s="164"/>
      <c r="D1374" s="172" t="s">
        <v>647</v>
      </c>
      <c r="E1374" s="302"/>
      <c r="F1374" s="302"/>
      <c r="G1374" s="302"/>
      <c r="H1374" s="302"/>
      <c r="I1374" s="302"/>
      <c r="J1374" s="302"/>
      <c r="K1374" s="302"/>
      <c r="L1374" s="302"/>
      <c r="M1374" s="311"/>
      <c r="N1374" s="311"/>
      <c r="O1374" s="311"/>
      <c r="P1374" s="311"/>
      <c r="Q1374" s="311"/>
      <c r="R1374" s="311"/>
      <c r="S1374" s="302">
        <v>15000</v>
      </c>
      <c r="T1374" s="311"/>
      <c r="U1374" s="311"/>
      <c r="V1374" s="311"/>
      <c r="W1374" s="304"/>
      <c r="X1374" s="311"/>
      <c r="Y1374" s="155"/>
    </row>
    <row r="1375" spans="1:25" s="247" customFormat="1">
      <c r="A1375" s="165"/>
      <c r="B1375" s="164"/>
      <c r="C1375" s="164"/>
      <c r="D1375" s="172" t="s">
        <v>647</v>
      </c>
      <c r="E1375" s="302"/>
      <c r="F1375" s="302"/>
      <c r="G1375" s="302"/>
      <c r="H1375" s="302"/>
      <c r="I1375" s="302"/>
      <c r="J1375" s="302"/>
      <c r="K1375" s="302"/>
      <c r="L1375" s="302"/>
      <c r="M1375" s="311"/>
      <c r="N1375" s="311"/>
      <c r="O1375" s="311"/>
      <c r="P1375" s="311"/>
      <c r="Q1375" s="311"/>
      <c r="R1375" s="311"/>
      <c r="S1375" s="302">
        <v>15000</v>
      </c>
      <c r="T1375" s="311"/>
      <c r="U1375" s="311"/>
      <c r="V1375" s="311"/>
      <c r="W1375" s="304"/>
      <c r="X1375" s="311"/>
      <c r="Y1375" s="155"/>
    </row>
    <row r="1376" spans="1:25" s="247" customFormat="1">
      <c r="A1376" s="165"/>
      <c r="B1376" s="164"/>
      <c r="C1376" s="164"/>
      <c r="D1376" s="172" t="s">
        <v>647</v>
      </c>
      <c r="E1376" s="302"/>
      <c r="F1376" s="302"/>
      <c r="G1376" s="302"/>
      <c r="H1376" s="302"/>
      <c r="I1376" s="302"/>
      <c r="J1376" s="302"/>
      <c r="K1376" s="302"/>
      <c r="L1376" s="302"/>
      <c r="M1376" s="311"/>
      <c r="N1376" s="311"/>
      <c r="O1376" s="311"/>
      <c r="P1376" s="311"/>
      <c r="Q1376" s="311"/>
      <c r="R1376" s="311"/>
      <c r="S1376" s="302">
        <v>15000</v>
      </c>
      <c r="T1376" s="311"/>
      <c r="U1376" s="311"/>
      <c r="V1376" s="311"/>
      <c r="W1376" s="304"/>
      <c r="X1376" s="311"/>
      <c r="Y1376" s="155"/>
    </row>
    <row r="1377" spans="1:25" s="247" customFormat="1">
      <c r="A1377" s="165"/>
      <c r="B1377" s="164"/>
      <c r="C1377" s="164"/>
      <c r="D1377" s="172" t="s">
        <v>648</v>
      </c>
      <c r="E1377" s="302"/>
      <c r="F1377" s="302"/>
      <c r="G1377" s="302"/>
      <c r="H1377" s="302"/>
      <c r="I1377" s="302"/>
      <c r="J1377" s="302"/>
      <c r="K1377" s="302"/>
      <c r="L1377" s="302"/>
      <c r="M1377" s="311"/>
      <c r="N1377" s="311"/>
      <c r="O1377" s="311"/>
      <c r="P1377" s="311"/>
      <c r="Q1377" s="311"/>
      <c r="R1377" s="311"/>
      <c r="S1377" s="349">
        <v>79530000</v>
      </c>
      <c r="T1377" s="311"/>
      <c r="U1377" s="311"/>
      <c r="V1377" s="311"/>
      <c r="W1377" s="304"/>
      <c r="X1377" s="311"/>
      <c r="Y1377" s="155"/>
    </row>
    <row r="1378" spans="1:25">
      <c r="A1378" s="174"/>
      <c r="B1378" s="162"/>
      <c r="C1378" s="162"/>
      <c r="D1378" s="248"/>
      <c r="E1378" s="304"/>
      <c r="F1378" s="304"/>
      <c r="G1378" s="304"/>
      <c r="H1378" s="304"/>
      <c r="I1378" s="304"/>
      <c r="J1378" s="304"/>
      <c r="K1378" s="304"/>
      <c r="L1378" s="304"/>
      <c r="M1378" s="304"/>
      <c r="N1378" s="304"/>
      <c r="O1378" s="304"/>
      <c r="P1378" s="304"/>
      <c r="Q1378" s="304"/>
      <c r="R1378" s="304"/>
      <c r="S1378" s="304"/>
      <c r="T1378" s="304"/>
      <c r="U1378" s="304"/>
      <c r="V1378" s="304"/>
      <c r="W1378" s="304"/>
      <c r="X1378" s="304"/>
      <c r="Y1378" s="154"/>
    </row>
    <row r="1379" spans="1:25" s="226" customFormat="1" ht="18.75" customHeight="1">
      <c r="A1379" s="249">
        <v>10</v>
      </c>
      <c r="B1379" s="250" t="s">
        <v>30</v>
      </c>
      <c r="C1379" s="251"/>
      <c r="D1379" s="251"/>
      <c r="E1379" s="309">
        <f t="shared" ref="E1379:W1379" si="71">E1380+E1382+E1413+E1428+E1429+E1430+E1431</f>
        <v>1165866716</v>
      </c>
      <c r="F1379" s="309">
        <f t="shared" si="71"/>
        <v>204512000</v>
      </c>
      <c r="G1379" s="309">
        <f t="shared" si="71"/>
        <v>204512000</v>
      </c>
      <c r="H1379" s="309">
        <f t="shared" si="71"/>
        <v>0</v>
      </c>
      <c r="I1379" s="309">
        <f t="shared" si="71"/>
        <v>0</v>
      </c>
      <c r="J1379" s="309">
        <f t="shared" si="71"/>
        <v>456650000</v>
      </c>
      <c r="K1379" s="309">
        <f t="shared" si="71"/>
        <v>100950000</v>
      </c>
      <c r="L1379" s="309">
        <f t="shared" si="71"/>
        <v>6248000</v>
      </c>
      <c r="M1379" s="309">
        <f t="shared" si="71"/>
        <v>0</v>
      </c>
      <c r="N1379" s="309">
        <f t="shared" si="71"/>
        <v>0</v>
      </c>
      <c r="O1379" s="309">
        <f t="shared" si="71"/>
        <v>0</v>
      </c>
      <c r="P1379" s="309">
        <f t="shared" si="71"/>
        <v>0</v>
      </c>
      <c r="Q1379" s="309">
        <f t="shared" si="71"/>
        <v>0</v>
      </c>
      <c r="R1379" s="309">
        <f t="shared" si="71"/>
        <v>0</v>
      </c>
      <c r="S1379" s="309">
        <f t="shared" si="71"/>
        <v>87213622</v>
      </c>
      <c r="T1379" s="309">
        <f t="shared" si="71"/>
        <v>790000</v>
      </c>
      <c r="U1379" s="309"/>
      <c r="V1379" s="309"/>
      <c r="W1379" s="309">
        <f t="shared" si="71"/>
        <v>1846223094</v>
      </c>
      <c r="X1379" s="309"/>
    </row>
    <row r="1380" spans="1:25" s="264" customFormat="1">
      <c r="A1380" s="173"/>
      <c r="B1380" s="261">
        <v>1</v>
      </c>
      <c r="C1380" s="261" t="s">
        <v>95</v>
      </c>
      <c r="D1380" s="262" t="s">
        <v>9</v>
      </c>
      <c r="E1380" s="350">
        <v>168350000</v>
      </c>
      <c r="F1380" s="350"/>
      <c r="G1380" s="350">
        <f t="shared" ref="G1380:I1380" si="72">G1381</f>
        <v>0</v>
      </c>
      <c r="H1380" s="350">
        <f t="shared" si="72"/>
        <v>0</v>
      </c>
      <c r="I1380" s="350">
        <f t="shared" si="72"/>
        <v>0</v>
      </c>
      <c r="J1380" s="350">
        <f t="shared" ref="J1380" si="73">J1381</f>
        <v>129150000</v>
      </c>
      <c r="K1380" s="350">
        <f t="shared" ref="K1380" si="74">K1381</f>
        <v>0</v>
      </c>
      <c r="L1380" s="350">
        <f t="shared" ref="L1380" si="75">L1381</f>
        <v>0</v>
      </c>
      <c r="M1380" s="350">
        <f t="shared" ref="M1380" si="76">M1381</f>
        <v>0</v>
      </c>
      <c r="N1380" s="350">
        <f t="shared" ref="N1380" si="77">N1381</f>
        <v>0</v>
      </c>
      <c r="O1380" s="350">
        <f t="shared" ref="O1380" si="78">O1381</f>
        <v>0</v>
      </c>
      <c r="P1380" s="350">
        <f t="shared" ref="P1380" si="79">P1381</f>
        <v>0</v>
      </c>
      <c r="Q1380" s="350">
        <f t="shared" ref="Q1380" si="80">Q1381</f>
        <v>0</v>
      </c>
      <c r="R1380" s="350">
        <f t="shared" ref="R1380" si="81">R1381</f>
        <v>0</v>
      </c>
      <c r="S1380" s="350">
        <f t="shared" ref="S1380" si="82">S1381</f>
        <v>0</v>
      </c>
      <c r="T1380" s="350">
        <f t="shared" ref="T1380" si="83">T1381</f>
        <v>0</v>
      </c>
      <c r="U1380" s="350"/>
      <c r="V1380" s="350"/>
      <c r="W1380" s="301">
        <f>E1380+G1380+H1380+I1380+J1380+K1380+L1380+M1380+N1380-O1380-P1380-Q1380-R1380-S1380-T1380-U1380-V1380</f>
        <v>297500000</v>
      </c>
      <c r="X1380" s="351"/>
      <c r="Y1380" s="263"/>
    </row>
    <row r="1381" spans="1:25" s="264" customFormat="1">
      <c r="A1381" s="165"/>
      <c r="B1381" s="166"/>
      <c r="C1381" s="166"/>
      <c r="D1381" s="248" t="s">
        <v>158</v>
      </c>
      <c r="E1381" s="343"/>
      <c r="F1381" s="343"/>
      <c r="G1381" s="343"/>
      <c r="H1381" s="343"/>
      <c r="I1381" s="343"/>
      <c r="J1381" s="343">
        <v>129150000</v>
      </c>
      <c r="K1381" s="343"/>
      <c r="L1381" s="343"/>
      <c r="M1381" s="345"/>
      <c r="N1381" s="345"/>
      <c r="O1381" s="345"/>
      <c r="P1381" s="345"/>
      <c r="Q1381" s="345"/>
      <c r="R1381" s="345"/>
      <c r="S1381" s="345"/>
      <c r="T1381" s="345"/>
      <c r="U1381" s="345"/>
      <c r="V1381" s="345"/>
      <c r="W1381" s="345"/>
      <c r="X1381" s="345"/>
      <c r="Y1381" s="156"/>
    </row>
    <row r="1382" spans="1:25" s="264" customFormat="1">
      <c r="A1382" s="173"/>
      <c r="B1382" s="261">
        <v>2</v>
      </c>
      <c r="C1382" s="261" t="s">
        <v>96</v>
      </c>
      <c r="D1382" s="262" t="s">
        <v>12</v>
      </c>
      <c r="E1382" s="350">
        <v>509755494</v>
      </c>
      <c r="F1382" s="350">
        <v>56800000</v>
      </c>
      <c r="G1382" s="350">
        <f>SUM(G1383:G1412)</f>
        <v>56800000</v>
      </c>
      <c r="H1382" s="350">
        <f t="shared" ref="H1382:T1382" si="84">SUM(H1383:H1412)</f>
        <v>0</v>
      </c>
      <c r="I1382" s="350">
        <f t="shared" si="84"/>
        <v>0</v>
      </c>
      <c r="J1382" s="350">
        <f t="shared" si="84"/>
        <v>0</v>
      </c>
      <c r="K1382" s="350">
        <f t="shared" si="84"/>
        <v>100950000</v>
      </c>
      <c r="L1382" s="350">
        <f t="shared" si="84"/>
        <v>0</v>
      </c>
      <c r="M1382" s="350">
        <f t="shared" si="84"/>
        <v>0</v>
      </c>
      <c r="N1382" s="350">
        <f t="shared" si="84"/>
        <v>0</v>
      </c>
      <c r="O1382" s="350">
        <f t="shared" si="84"/>
        <v>0</v>
      </c>
      <c r="P1382" s="350">
        <f t="shared" si="84"/>
        <v>0</v>
      </c>
      <c r="Q1382" s="350">
        <f t="shared" si="84"/>
        <v>0</v>
      </c>
      <c r="R1382" s="350">
        <f t="shared" si="84"/>
        <v>0</v>
      </c>
      <c r="S1382" s="350">
        <f t="shared" si="84"/>
        <v>0</v>
      </c>
      <c r="T1382" s="350">
        <f t="shared" si="84"/>
        <v>790000</v>
      </c>
      <c r="U1382" s="350"/>
      <c r="V1382" s="350"/>
      <c r="W1382" s="301">
        <f>E1382+G1382+H1382+I1382+J1382+K1382+L1382+M1382+N1382-O1382-P1382-Q1382-R1382-S1382-T1382-U1382-V1382</f>
        <v>666715494</v>
      </c>
      <c r="X1382" s="351"/>
      <c r="Y1382" s="263"/>
    </row>
    <row r="1383" spans="1:25" s="264" customFormat="1">
      <c r="A1383" s="165"/>
      <c r="B1383" s="166"/>
      <c r="C1383" s="166"/>
      <c r="D1383" s="172" t="s">
        <v>649</v>
      </c>
      <c r="E1383" s="343"/>
      <c r="F1383" s="343"/>
      <c r="G1383" s="343">
        <v>3000000</v>
      </c>
      <c r="H1383" s="343"/>
      <c r="I1383" s="343"/>
      <c r="J1383" s="343"/>
      <c r="K1383" s="343"/>
      <c r="L1383" s="343"/>
      <c r="M1383" s="345"/>
      <c r="N1383" s="345"/>
      <c r="O1383" s="345"/>
      <c r="P1383" s="345"/>
      <c r="Q1383" s="345"/>
      <c r="R1383" s="345"/>
      <c r="S1383" s="345"/>
      <c r="T1383" s="345"/>
      <c r="U1383" s="345"/>
      <c r="V1383" s="345"/>
      <c r="W1383" s="345"/>
      <c r="X1383" s="345"/>
      <c r="Y1383" s="156"/>
    </row>
    <row r="1384" spans="1:25" s="264" customFormat="1">
      <c r="A1384" s="165"/>
      <c r="B1384" s="166"/>
      <c r="C1384" s="166"/>
      <c r="D1384" s="172" t="s">
        <v>650</v>
      </c>
      <c r="E1384" s="343"/>
      <c r="F1384" s="343"/>
      <c r="G1384" s="343">
        <v>900000</v>
      </c>
      <c r="H1384" s="343"/>
      <c r="I1384" s="343"/>
      <c r="J1384" s="343"/>
      <c r="K1384" s="343"/>
      <c r="L1384" s="343"/>
      <c r="M1384" s="345"/>
      <c r="N1384" s="345"/>
      <c r="O1384" s="345"/>
      <c r="P1384" s="345"/>
      <c r="Q1384" s="345"/>
      <c r="R1384" s="345"/>
      <c r="S1384" s="345"/>
      <c r="T1384" s="345"/>
      <c r="U1384" s="345"/>
      <c r="V1384" s="345"/>
      <c r="W1384" s="345"/>
      <c r="X1384" s="345"/>
      <c r="Y1384" s="156"/>
    </row>
    <row r="1385" spans="1:25" s="264" customFormat="1">
      <c r="A1385" s="165"/>
      <c r="B1385" s="166"/>
      <c r="C1385" s="166"/>
      <c r="D1385" s="172" t="s">
        <v>651</v>
      </c>
      <c r="E1385" s="343"/>
      <c r="F1385" s="343"/>
      <c r="G1385" s="343">
        <v>1500000</v>
      </c>
      <c r="H1385" s="343"/>
      <c r="I1385" s="343"/>
      <c r="J1385" s="343"/>
      <c r="K1385" s="343"/>
      <c r="L1385" s="343"/>
      <c r="M1385" s="345"/>
      <c r="N1385" s="345"/>
      <c r="O1385" s="345"/>
      <c r="P1385" s="345"/>
      <c r="Q1385" s="345"/>
      <c r="R1385" s="345"/>
      <c r="S1385" s="345"/>
      <c r="T1385" s="345"/>
      <c r="U1385" s="345"/>
      <c r="V1385" s="345"/>
      <c r="W1385" s="345"/>
      <c r="X1385" s="345"/>
      <c r="Y1385" s="156"/>
    </row>
    <row r="1386" spans="1:25" s="264" customFormat="1">
      <c r="A1386" s="165"/>
      <c r="B1386" s="166"/>
      <c r="C1386" s="166"/>
      <c r="D1386" s="172" t="s">
        <v>652</v>
      </c>
      <c r="E1386" s="343"/>
      <c r="F1386" s="343"/>
      <c r="G1386" s="343">
        <v>8700000</v>
      </c>
      <c r="H1386" s="343"/>
      <c r="I1386" s="343"/>
      <c r="J1386" s="343"/>
      <c r="K1386" s="343"/>
      <c r="L1386" s="343"/>
      <c r="M1386" s="345"/>
      <c r="N1386" s="345"/>
      <c r="O1386" s="345"/>
      <c r="P1386" s="345"/>
      <c r="Q1386" s="345"/>
      <c r="R1386" s="345"/>
      <c r="S1386" s="345"/>
      <c r="T1386" s="345"/>
      <c r="U1386" s="345"/>
      <c r="V1386" s="345"/>
      <c r="W1386" s="345"/>
      <c r="X1386" s="345"/>
      <c r="Y1386" s="156"/>
    </row>
    <row r="1387" spans="1:25" s="264" customFormat="1">
      <c r="A1387" s="165"/>
      <c r="B1387" s="166"/>
      <c r="C1387" s="166"/>
      <c r="D1387" s="172" t="s">
        <v>653</v>
      </c>
      <c r="E1387" s="343"/>
      <c r="F1387" s="343"/>
      <c r="G1387" s="343">
        <v>1800000</v>
      </c>
      <c r="H1387" s="343"/>
      <c r="I1387" s="343"/>
      <c r="J1387" s="343"/>
      <c r="K1387" s="343"/>
      <c r="L1387" s="343"/>
      <c r="M1387" s="345"/>
      <c r="N1387" s="345"/>
      <c r="O1387" s="345"/>
      <c r="P1387" s="345"/>
      <c r="Q1387" s="345"/>
      <c r="R1387" s="345"/>
      <c r="S1387" s="345"/>
      <c r="T1387" s="345"/>
      <c r="U1387" s="345"/>
      <c r="V1387" s="345"/>
      <c r="W1387" s="345"/>
      <c r="X1387" s="345"/>
      <c r="Y1387" s="156"/>
    </row>
    <row r="1388" spans="1:25" s="264" customFormat="1">
      <c r="A1388" s="165"/>
      <c r="B1388" s="166"/>
      <c r="C1388" s="166"/>
      <c r="D1388" s="172" t="s">
        <v>159</v>
      </c>
      <c r="E1388" s="343"/>
      <c r="F1388" s="343"/>
      <c r="G1388" s="343"/>
      <c r="H1388" s="343"/>
      <c r="I1388" s="343"/>
      <c r="J1388" s="343"/>
      <c r="K1388" s="343">
        <v>100950000</v>
      </c>
      <c r="L1388" s="343"/>
      <c r="M1388" s="345"/>
      <c r="N1388" s="345"/>
      <c r="O1388" s="345"/>
      <c r="P1388" s="345"/>
      <c r="Q1388" s="345"/>
      <c r="R1388" s="345"/>
      <c r="S1388" s="345"/>
      <c r="T1388" s="345"/>
      <c r="U1388" s="345"/>
      <c r="V1388" s="345"/>
      <c r="W1388" s="345"/>
      <c r="X1388" s="345"/>
      <c r="Y1388" s="156"/>
    </row>
    <row r="1389" spans="1:25" s="264" customFormat="1">
      <c r="A1389" s="165"/>
      <c r="B1389" s="166"/>
      <c r="C1389" s="166"/>
      <c r="D1389" s="172" t="s">
        <v>654</v>
      </c>
      <c r="E1389" s="343"/>
      <c r="F1389" s="343"/>
      <c r="G1389" s="347">
        <v>3600000</v>
      </c>
      <c r="H1389" s="343"/>
      <c r="I1389" s="343"/>
      <c r="J1389" s="343"/>
      <c r="K1389" s="343"/>
      <c r="L1389" s="343"/>
      <c r="M1389" s="345"/>
      <c r="N1389" s="345"/>
      <c r="O1389" s="345"/>
      <c r="P1389" s="345"/>
      <c r="Q1389" s="345"/>
      <c r="R1389" s="345"/>
      <c r="S1389" s="345"/>
      <c r="T1389" s="345"/>
      <c r="U1389" s="345"/>
      <c r="V1389" s="345"/>
      <c r="W1389" s="345"/>
      <c r="X1389" s="345"/>
      <c r="Y1389" s="156"/>
    </row>
    <row r="1390" spans="1:25" s="264" customFormat="1">
      <c r="A1390" s="165"/>
      <c r="B1390" s="166"/>
      <c r="C1390" s="166"/>
      <c r="D1390" s="172" t="s">
        <v>655</v>
      </c>
      <c r="E1390" s="343"/>
      <c r="F1390" s="343"/>
      <c r="G1390" s="347">
        <v>4550000</v>
      </c>
      <c r="H1390" s="343"/>
      <c r="I1390" s="343"/>
      <c r="J1390" s="343"/>
      <c r="K1390" s="343"/>
      <c r="L1390" s="343"/>
      <c r="M1390" s="345"/>
      <c r="N1390" s="345"/>
      <c r="O1390" s="345"/>
      <c r="P1390" s="345"/>
      <c r="Q1390" s="345"/>
      <c r="R1390" s="345"/>
      <c r="S1390" s="345"/>
      <c r="T1390" s="345"/>
      <c r="U1390" s="345"/>
      <c r="V1390" s="345"/>
      <c r="W1390" s="345"/>
      <c r="X1390" s="345"/>
      <c r="Y1390" s="156"/>
    </row>
    <row r="1391" spans="1:25" s="264" customFormat="1">
      <c r="A1391" s="165"/>
      <c r="B1391" s="166"/>
      <c r="C1391" s="166"/>
      <c r="D1391" s="172" t="s">
        <v>656</v>
      </c>
      <c r="E1391" s="343"/>
      <c r="F1391" s="343"/>
      <c r="G1391" s="347">
        <v>5100000</v>
      </c>
      <c r="H1391" s="343"/>
      <c r="I1391" s="343"/>
      <c r="J1391" s="343"/>
      <c r="K1391" s="343"/>
      <c r="L1391" s="343"/>
      <c r="M1391" s="345"/>
      <c r="N1391" s="345"/>
      <c r="O1391" s="345"/>
      <c r="P1391" s="345"/>
      <c r="Q1391" s="345"/>
      <c r="R1391" s="345"/>
      <c r="S1391" s="345"/>
      <c r="T1391" s="345"/>
      <c r="U1391" s="345"/>
      <c r="V1391" s="345"/>
      <c r="W1391" s="345"/>
      <c r="X1391" s="345"/>
      <c r="Y1391" s="156"/>
    </row>
    <row r="1392" spans="1:25" s="264" customFormat="1">
      <c r="A1392" s="165"/>
      <c r="B1392" s="166"/>
      <c r="C1392" s="166"/>
      <c r="D1392" s="172" t="s">
        <v>657</v>
      </c>
      <c r="E1392" s="343"/>
      <c r="F1392" s="343"/>
      <c r="G1392" s="347">
        <v>6900000</v>
      </c>
      <c r="H1392" s="343"/>
      <c r="I1392" s="343"/>
      <c r="J1392" s="343"/>
      <c r="K1392" s="343"/>
      <c r="L1392" s="343"/>
      <c r="M1392" s="345"/>
      <c r="N1392" s="345"/>
      <c r="O1392" s="345"/>
      <c r="P1392" s="345"/>
      <c r="Q1392" s="345"/>
      <c r="R1392" s="345"/>
      <c r="S1392" s="345"/>
      <c r="T1392" s="345"/>
      <c r="U1392" s="345"/>
      <c r="V1392" s="345"/>
      <c r="W1392" s="345"/>
      <c r="X1392" s="345"/>
      <c r="Y1392" s="156"/>
    </row>
    <row r="1393" spans="1:25" s="264" customFormat="1">
      <c r="A1393" s="165"/>
      <c r="B1393" s="166"/>
      <c r="C1393" s="166"/>
      <c r="D1393" s="172" t="s">
        <v>150</v>
      </c>
      <c r="E1393" s="343"/>
      <c r="F1393" s="343"/>
      <c r="G1393" s="343">
        <v>10000000</v>
      </c>
      <c r="H1393" s="343"/>
      <c r="I1393" s="343"/>
      <c r="J1393" s="343"/>
      <c r="K1393" s="343"/>
      <c r="L1393" s="343"/>
      <c r="M1393" s="345"/>
      <c r="N1393" s="345"/>
      <c r="O1393" s="345"/>
      <c r="P1393" s="345"/>
      <c r="Q1393" s="345"/>
      <c r="R1393" s="345"/>
      <c r="S1393" s="345"/>
      <c r="T1393" s="345"/>
      <c r="U1393" s="345"/>
      <c r="V1393" s="345"/>
      <c r="W1393" s="345"/>
      <c r="X1393" s="345"/>
      <c r="Y1393" s="156"/>
    </row>
    <row r="1394" spans="1:25" s="264" customFormat="1">
      <c r="A1394" s="165"/>
      <c r="B1394" s="166"/>
      <c r="C1394" s="166"/>
      <c r="D1394" s="172" t="s">
        <v>526</v>
      </c>
      <c r="E1394" s="343"/>
      <c r="F1394" s="343"/>
      <c r="G1394" s="343">
        <v>5000000</v>
      </c>
      <c r="H1394" s="343"/>
      <c r="I1394" s="343"/>
      <c r="J1394" s="343"/>
      <c r="K1394" s="343"/>
      <c r="L1394" s="343"/>
      <c r="M1394" s="345"/>
      <c r="N1394" s="345"/>
      <c r="O1394" s="345"/>
      <c r="P1394" s="345"/>
      <c r="Q1394" s="345"/>
      <c r="R1394" s="345"/>
      <c r="S1394" s="345"/>
      <c r="T1394" s="345"/>
      <c r="U1394" s="345"/>
      <c r="V1394" s="345"/>
      <c r="W1394" s="345"/>
      <c r="X1394" s="345"/>
      <c r="Y1394" s="156"/>
    </row>
    <row r="1395" spans="1:25" s="264" customFormat="1">
      <c r="A1395" s="165"/>
      <c r="B1395" s="166"/>
      <c r="C1395" s="166"/>
      <c r="D1395" s="172" t="s">
        <v>152</v>
      </c>
      <c r="E1395" s="343"/>
      <c r="F1395" s="343"/>
      <c r="G1395" s="343">
        <v>1500000</v>
      </c>
      <c r="H1395" s="343"/>
      <c r="I1395" s="343"/>
      <c r="J1395" s="343"/>
      <c r="K1395" s="343"/>
      <c r="L1395" s="343"/>
      <c r="M1395" s="345"/>
      <c r="N1395" s="345"/>
      <c r="O1395" s="345"/>
      <c r="P1395" s="345"/>
      <c r="Q1395" s="345"/>
      <c r="R1395" s="345"/>
      <c r="S1395" s="345"/>
      <c r="T1395" s="345"/>
      <c r="U1395" s="345"/>
      <c r="V1395" s="345"/>
      <c r="W1395" s="345"/>
      <c r="X1395" s="345"/>
      <c r="Y1395" s="156"/>
    </row>
    <row r="1396" spans="1:25" s="264" customFormat="1">
      <c r="A1396" s="165"/>
      <c r="B1396" s="166"/>
      <c r="C1396" s="166"/>
      <c r="D1396" s="172" t="s">
        <v>162</v>
      </c>
      <c r="E1396" s="343"/>
      <c r="F1396" s="343"/>
      <c r="G1396" s="343">
        <v>1455000</v>
      </c>
      <c r="H1396" s="343"/>
      <c r="I1396" s="343"/>
      <c r="J1396" s="343"/>
      <c r="K1396" s="343"/>
      <c r="L1396" s="343"/>
      <c r="M1396" s="345"/>
      <c r="N1396" s="345"/>
      <c r="O1396" s="345"/>
      <c r="P1396" s="345"/>
      <c r="Q1396" s="345"/>
      <c r="R1396" s="345"/>
      <c r="S1396" s="345"/>
      <c r="T1396" s="345"/>
      <c r="U1396" s="345"/>
      <c r="V1396" s="345"/>
      <c r="W1396" s="345"/>
      <c r="X1396" s="345"/>
      <c r="Y1396" s="156"/>
    </row>
    <row r="1397" spans="1:25" s="264" customFormat="1">
      <c r="A1397" s="165"/>
      <c r="B1397" s="166"/>
      <c r="C1397" s="166"/>
      <c r="D1397" s="172" t="s">
        <v>160</v>
      </c>
      <c r="E1397" s="343"/>
      <c r="F1397" s="343"/>
      <c r="G1397" s="343">
        <v>220000</v>
      </c>
      <c r="H1397" s="343"/>
      <c r="I1397" s="343"/>
      <c r="J1397" s="343"/>
      <c r="K1397" s="343"/>
      <c r="L1397" s="343"/>
      <c r="M1397" s="345"/>
      <c r="N1397" s="345"/>
      <c r="O1397" s="345"/>
      <c r="P1397" s="345"/>
      <c r="Q1397" s="345"/>
      <c r="R1397" s="345"/>
      <c r="S1397" s="345"/>
      <c r="T1397" s="343"/>
      <c r="U1397" s="343"/>
      <c r="V1397" s="343"/>
      <c r="W1397" s="345"/>
      <c r="X1397" s="345"/>
      <c r="Y1397" s="156"/>
    </row>
    <row r="1398" spans="1:25" s="264" customFormat="1">
      <c r="A1398" s="165"/>
      <c r="B1398" s="166"/>
      <c r="C1398" s="166"/>
      <c r="D1398" s="172" t="s">
        <v>161</v>
      </c>
      <c r="E1398" s="343"/>
      <c r="F1398" s="343"/>
      <c r="G1398" s="343">
        <v>400000</v>
      </c>
      <c r="H1398" s="343"/>
      <c r="I1398" s="343"/>
      <c r="J1398" s="343"/>
      <c r="K1398" s="343"/>
      <c r="L1398" s="343"/>
      <c r="M1398" s="345"/>
      <c r="N1398" s="345"/>
      <c r="O1398" s="345"/>
      <c r="P1398" s="345"/>
      <c r="Q1398" s="345"/>
      <c r="R1398" s="345"/>
      <c r="S1398" s="345"/>
      <c r="T1398" s="343"/>
      <c r="U1398" s="343"/>
      <c r="V1398" s="343"/>
      <c r="W1398" s="345"/>
      <c r="X1398" s="345"/>
      <c r="Y1398" s="156"/>
    </row>
    <row r="1399" spans="1:25" s="264" customFormat="1">
      <c r="A1399" s="165"/>
      <c r="B1399" s="166"/>
      <c r="C1399" s="166"/>
      <c r="D1399" s="172" t="s">
        <v>162</v>
      </c>
      <c r="E1399" s="343"/>
      <c r="F1399" s="343"/>
      <c r="G1399" s="343">
        <v>485000</v>
      </c>
      <c r="H1399" s="343"/>
      <c r="I1399" s="343"/>
      <c r="J1399" s="343"/>
      <c r="K1399" s="343"/>
      <c r="L1399" s="343"/>
      <c r="M1399" s="345"/>
      <c r="N1399" s="345"/>
      <c r="O1399" s="345"/>
      <c r="P1399" s="345"/>
      <c r="Q1399" s="345"/>
      <c r="R1399" s="345"/>
      <c r="S1399" s="345"/>
      <c r="T1399" s="343"/>
      <c r="U1399" s="343"/>
      <c r="V1399" s="343"/>
      <c r="W1399" s="345"/>
      <c r="X1399" s="345"/>
      <c r="Y1399" s="156"/>
    </row>
    <row r="1400" spans="1:25" s="264" customFormat="1">
      <c r="A1400" s="165"/>
      <c r="B1400" s="166"/>
      <c r="C1400" s="166"/>
      <c r="D1400" s="172" t="s">
        <v>163</v>
      </c>
      <c r="E1400" s="343"/>
      <c r="F1400" s="343"/>
      <c r="G1400" s="343">
        <v>690000</v>
      </c>
      <c r="H1400" s="343"/>
      <c r="I1400" s="343"/>
      <c r="J1400" s="343"/>
      <c r="K1400" s="343"/>
      <c r="L1400" s="343"/>
      <c r="M1400" s="345"/>
      <c r="N1400" s="345"/>
      <c r="O1400" s="345"/>
      <c r="P1400" s="345"/>
      <c r="Q1400" s="345"/>
      <c r="R1400" s="345"/>
      <c r="S1400" s="345"/>
      <c r="T1400" s="343"/>
      <c r="U1400" s="343"/>
      <c r="V1400" s="343"/>
      <c r="W1400" s="345"/>
      <c r="X1400" s="345"/>
      <c r="Y1400" s="156"/>
    </row>
    <row r="1401" spans="1:25" s="264" customFormat="1">
      <c r="A1401" s="165"/>
      <c r="B1401" s="166"/>
      <c r="C1401" s="166"/>
      <c r="D1401" s="172" t="s">
        <v>164</v>
      </c>
      <c r="E1401" s="343"/>
      <c r="F1401" s="343"/>
      <c r="G1401" s="343">
        <v>210000</v>
      </c>
      <c r="H1401" s="343"/>
      <c r="I1401" s="343"/>
      <c r="J1401" s="343"/>
      <c r="K1401" s="343"/>
      <c r="L1401" s="343"/>
      <c r="M1401" s="345"/>
      <c r="N1401" s="345"/>
      <c r="O1401" s="345"/>
      <c r="P1401" s="345"/>
      <c r="Q1401" s="345"/>
      <c r="R1401" s="345"/>
      <c r="S1401" s="345"/>
      <c r="T1401" s="343"/>
      <c r="U1401" s="343"/>
      <c r="V1401" s="343"/>
      <c r="W1401" s="345"/>
      <c r="X1401" s="345"/>
      <c r="Y1401" s="156"/>
    </row>
    <row r="1402" spans="1:25" s="264" customFormat="1">
      <c r="A1402" s="165"/>
      <c r="B1402" s="166"/>
      <c r="C1402" s="166"/>
      <c r="D1402" s="172" t="s">
        <v>165</v>
      </c>
      <c r="E1402" s="343"/>
      <c r="F1402" s="343"/>
      <c r="G1402" s="343">
        <v>10000</v>
      </c>
      <c r="H1402" s="343"/>
      <c r="I1402" s="343"/>
      <c r="J1402" s="343"/>
      <c r="K1402" s="343"/>
      <c r="L1402" s="343"/>
      <c r="M1402" s="345"/>
      <c r="N1402" s="345"/>
      <c r="O1402" s="345"/>
      <c r="P1402" s="345"/>
      <c r="Q1402" s="345"/>
      <c r="R1402" s="345"/>
      <c r="S1402" s="345"/>
      <c r="T1402" s="343">
        <v>10000</v>
      </c>
      <c r="U1402" s="343"/>
      <c r="V1402" s="343"/>
      <c r="W1402" s="345"/>
      <c r="X1402" s="345"/>
      <c r="Y1402" s="156"/>
    </row>
    <row r="1403" spans="1:25" s="264" customFormat="1">
      <c r="A1403" s="165"/>
      <c r="B1403" s="166"/>
      <c r="C1403" s="166"/>
      <c r="D1403" s="172" t="s">
        <v>166</v>
      </c>
      <c r="E1403" s="343"/>
      <c r="F1403" s="343"/>
      <c r="G1403" s="343">
        <v>20000</v>
      </c>
      <c r="H1403" s="343"/>
      <c r="I1403" s="343"/>
      <c r="J1403" s="343"/>
      <c r="K1403" s="343"/>
      <c r="L1403" s="343"/>
      <c r="M1403" s="345"/>
      <c r="N1403" s="345"/>
      <c r="O1403" s="345"/>
      <c r="P1403" s="345"/>
      <c r="Q1403" s="345"/>
      <c r="R1403" s="345"/>
      <c r="S1403" s="345"/>
      <c r="T1403" s="343">
        <v>20000</v>
      </c>
      <c r="U1403" s="343"/>
      <c r="V1403" s="343"/>
      <c r="W1403" s="345"/>
      <c r="X1403" s="345"/>
      <c r="Y1403" s="156"/>
    </row>
    <row r="1404" spans="1:25" s="264" customFormat="1">
      <c r="A1404" s="165"/>
      <c r="B1404" s="166"/>
      <c r="C1404" s="166"/>
      <c r="D1404" s="172" t="s">
        <v>167</v>
      </c>
      <c r="E1404" s="343"/>
      <c r="F1404" s="343"/>
      <c r="G1404" s="343">
        <v>120000</v>
      </c>
      <c r="H1404" s="343"/>
      <c r="I1404" s="343"/>
      <c r="J1404" s="343"/>
      <c r="K1404" s="343"/>
      <c r="L1404" s="343"/>
      <c r="M1404" s="345"/>
      <c r="N1404" s="345"/>
      <c r="O1404" s="345"/>
      <c r="P1404" s="345"/>
      <c r="Q1404" s="345"/>
      <c r="R1404" s="345"/>
      <c r="S1404" s="345"/>
      <c r="T1404" s="343">
        <v>120000</v>
      </c>
      <c r="U1404" s="343"/>
      <c r="V1404" s="343"/>
      <c r="W1404" s="345"/>
      <c r="X1404" s="345"/>
      <c r="Y1404" s="156"/>
    </row>
    <row r="1405" spans="1:25" s="264" customFormat="1">
      <c r="A1405" s="165"/>
      <c r="B1405" s="166"/>
      <c r="C1405" s="166"/>
      <c r="D1405" s="172" t="s">
        <v>168</v>
      </c>
      <c r="E1405" s="343"/>
      <c r="F1405" s="343"/>
      <c r="G1405" s="343">
        <v>10000</v>
      </c>
      <c r="H1405" s="343"/>
      <c r="I1405" s="343"/>
      <c r="J1405" s="343"/>
      <c r="K1405" s="343"/>
      <c r="L1405" s="343"/>
      <c r="M1405" s="345"/>
      <c r="N1405" s="345"/>
      <c r="O1405" s="345"/>
      <c r="P1405" s="345"/>
      <c r="Q1405" s="345"/>
      <c r="R1405" s="345"/>
      <c r="S1405" s="345"/>
      <c r="T1405" s="343">
        <v>10000</v>
      </c>
      <c r="U1405" s="343"/>
      <c r="V1405" s="343"/>
      <c r="W1405" s="345"/>
      <c r="X1405" s="345"/>
      <c r="Y1405" s="156"/>
    </row>
    <row r="1406" spans="1:25" s="264" customFormat="1">
      <c r="A1406" s="165"/>
      <c r="B1406" s="166"/>
      <c r="C1406" s="166"/>
      <c r="D1406" s="172" t="s">
        <v>169</v>
      </c>
      <c r="E1406" s="343"/>
      <c r="F1406" s="343"/>
      <c r="G1406" s="343">
        <v>125000</v>
      </c>
      <c r="H1406" s="343"/>
      <c r="I1406" s="343"/>
      <c r="J1406" s="343"/>
      <c r="K1406" s="343"/>
      <c r="L1406" s="343"/>
      <c r="M1406" s="345"/>
      <c r="N1406" s="345"/>
      <c r="O1406" s="345"/>
      <c r="P1406" s="345"/>
      <c r="Q1406" s="345"/>
      <c r="R1406" s="345"/>
      <c r="S1406" s="345"/>
      <c r="T1406" s="343">
        <v>125000</v>
      </c>
      <c r="U1406" s="343"/>
      <c r="V1406" s="343"/>
      <c r="W1406" s="345"/>
      <c r="X1406" s="345"/>
      <c r="Y1406" s="156"/>
    </row>
    <row r="1407" spans="1:25" s="264" customFormat="1">
      <c r="A1407" s="165"/>
      <c r="B1407" s="166"/>
      <c r="C1407" s="166"/>
      <c r="D1407" s="172" t="s">
        <v>170</v>
      </c>
      <c r="E1407" s="343"/>
      <c r="F1407" s="343"/>
      <c r="G1407" s="343">
        <v>90000</v>
      </c>
      <c r="H1407" s="343"/>
      <c r="I1407" s="343"/>
      <c r="J1407" s="343"/>
      <c r="K1407" s="343"/>
      <c r="L1407" s="343"/>
      <c r="M1407" s="345"/>
      <c r="N1407" s="345"/>
      <c r="O1407" s="345"/>
      <c r="P1407" s="345"/>
      <c r="Q1407" s="345"/>
      <c r="R1407" s="345"/>
      <c r="S1407" s="345"/>
      <c r="T1407" s="343">
        <v>90000</v>
      </c>
      <c r="U1407" s="343"/>
      <c r="V1407" s="343"/>
      <c r="W1407" s="345"/>
      <c r="X1407" s="345"/>
      <c r="Y1407" s="156"/>
    </row>
    <row r="1408" spans="1:25" s="264" customFormat="1">
      <c r="A1408" s="165"/>
      <c r="B1408" s="166"/>
      <c r="C1408" s="166"/>
      <c r="D1408" s="172" t="s">
        <v>171</v>
      </c>
      <c r="E1408" s="343"/>
      <c r="F1408" s="343"/>
      <c r="G1408" s="343">
        <v>65000</v>
      </c>
      <c r="H1408" s="343"/>
      <c r="I1408" s="343"/>
      <c r="J1408" s="343"/>
      <c r="K1408" s="343"/>
      <c r="L1408" s="343"/>
      <c r="M1408" s="345"/>
      <c r="N1408" s="345"/>
      <c r="O1408" s="345"/>
      <c r="P1408" s="345"/>
      <c r="Q1408" s="345"/>
      <c r="R1408" s="345"/>
      <c r="S1408" s="345"/>
      <c r="T1408" s="343">
        <v>65000</v>
      </c>
      <c r="U1408" s="343"/>
      <c r="V1408" s="343"/>
      <c r="W1408" s="345"/>
      <c r="X1408" s="345"/>
      <c r="Y1408" s="156"/>
    </row>
    <row r="1409" spans="1:25" s="264" customFormat="1">
      <c r="A1409" s="165"/>
      <c r="B1409" s="166"/>
      <c r="C1409" s="166"/>
      <c r="D1409" s="172" t="s">
        <v>172</v>
      </c>
      <c r="E1409" s="343"/>
      <c r="F1409" s="343"/>
      <c r="G1409" s="343">
        <v>20000</v>
      </c>
      <c r="H1409" s="343"/>
      <c r="I1409" s="343"/>
      <c r="J1409" s="343"/>
      <c r="K1409" s="343"/>
      <c r="L1409" s="343"/>
      <c r="M1409" s="345"/>
      <c r="N1409" s="345"/>
      <c r="O1409" s="345"/>
      <c r="P1409" s="345"/>
      <c r="Q1409" s="345"/>
      <c r="R1409" s="345"/>
      <c r="S1409" s="345"/>
      <c r="T1409" s="343">
        <v>20000</v>
      </c>
      <c r="U1409" s="343"/>
      <c r="V1409" s="343"/>
      <c r="W1409" s="345"/>
      <c r="X1409" s="345"/>
      <c r="Y1409" s="156"/>
    </row>
    <row r="1410" spans="1:25" s="264" customFormat="1">
      <c r="A1410" s="165"/>
      <c r="B1410" s="166"/>
      <c r="C1410" s="166"/>
      <c r="D1410" s="172" t="s">
        <v>173</v>
      </c>
      <c r="E1410" s="343"/>
      <c r="F1410" s="343"/>
      <c r="G1410" s="343">
        <v>80000</v>
      </c>
      <c r="H1410" s="343"/>
      <c r="I1410" s="343"/>
      <c r="J1410" s="343"/>
      <c r="K1410" s="343"/>
      <c r="L1410" s="343"/>
      <c r="M1410" s="345"/>
      <c r="N1410" s="345"/>
      <c r="O1410" s="345"/>
      <c r="P1410" s="345"/>
      <c r="Q1410" s="345"/>
      <c r="R1410" s="345"/>
      <c r="S1410" s="345"/>
      <c r="T1410" s="343">
        <v>80000</v>
      </c>
      <c r="U1410" s="343"/>
      <c r="V1410" s="343"/>
      <c r="W1410" s="345"/>
      <c r="X1410" s="345"/>
      <c r="Y1410" s="156"/>
    </row>
    <row r="1411" spans="1:25" s="264" customFormat="1">
      <c r="A1411" s="165"/>
      <c r="B1411" s="166"/>
      <c r="C1411" s="166"/>
      <c r="D1411" s="172" t="s">
        <v>174</v>
      </c>
      <c r="E1411" s="343"/>
      <c r="F1411" s="343"/>
      <c r="G1411" s="343">
        <v>120000</v>
      </c>
      <c r="H1411" s="343"/>
      <c r="I1411" s="343"/>
      <c r="J1411" s="343"/>
      <c r="K1411" s="343"/>
      <c r="L1411" s="343"/>
      <c r="M1411" s="345"/>
      <c r="N1411" s="345"/>
      <c r="O1411" s="345"/>
      <c r="P1411" s="345"/>
      <c r="Q1411" s="345"/>
      <c r="R1411" s="345"/>
      <c r="S1411" s="345"/>
      <c r="T1411" s="343">
        <v>120000</v>
      </c>
      <c r="U1411" s="343"/>
      <c r="V1411" s="343"/>
      <c r="W1411" s="345"/>
      <c r="X1411" s="345"/>
      <c r="Y1411" s="156"/>
    </row>
    <row r="1412" spans="1:25" s="264" customFormat="1">
      <c r="A1412" s="165"/>
      <c r="B1412" s="166"/>
      <c r="C1412" s="166"/>
      <c r="D1412" s="172" t="s">
        <v>175</v>
      </c>
      <c r="E1412" s="343"/>
      <c r="F1412" s="343"/>
      <c r="G1412" s="343">
        <v>130000</v>
      </c>
      <c r="H1412" s="343"/>
      <c r="I1412" s="343"/>
      <c r="J1412" s="343"/>
      <c r="K1412" s="343"/>
      <c r="L1412" s="343"/>
      <c r="M1412" s="345"/>
      <c r="N1412" s="345"/>
      <c r="O1412" s="345"/>
      <c r="P1412" s="345"/>
      <c r="Q1412" s="345"/>
      <c r="R1412" s="345"/>
      <c r="S1412" s="345"/>
      <c r="T1412" s="343">
        <v>130000</v>
      </c>
      <c r="U1412" s="343"/>
      <c r="V1412" s="343"/>
      <c r="W1412" s="345"/>
      <c r="X1412" s="345"/>
      <c r="Y1412" s="156"/>
    </row>
    <row r="1413" spans="1:25" s="264" customFormat="1">
      <c r="A1413" s="173"/>
      <c r="B1413" s="261">
        <v>3</v>
      </c>
      <c r="C1413" s="261" t="s">
        <v>97</v>
      </c>
      <c r="D1413" s="262" t="s">
        <v>13</v>
      </c>
      <c r="E1413" s="350">
        <v>449271000</v>
      </c>
      <c r="F1413" s="350">
        <v>147712000</v>
      </c>
      <c r="G1413" s="350">
        <f t="shared" ref="G1413:I1413" si="85">SUM(G1414:G1427)</f>
        <v>147712000</v>
      </c>
      <c r="H1413" s="350">
        <f t="shared" si="85"/>
        <v>0</v>
      </c>
      <c r="I1413" s="350">
        <f t="shared" si="85"/>
        <v>0</v>
      </c>
      <c r="J1413" s="350">
        <f t="shared" ref="J1413" si="86">SUM(J1414:J1427)</f>
        <v>327500000</v>
      </c>
      <c r="K1413" s="350">
        <f t="shared" ref="K1413" si="87">SUM(K1414:K1427)</f>
        <v>0</v>
      </c>
      <c r="L1413" s="350">
        <f t="shared" ref="L1413" si="88">SUM(L1414:L1427)</f>
        <v>6248000</v>
      </c>
      <c r="M1413" s="350">
        <f t="shared" ref="M1413" si="89">SUM(M1414:M1427)</f>
        <v>0</v>
      </c>
      <c r="N1413" s="350">
        <f t="shared" ref="N1413" si="90">SUM(N1414:N1427)</f>
        <v>0</v>
      </c>
      <c r="O1413" s="350">
        <f t="shared" ref="O1413" si="91">SUM(O1414:O1427)</f>
        <v>0</v>
      </c>
      <c r="P1413" s="350">
        <f t="shared" ref="P1413" si="92">SUM(P1414:P1427)</f>
        <v>0</v>
      </c>
      <c r="Q1413" s="350">
        <f t="shared" ref="Q1413" si="93">SUM(Q1414:Q1427)</f>
        <v>0</v>
      </c>
      <c r="R1413" s="350">
        <f t="shared" ref="R1413" si="94">SUM(R1414:R1427)</f>
        <v>0</v>
      </c>
      <c r="S1413" s="350">
        <f t="shared" ref="S1413" si="95">SUM(S1414:S1427)</f>
        <v>50000000</v>
      </c>
      <c r="T1413" s="350">
        <f t="shared" ref="T1413" si="96">SUM(T1414:T1427)</f>
        <v>0</v>
      </c>
      <c r="U1413" s="350"/>
      <c r="V1413" s="350"/>
      <c r="W1413" s="301">
        <f>E1413+G1413+H1413+I1413+J1413+K1413+L1413+M1413+N1413-O1413-P1413-Q1413-R1413-S1413-T1413-U1413-V1413</f>
        <v>880731000</v>
      </c>
      <c r="X1413" s="351"/>
      <c r="Y1413" s="263"/>
    </row>
    <row r="1414" spans="1:25" s="264" customFormat="1">
      <c r="A1414" s="165"/>
      <c r="B1414" s="166"/>
      <c r="C1414" s="166"/>
      <c r="D1414" s="172" t="s">
        <v>658</v>
      </c>
      <c r="E1414" s="343"/>
      <c r="F1414" s="343"/>
      <c r="G1414" s="343"/>
      <c r="H1414" s="343"/>
      <c r="I1414" s="343"/>
      <c r="J1414" s="343">
        <v>30000000</v>
      </c>
      <c r="K1414" s="343"/>
      <c r="L1414" s="343"/>
      <c r="M1414" s="345"/>
      <c r="N1414" s="345"/>
      <c r="O1414" s="345"/>
      <c r="P1414" s="345"/>
      <c r="Q1414" s="345"/>
      <c r="R1414" s="345"/>
      <c r="S1414" s="345"/>
      <c r="T1414" s="345"/>
      <c r="U1414" s="345"/>
      <c r="V1414" s="345"/>
      <c r="W1414" s="345"/>
      <c r="X1414" s="345"/>
      <c r="Y1414" s="156"/>
    </row>
    <row r="1415" spans="1:25" s="264" customFormat="1">
      <c r="A1415" s="165"/>
      <c r="B1415" s="166"/>
      <c r="C1415" s="166"/>
      <c r="D1415" s="172" t="s">
        <v>659</v>
      </c>
      <c r="E1415" s="343"/>
      <c r="F1415" s="343"/>
      <c r="G1415" s="343"/>
      <c r="H1415" s="343"/>
      <c r="I1415" s="343"/>
      <c r="J1415" s="343">
        <v>40000000</v>
      </c>
      <c r="K1415" s="343"/>
      <c r="L1415" s="343"/>
      <c r="M1415" s="345"/>
      <c r="N1415" s="345"/>
      <c r="O1415" s="345"/>
      <c r="P1415" s="345"/>
      <c r="Q1415" s="345"/>
      <c r="R1415" s="345"/>
      <c r="S1415" s="345"/>
      <c r="T1415" s="345"/>
      <c r="U1415" s="345"/>
      <c r="V1415" s="345"/>
      <c r="W1415" s="345"/>
      <c r="X1415" s="345"/>
      <c r="Y1415" s="156"/>
    </row>
    <row r="1416" spans="1:25" s="264" customFormat="1">
      <c r="A1416" s="165"/>
      <c r="B1416" s="166"/>
      <c r="C1416" s="166"/>
      <c r="D1416" s="172" t="s">
        <v>660</v>
      </c>
      <c r="E1416" s="343"/>
      <c r="F1416" s="343"/>
      <c r="G1416" s="343"/>
      <c r="H1416" s="343"/>
      <c r="I1416" s="343"/>
      <c r="J1416" s="343">
        <v>30000000</v>
      </c>
      <c r="K1416" s="343"/>
      <c r="L1416" s="343"/>
      <c r="M1416" s="345"/>
      <c r="N1416" s="345"/>
      <c r="O1416" s="345"/>
      <c r="P1416" s="345"/>
      <c r="Q1416" s="345"/>
      <c r="R1416" s="345"/>
      <c r="S1416" s="345"/>
      <c r="T1416" s="345"/>
      <c r="U1416" s="345"/>
      <c r="V1416" s="345"/>
      <c r="W1416" s="345"/>
      <c r="X1416" s="345"/>
      <c r="Y1416" s="156"/>
    </row>
    <row r="1417" spans="1:25" s="264" customFormat="1">
      <c r="A1417" s="165"/>
      <c r="B1417" s="166"/>
      <c r="C1417" s="166"/>
      <c r="D1417" s="172" t="s">
        <v>661</v>
      </c>
      <c r="E1417" s="343"/>
      <c r="F1417" s="343"/>
      <c r="G1417" s="343"/>
      <c r="H1417" s="343"/>
      <c r="I1417" s="343"/>
      <c r="J1417" s="343">
        <v>30000000</v>
      </c>
      <c r="K1417" s="343"/>
      <c r="L1417" s="343"/>
      <c r="M1417" s="345"/>
      <c r="N1417" s="345"/>
      <c r="O1417" s="345"/>
      <c r="P1417" s="345"/>
      <c r="Q1417" s="345"/>
      <c r="R1417" s="345"/>
      <c r="S1417" s="345"/>
      <c r="T1417" s="345"/>
      <c r="U1417" s="345"/>
      <c r="V1417" s="345"/>
      <c r="W1417" s="345"/>
      <c r="X1417" s="345"/>
      <c r="Y1417" s="156"/>
    </row>
    <row r="1418" spans="1:25" s="264" customFormat="1">
      <c r="A1418" s="165"/>
      <c r="B1418" s="166"/>
      <c r="C1418" s="166"/>
      <c r="D1418" s="172" t="s">
        <v>662</v>
      </c>
      <c r="E1418" s="343"/>
      <c r="F1418" s="343"/>
      <c r="G1418" s="343"/>
      <c r="H1418" s="343"/>
      <c r="I1418" s="343"/>
      <c r="J1418" s="343">
        <v>25000000</v>
      </c>
      <c r="K1418" s="343"/>
      <c r="L1418" s="343"/>
      <c r="M1418" s="345"/>
      <c r="N1418" s="345"/>
      <c r="O1418" s="345"/>
      <c r="P1418" s="345"/>
      <c r="Q1418" s="345"/>
      <c r="R1418" s="345"/>
      <c r="S1418" s="345"/>
      <c r="T1418" s="345"/>
      <c r="U1418" s="345"/>
      <c r="V1418" s="345"/>
      <c r="W1418" s="345"/>
      <c r="X1418" s="345"/>
      <c r="Y1418" s="156"/>
    </row>
    <row r="1419" spans="1:25" s="264" customFormat="1">
      <c r="A1419" s="165"/>
      <c r="B1419" s="166"/>
      <c r="C1419" s="166"/>
      <c r="D1419" s="172" t="s">
        <v>663</v>
      </c>
      <c r="E1419" s="343"/>
      <c r="F1419" s="343"/>
      <c r="G1419" s="343"/>
      <c r="H1419" s="343"/>
      <c r="I1419" s="343"/>
      <c r="J1419" s="343">
        <v>35000000</v>
      </c>
      <c r="K1419" s="343"/>
      <c r="L1419" s="343"/>
      <c r="M1419" s="345"/>
      <c r="N1419" s="345"/>
      <c r="O1419" s="345"/>
      <c r="P1419" s="345"/>
      <c r="Q1419" s="345"/>
      <c r="R1419" s="345"/>
      <c r="S1419" s="345"/>
      <c r="T1419" s="345"/>
      <c r="U1419" s="345"/>
      <c r="V1419" s="345"/>
      <c r="W1419" s="345"/>
      <c r="X1419" s="345"/>
      <c r="Y1419" s="156"/>
    </row>
    <row r="1420" spans="1:25" s="264" customFormat="1">
      <c r="A1420" s="165"/>
      <c r="B1420" s="166"/>
      <c r="C1420" s="166"/>
      <c r="D1420" s="172" t="s">
        <v>664</v>
      </c>
      <c r="E1420" s="343"/>
      <c r="F1420" s="343"/>
      <c r="G1420" s="343"/>
      <c r="H1420" s="343"/>
      <c r="I1420" s="343"/>
      <c r="J1420" s="343">
        <v>20000000</v>
      </c>
      <c r="K1420" s="343"/>
      <c r="L1420" s="343"/>
      <c r="M1420" s="345"/>
      <c r="N1420" s="345"/>
      <c r="O1420" s="345"/>
      <c r="P1420" s="345"/>
      <c r="Q1420" s="345"/>
      <c r="R1420" s="345"/>
      <c r="S1420" s="345"/>
      <c r="T1420" s="345"/>
      <c r="U1420" s="345"/>
      <c r="V1420" s="345"/>
      <c r="W1420" s="345"/>
      <c r="X1420" s="345"/>
      <c r="Y1420" s="156"/>
    </row>
    <row r="1421" spans="1:25" s="264" customFormat="1">
      <c r="A1421" s="165"/>
      <c r="B1421" s="166"/>
      <c r="C1421" s="166"/>
      <c r="D1421" s="172" t="s">
        <v>665</v>
      </c>
      <c r="E1421" s="343"/>
      <c r="F1421" s="343"/>
      <c r="G1421" s="343"/>
      <c r="H1421" s="343"/>
      <c r="I1421" s="343"/>
      <c r="J1421" s="343">
        <v>10000000</v>
      </c>
      <c r="K1421" s="343"/>
      <c r="L1421" s="343"/>
      <c r="M1421" s="345"/>
      <c r="N1421" s="345"/>
      <c r="O1421" s="345"/>
      <c r="P1421" s="345"/>
      <c r="Q1421" s="345"/>
      <c r="R1421" s="345"/>
      <c r="S1421" s="345"/>
      <c r="T1421" s="345"/>
      <c r="U1421" s="345"/>
      <c r="V1421" s="345"/>
      <c r="W1421" s="345"/>
      <c r="X1421" s="345"/>
      <c r="Y1421" s="156"/>
    </row>
    <row r="1422" spans="1:25" s="264" customFormat="1">
      <c r="A1422" s="165"/>
      <c r="B1422" s="166"/>
      <c r="C1422" s="166"/>
      <c r="D1422" s="172" t="s">
        <v>666</v>
      </c>
      <c r="E1422" s="343"/>
      <c r="F1422" s="343"/>
      <c r="G1422" s="343"/>
      <c r="H1422" s="343"/>
      <c r="I1422" s="343"/>
      <c r="J1422" s="343">
        <v>7500000</v>
      </c>
      <c r="K1422" s="343"/>
      <c r="L1422" s="343"/>
      <c r="M1422" s="345"/>
      <c r="N1422" s="345"/>
      <c r="O1422" s="345"/>
      <c r="P1422" s="345"/>
      <c r="Q1422" s="345"/>
      <c r="R1422" s="345"/>
      <c r="S1422" s="345"/>
      <c r="T1422" s="345"/>
      <c r="U1422" s="345"/>
      <c r="V1422" s="345"/>
      <c r="W1422" s="345"/>
      <c r="X1422" s="345"/>
      <c r="Y1422" s="156"/>
    </row>
    <row r="1423" spans="1:25" s="264" customFormat="1">
      <c r="A1423" s="165"/>
      <c r="B1423" s="166"/>
      <c r="C1423" s="166"/>
      <c r="D1423" s="172" t="s">
        <v>667</v>
      </c>
      <c r="E1423" s="343"/>
      <c r="F1423" s="343"/>
      <c r="G1423" s="343"/>
      <c r="H1423" s="343"/>
      <c r="I1423" s="343"/>
      <c r="J1423" s="343">
        <v>50000000</v>
      </c>
      <c r="K1423" s="343"/>
      <c r="L1423" s="343"/>
      <c r="M1423" s="345"/>
      <c r="N1423" s="345"/>
      <c r="O1423" s="345"/>
      <c r="P1423" s="345"/>
      <c r="Q1423" s="345"/>
      <c r="R1423" s="345"/>
      <c r="S1423" s="345"/>
      <c r="T1423" s="345"/>
      <c r="U1423" s="345"/>
      <c r="V1423" s="345"/>
      <c r="W1423" s="345"/>
      <c r="X1423" s="345"/>
      <c r="Y1423" s="156"/>
    </row>
    <row r="1424" spans="1:25" s="264" customFormat="1">
      <c r="A1424" s="165"/>
      <c r="B1424" s="166"/>
      <c r="C1424" s="166"/>
      <c r="D1424" s="172" t="s">
        <v>668</v>
      </c>
      <c r="E1424" s="343"/>
      <c r="F1424" s="343"/>
      <c r="G1424" s="343"/>
      <c r="H1424" s="343"/>
      <c r="I1424" s="343"/>
      <c r="J1424" s="343">
        <v>5000000</v>
      </c>
      <c r="K1424" s="343"/>
      <c r="L1424" s="343"/>
      <c r="M1424" s="345"/>
      <c r="N1424" s="345"/>
      <c r="O1424" s="345"/>
      <c r="P1424" s="345"/>
      <c r="Q1424" s="345"/>
      <c r="R1424" s="345"/>
      <c r="S1424" s="345"/>
      <c r="T1424" s="345"/>
      <c r="U1424" s="345"/>
      <c r="V1424" s="345"/>
      <c r="W1424" s="345"/>
      <c r="X1424" s="345"/>
      <c r="Y1424" s="156"/>
    </row>
    <row r="1425" spans="1:25" s="264" customFormat="1">
      <c r="A1425" s="165"/>
      <c r="B1425" s="166"/>
      <c r="C1425" s="166"/>
      <c r="D1425" s="172" t="s">
        <v>176</v>
      </c>
      <c r="E1425" s="343"/>
      <c r="F1425" s="343"/>
      <c r="G1425" s="343"/>
      <c r="H1425" s="343"/>
      <c r="I1425" s="343"/>
      <c r="J1425" s="343">
        <v>45000000</v>
      </c>
      <c r="K1425" s="343"/>
      <c r="L1425" s="343"/>
      <c r="M1425" s="345"/>
      <c r="N1425" s="345"/>
      <c r="O1425" s="345"/>
      <c r="P1425" s="345"/>
      <c r="Q1425" s="345"/>
      <c r="R1425" s="345"/>
      <c r="S1425" s="345"/>
      <c r="T1425" s="345"/>
      <c r="U1425" s="345"/>
      <c r="V1425" s="345"/>
      <c r="W1425" s="345"/>
      <c r="X1425" s="345"/>
      <c r="Y1425" s="156"/>
    </row>
    <row r="1426" spans="1:25" s="264" customFormat="1">
      <c r="A1426" s="165"/>
      <c r="B1426" s="166"/>
      <c r="C1426" s="166"/>
      <c r="D1426" s="255" t="s">
        <v>177</v>
      </c>
      <c r="E1426" s="343"/>
      <c r="F1426" s="343"/>
      <c r="G1426" s="343">
        <v>118712000</v>
      </c>
      <c r="H1426" s="343"/>
      <c r="I1426" s="343"/>
      <c r="J1426" s="343"/>
      <c r="K1426" s="343"/>
      <c r="L1426" s="352">
        <v>6248000</v>
      </c>
      <c r="M1426" s="345"/>
      <c r="N1426" s="345"/>
      <c r="O1426" s="345"/>
      <c r="P1426" s="345"/>
      <c r="Q1426" s="345"/>
      <c r="R1426" s="345"/>
      <c r="S1426" s="345">
        <v>50000000</v>
      </c>
      <c r="T1426" s="345"/>
      <c r="U1426" s="345"/>
      <c r="V1426" s="345"/>
      <c r="W1426" s="345"/>
      <c r="X1426" s="345"/>
      <c r="Y1426" s="156"/>
    </row>
    <row r="1427" spans="1:25" s="264" customFormat="1">
      <c r="A1427" s="165"/>
      <c r="B1427" s="166"/>
      <c r="C1427" s="166"/>
      <c r="D1427" s="172" t="s">
        <v>178</v>
      </c>
      <c r="E1427" s="343"/>
      <c r="F1427" s="343"/>
      <c r="G1427" s="343">
        <v>29000000</v>
      </c>
      <c r="H1427" s="343"/>
      <c r="I1427" s="343"/>
      <c r="J1427" s="343"/>
      <c r="K1427" s="343"/>
      <c r="L1427" s="343"/>
      <c r="M1427" s="345"/>
      <c r="N1427" s="345"/>
      <c r="O1427" s="345"/>
      <c r="P1427" s="345"/>
      <c r="Q1427" s="345"/>
      <c r="R1427" s="345"/>
      <c r="S1427" s="345"/>
      <c r="T1427" s="345"/>
      <c r="U1427" s="345"/>
      <c r="V1427" s="345"/>
      <c r="W1427" s="345"/>
      <c r="X1427" s="345"/>
      <c r="Y1427" s="156"/>
    </row>
    <row r="1428" spans="1:25" s="264" customFormat="1">
      <c r="A1428" s="173"/>
      <c r="B1428" s="261">
        <v>4</v>
      </c>
      <c r="C1428" s="261" t="s">
        <v>98</v>
      </c>
      <c r="D1428" s="262" t="s">
        <v>8</v>
      </c>
      <c r="E1428" s="350">
        <v>1210100</v>
      </c>
      <c r="F1428" s="350"/>
      <c r="G1428" s="350">
        <v>0</v>
      </c>
      <c r="H1428" s="350">
        <v>0</v>
      </c>
      <c r="I1428" s="350">
        <v>0</v>
      </c>
      <c r="J1428" s="350">
        <v>0</v>
      </c>
      <c r="K1428" s="350">
        <v>0</v>
      </c>
      <c r="L1428" s="350">
        <v>0</v>
      </c>
      <c r="M1428" s="351">
        <v>0</v>
      </c>
      <c r="N1428" s="351">
        <v>0</v>
      </c>
      <c r="O1428" s="351">
        <v>0</v>
      </c>
      <c r="P1428" s="351">
        <v>0</v>
      </c>
      <c r="Q1428" s="351">
        <v>0</v>
      </c>
      <c r="R1428" s="351">
        <v>0</v>
      </c>
      <c r="S1428" s="351">
        <v>0</v>
      </c>
      <c r="T1428" s="351">
        <v>0</v>
      </c>
      <c r="U1428" s="351"/>
      <c r="V1428" s="351"/>
      <c r="W1428" s="301">
        <f t="shared" ref="W1428:W1431" si="97">E1428+G1428+H1428+I1428+J1428+K1428+L1428+M1428+N1428-O1428-P1428-Q1428-R1428-S1428-T1428-U1428-V1428</f>
        <v>1210100</v>
      </c>
      <c r="X1428" s="351"/>
      <c r="Y1428" s="263"/>
    </row>
    <row r="1429" spans="1:25" s="264" customFormat="1">
      <c r="A1429" s="173"/>
      <c r="B1429" s="261">
        <v>5</v>
      </c>
      <c r="C1429" s="261" t="s">
        <v>99</v>
      </c>
      <c r="D1429" s="262" t="s">
        <v>14</v>
      </c>
      <c r="E1429" s="350">
        <v>66500</v>
      </c>
      <c r="F1429" s="350"/>
      <c r="G1429" s="350">
        <v>0</v>
      </c>
      <c r="H1429" s="350">
        <v>0</v>
      </c>
      <c r="I1429" s="350">
        <v>0</v>
      </c>
      <c r="J1429" s="350">
        <v>0</v>
      </c>
      <c r="K1429" s="350">
        <v>0</v>
      </c>
      <c r="L1429" s="350">
        <v>0</v>
      </c>
      <c r="M1429" s="351">
        <v>0</v>
      </c>
      <c r="N1429" s="351">
        <v>0</v>
      </c>
      <c r="O1429" s="351">
        <v>0</v>
      </c>
      <c r="P1429" s="351">
        <v>0</v>
      </c>
      <c r="Q1429" s="351">
        <v>0</v>
      </c>
      <c r="R1429" s="351">
        <v>0</v>
      </c>
      <c r="S1429" s="351">
        <v>0</v>
      </c>
      <c r="T1429" s="351">
        <v>0</v>
      </c>
      <c r="U1429" s="351"/>
      <c r="V1429" s="351"/>
      <c r="W1429" s="301">
        <f t="shared" si="97"/>
        <v>66500</v>
      </c>
      <c r="X1429" s="351"/>
      <c r="Y1429" s="263"/>
    </row>
    <row r="1430" spans="1:25" s="264" customFormat="1">
      <c r="A1430" s="173"/>
      <c r="B1430" s="261">
        <v>6</v>
      </c>
      <c r="C1430" s="261" t="s">
        <v>100</v>
      </c>
      <c r="D1430" s="262" t="s">
        <v>10</v>
      </c>
      <c r="E1430" s="350">
        <v>0</v>
      </c>
      <c r="F1430" s="350"/>
      <c r="G1430" s="350">
        <v>0</v>
      </c>
      <c r="H1430" s="350">
        <v>0</v>
      </c>
      <c r="I1430" s="350">
        <v>0</v>
      </c>
      <c r="J1430" s="350">
        <v>0</v>
      </c>
      <c r="K1430" s="350">
        <v>0</v>
      </c>
      <c r="L1430" s="350">
        <v>0</v>
      </c>
      <c r="M1430" s="351">
        <v>0</v>
      </c>
      <c r="N1430" s="351">
        <v>0</v>
      </c>
      <c r="O1430" s="351">
        <v>0</v>
      </c>
      <c r="P1430" s="351">
        <v>0</v>
      </c>
      <c r="Q1430" s="351">
        <v>0</v>
      </c>
      <c r="R1430" s="351">
        <v>0</v>
      </c>
      <c r="S1430" s="351">
        <v>0</v>
      </c>
      <c r="T1430" s="351">
        <v>0</v>
      </c>
      <c r="U1430" s="351"/>
      <c r="V1430" s="351"/>
      <c r="W1430" s="301">
        <f t="shared" si="97"/>
        <v>0</v>
      </c>
      <c r="X1430" s="351"/>
      <c r="Y1430" s="263"/>
    </row>
    <row r="1431" spans="1:25" s="264" customFormat="1">
      <c r="A1431" s="173"/>
      <c r="B1431" s="261">
        <v>7</v>
      </c>
      <c r="C1431" s="261"/>
      <c r="D1431" s="262" t="s">
        <v>11</v>
      </c>
      <c r="E1431" s="350">
        <v>37213622</v>
      </c>
      <c r="F1431" s="350"/>
      <c r="G1431" s="350"/>
      <c r="H1431" s="350"/>
      <c r="I1431" s="350"/>
      <c r="J1431" s="350"/>
      <c r="K1431" s="350"/>
      <c r="L1431" s="350"/>
      <c r="M1431" s="351">
        <v>0</v>
      </c>
      <c r="N1431" s="351"/>
      <c r="O1431" s="351"/>
      <c r="P1431" s="351"/>
      <c r="Q1431" s="351">
        <v>0</v>
      </c>
      <c r="R1431" s="351">
        <v>0</v>
      </c>
      <c r="S1431" s="351">
        <v>37213622</v>
      </c>
      <c r="T1431" s="351"/>
      <c r="U1431" s="351"/>
      <c r="V1431" s="351"/>
      <c r="W1431" s="301">
        <f t="shared" si="97"/>
        <v>0</v>
      </c>
      <c r="X1431" s="351"/>
      <c r="Y1431" s="263"/>
    </row>
    <row r="1432" spans="1:25">
      <c r="A1432" s="174"/>
      <c r="B1432" s="162"/>
      <c r="C1432" s="162"/>
      <c r="D1432" s="201"/>
      <c r="E1432" s="304"/>
      <c r="F1432" s="304"/>
      <c r="G1432" s="304"/>
      <c r="H1432" s="304"/>
      <c r="I1432" s="304"/>
      <c r="J1432" s="304"/>
      <c r="K1432" s="304"/>
      <c r="L1432" s="304"/>
      <c r="M1432" s="304"/>
      <c r="N1432" s="304"/>
      <c r="O1432" s="304"/>
      <c r="P1432" s="304"/>
      <c r="Q1432" s="304"/>
      <c r="R1432" s="304"/>
      <c r="S1432" s="304"/>
      <c r="T1432" s="304"/>
      <c r="U1432" s="304"/>
      <c r="V1432" s="304"/>
      <c r="W1432" s="304"/>
      <c r="X1432" s="304"/>
      <c r="Y1432" s="154"/>
    </row>
    <row r="1433" spans="1:25" s="226" customFormat="1" ht="18.75" customHeight="1">
      <c r="A1433" s="249">
        <v>11</v>
      </c>
      <c r="B1433" s="250" t="s">
        <v>31</v>
      </c>
      <c r="C1433" s="251"/>
      <c r="D1433" s="251"/>
      <c r="E1433" s="309">
        <f t="shared" ref="E1433:T1433" si="98">E1434+E1437+E1475+E1484+E1485+E1486+E1487</f>
        <v>9868256899</v>
      </c>
      <c r="F1433" s="309">
        <f t="shared" si="98"/>
        <v>946346000</v>
      </c>
      <c r="G1433" s="309">
        <f t="shared" si="98"/>
        <v>946346000</v>
      </c>
      <c r="H1433" s="309">
        <f t="shared" si="98"/>
        <v>7664000</v>
      </c>
      <c r="I1433" s="309">
        <f t="shared" si="98"/>
        <v>0</v>
      </c>
      <c r="J1433" s="309">
        <f t="shared" si="98"/>
        <v>0</v>
      </c>
      <c r="K1433" s="309">
        <f t="shared" si="98"/>
        <v>163963032</v>
      </c>
      <c r="L1433" s="309">
        <f t="shared" si="98"/>
        <v>0</v>
      </c>
      <c r="M1433" s="309">
        <f t="shared" si="98"/>
        <v>19925000</v>
      </c>
      <c r="N1433" s="309">
        <f t="shared" si="98"/>
        <v>0</v>
      </c>
      <c r="O1433" s="309">
        <f t="shared" si="98"/>
        <v>0</v>
      </c>
      <c r="P1433" s="309">
        <f t="shared" si="98"/>
        <v>0</v>
      </c>
      <c r="Q1433" s="309">
        <f t="shared" si="98"/>
        <v>714760916</v>
      </c>
      <c r="R1433" s="309">
        <f t="shared" si="98"/>
        <v>19925000</v>
      </c>
      <c r="S1433" s="309">
        <f t="shared" si="98"/>
        <v>19925000</v>
      </c>
      <c r="T1433" s="309">
        <f t="shared" si="98"/>
        <v>4353736</v>
      </c>
      <c r="U1433" s="309"/>
      <c r="V1433" s="309"/>
      <c r="W1433" s="309">
        <f t="shared" ref="W1433" si="99">SUM(W1434:W1487)</f>
        <v>10247190279</v>
      </c>
      <c r="X1433" s="309"/>
    </row>
    <row r="1434" spans="1:25">
      <c r="A1434" s="173"/>
      <c r="B1434" s="163">
        <v>1</v>
      </c>
      <c r="C1434" s="163" t="s">
        <v>95</v>
      </c>
      <c r="D1434" s="167" t="s">
        <v>9</v>
      </c>
      <c r="E1434" s="300">
        <v>2031131000</v>
      </c>
      <c r="F1434" s="300"/>
      <c r="G1434" s="300">
        <f t="shared" ref="G1434:T1434" si="100">SUM(G1435:G1436)</f>
        <v>0</v>
      </c>
      <c r="H1434" s="300">
        <f t="shared" si="100"/>
        <v>0</v>
      </c>
      <c r="I1434" s="300">
        <f t="shared" si="100"/>
        <v>0</v>
      </c>
      <c r="J1434" s="300">
        <f t="shared" si="100"/>
        <v>0</v>
      </c>
      <c r="K1434" s="300">
        <f t="shared" si="100"/>
        <v>0</v>
      </c>
      <c r="L1434" s="300">
        <f t="shared" si="100"/>
        <v>0</v>
      </c>
      <c r="M1434" s="300">
        <f t="shared" si="100"/>
        <v>0</v>
      </c>
      <c r="N1434" s="300">
        <f t="shared" si="100"/>
        <v>0</v>
      </c>
      <c r="O1434" s="300">
        <f t="shared" si="100"/>
        <v>0</v>
      </c>
      <c r="P1434" s="300">
        <f t="shared" ref="P1434" si="101">SUM(P1435:P1436)</f>
        <v>0</v>
      </c>
      <c r="Q1434" s="300">
        <f>SUM(Q1435:Q1436)</f>
        <v>137781000</v>
      </c>
      <c r="R1434" s="300">
        <f t="shared" ref="R1434" si="102">SUM(R1435:R1436)</f>
        <v>0</v>
      </c>
      <c r="S1434" s="300">
        <f t="shared" si="100"/>
        <v>0</v>
      </c>
      <c r="T1434" s="300">
        <f t="shared" si="100"/>
        <v>0</v>
      </c>
      <c r="U1434" s="300"/>
      <c r="V1434" s="300"/>
      <c r="W1434" s="301">
        <f>E1434+G1434+H1434+I1434+J1434+K1434+L1434+M1434+N1434-O1434-P1434-Q1434-R1434-S1434-T1434-U1434-V1434</f>
        <v>1893350000</v>
      </c>
      <c r="X1434" s="301"/>
      <c r="Y1434" s="154"/>
    </row>
    <row r="1435" spans="1:25">
      <c r="A1435" s="174"/>
      <c r="B1435" s="162"/>
      <c r="C1435" s="162"/>
      <c r="D1435" s="172" t="s">
        <v>669</v>
      </c>
      <c r="E1435" s="302"/>
      <c r="F1435" s="302"/>
      <c r="G1435" s="302"/>
      <c r="H1435" s="302"/>
      <c r="I1435" s="302"/>
      <c r="J1435" s="302"/>
      <c r="K1435" s="302"/>
      <c r="L1435" s="302"/>
      <c r="M1435" s="304"/>
      <c r="N1435" s="304"/>
      <c r="O1435" s="304"/>
      <c r="P1435" s="304"/>
      <c r="Q1435" s="316">
        <v>117720000</v>
      </c>
      <c r="R1435" s="304"/>
      <c r="S1435" s="304"/>
      <c r="T1435" s="304"/>
      <c r="U1435" s="304"/>
      <c r="V1435" s="304"/>
      <c r="W1435" s="304"/>
      <c r="X1435" s="304"/>
      <c r="Y1435" s="154"/>
    </row>
    <row r="1436" spans="1:25">
      <c r="A1436" s="174"/>
      <c r="B1436" s="162"/>
      <c r="C1436" s="162"/>
      <c r="D1436" s="172" t="s">
        <v>669</v>
      </c>
      <c r="E1436" s="302"/>
      <c r="F1436" s="302"/>
      <c r="G1436" s="302"/>
      <c r="H1436" s="302"/>
      <c r="I1436" s="302"/>
      <c r="J1436" s="302"/>
      <c r="K1436" s="302"/>
      <c r="L1436" s="302"/>
      <c r="M1436" s="304"/>
      <c r="N1436" s="304"/>
      <c r="O1436" s="304"/>
      <c r="P1436" s="304"/>
      <c r="Q1436" s="316">
        <v>20061000</v>
      </c>
      <c r="R1436" s="304"/>
      <c r="S1436" s="304"/>
      <c r="T1436" s="304"/>
      <c r="U1436" s="304"/>
      <c r="V1436" s="304"/>
      <c r="W1436" s="304"/>
      <c r="X1436" s="304"/>
      <c r="Y1436" s="154"/>
    </row>
    <row r="1437" spans="1:25">
      <c r="A1437" s="173"/>
      <c r="B1437" s="163">
        <v>2</v>
      </c>
      <c r="C1437" s="163" t="s">
        <v>96</v>
      </c>
      <c r="D1437" s="167" t="s">
        <v>12</v>
      </c>
      <c r="E1437" s="300">
        <v>2697767950</v>
      </c>
      <c r="F1437" s="300">
        <v>946346000</v>
      </c>
      <c r="G1437" s="300">
        <f t="shared" ref="G1437:T1437" si="103">SUM(G1438:G1474)</f>
        <v>946346000</v>
      </c>
      <c r="H1437" s="300">
        <f t="shared" si="103"/>
        <v>7664000</v>
      </c>
      <c r="I1437" s="300">
        <f t="shared" si="103"/>
        <v>0</v>
      </c>
      <c r="J1437" s="300">
        <f t="shared" si="103"/>
        <v>0</v>
      </c>
      <c r="K1437" s="300">
        <f t="shared" si="103"/>
        <v>163963032</v>
      </c>
      <c r="L1437" s="300">
        <f t="shared" si="103"/>
        <v>0</v>
      </c>
      <c r="M1437" s="300">
        <f t="shared" si="103"/>
        <v>0</v>
      </c>
      <c r="N1437" s="300">
        <f t="shared" si="103"/>
        <v>0</v>
      </c>
      <c r="O1437" s="300">
        <f t="shared" si="103"/>
        <v>0</v>
      </c>
      <c r="P1437" s="300">
        <f t="shared" si="103"/>
        <v>0</v>
      </c>
      <c r="Q1437" s="300">
        <f t="shared" si="103"/>
        <v>0</v>
      </c>
      <c r="R1437" s="300">
        <f t="shared" si="103"/>
        <v>19925000</v>
      </c>
      <c r="S1437" s="300">
        <f t="shared" si="103"/>
        <v>0</v>
      </c>
      <c r="T1437" s="300">
        <f t="shared" si="103"/>
        <v>4353736</v>
      </c>
      <c r="U1437" s="300"/>
      <c r="V1437" s="300"/>
      <c r="W1437" s="301">
        <f>E1437+G1437+H1437+I1437+J1437+K1437+L1437+M1437+N1437-O1437-P1437-Q1437-R1437-S1437-T1437-U1437-V1437</f>
        <v>3791462246</v>
      </c>
      <c r="X1437" s="301"/>
      <c r="Y1437" s="154"/>
    </row>
    <row r="1438" spans="1:25">
      <c r="A1438" s="174"/>
      <c r="B1438" s="162"/>
      <c r="C1438" s="162"/>
      <c r="D1438" s="172" t="s">
        <v>150</v>
      </c>
      <c r="E1438" s="302"/>
      <c r="F1438" s="302"/>
      <c r="G1438" s="316">
        <v>7500000</v>
      </c>
      <c r="H1438" s="302"/>
      <c r="I1438" s="302"/>
      <c r="J1438" s="302"/>
      <c r="K1438" s="302"/>
      <c r="L1438" s="302"/>
      <c r="M1438" s="304"/>
      <c r="N1438" s="304"/>
      <c r="O1438" s="304"/>
      <c r="P1438" s="304"/>
      <c r="Q1438" s="304"/>
      <c r="R1438" s="304"/>
      <c r="S1438" s="304"/>
      <c r="T1438" s="304"/>
      <c r="U1438" s="304"/>
      <c r="V1438" s="304"/>
      <c r="W1438" s="304"/>
      <c r="X1438" s="304"/>
      <c r="Y1438" s="154"/>
    </row>
    <row r="1439" spans="1:25">
      <c r="A1439" s="174"/>
      <c r="B1439" s="162"/>
      <c r="C1439" s="162"/>
      <c r="D1439" s="172" t="s">
        <v>152</v>
      </c>
      <c r="E1439" s="302"/>
      <c r="F1439" s="302"/>
      <c r="G1439" s="316">
        <v>2000000</v>
      </c>
      <c r="H1439" s="302"/>
      <c r="I1439" s="302"/>
      <c r="J1439" s="302"/>
      <c r="K1439" s="302"/>
      <c r="L1439" s="302"/>
      <c r="M1439" s="304"/>
      <c r="N1439" s="304"/>
      <c r="O1439" s="304"/>
      <c r="P1439" s="304"/>
      <c r="Q1439" s="304"/>
      <c r="R1439" s="304"/>
      <c r="S1439" s="304"/>
      <c r="T1439" s="304"/>
      <c r="U1439" s="304"/>
      <c r="V1439" s="304"/>
      <c r="W1439" s="304"/>
      <c r="X1439" s="304"/>
      <c r="Y1439" s="154"/>
    </row>
    <row r="1440" spans="1:25">
      <c r="A1440" s="174"/>
      <c r="B1440" s="162"/>
      <c r="C1440" s="162"/>
      <c r="D1440" s="172" t="s">
        <v>678</v>
      </c>
      <c r="E1440" s="302"/>
      <c r="F1440" s="302"/>
      <c r="G1440" s="316">
        <v>300000</v>
      </c>
      <c r="H1440" s="302"/>
      <c r="I1440" s="302"/>
      <c r="J1440" s="302"/>
      <c r="K1440" s="302"/>
      <c r="L1440" s="302"/>
      <c r="M1440" s="304"/>
      <c r="N1440" s="304"/>
      <c r="O1440" s="304"/>
      <c r="P1440" s="304"/>
      <c r="Q1440" s="304"/>
      <c r="R1440" s="304"/>
      <c r="S1440" s="304"/>
      <c r="T1440" s="304"/>
      <c r="U1440" s="304"/>
      <c r="V1440" s="304"/>
      <c r="W1440" s="304"/>
      <c r="X1440" s="304"/>
      <c r="Y1440" s="154"/>
    </row>
    <row r="1441" spans="1:25">
      <c r="A1441" s="174"/>
      <c r="B1441" s="162"/>
      <c r="C1441" s="162"/>
      <c r="D1441" s="172" t="s">
        <v>610</v>
      </c>
      <c r="E1441" s="302"/>
      <c r="F1441" s="302"/>
      <c r="G1441" s="316">
        <v>800000</v>
      </c>
      <c r="H1441" s="302"/>
      <c r="I1441" s="302"/>
      <c r="J1441" s="302"/>
      <c r="K1441" s="302"/>
      <c r="L1441" s="302"/>
      <c r="M1441" s="304"/>
      <c r="N1441" s="304"/>
      <c r="O1441" s="304"/>
      <c r="P1441" s="304"/>
      <c r="Q1441" s="304"/>
      <c r="R1441" s="304"/>
      <c r="S1441" s="304"/>
      <c r="T1441" s="304"/>
      <c r="U1441" s="304"/>
      <c r="V1441" s="304"/>
      <c r="W1441" s="304"/>
      <c r="X1441" s="304"/>
      <c r="Y1441" s="154"/>
    </row>
    <row r="1442" spans="1:25">
      <c r="A1442" s="174"/>
      <c r="B1442" s="162"/>
      <c r="C1442" s="162"/>
      <c r="D1442" s="170" t="s">
        <v>670</v>
      </c>
      <c r="E1442" s="302"/>
      <c r="F1442" s="302"/>
      <c r="G1442" s="302"/>
      <c r="H1442" s="302"/>
      <c r="I1442" s="302"/>
      <c r="J1442" s="302"/>
      <c r="K1442" s="302"/>
      <c r="L1442" s="302"/>
      <c r="M1442" s="304"/>
      <c r="N1442" s="304"/>
      <c r="O1442" s="304"/>
      <c r="P1442" s="304"/>
      <c r="Q1442" s="304"/>
      <c r="R1442" s="304"/>
      <c r="S1442" s="304"/>
      <c r="T1442" s="304"/>
      <c r="U1442" s="304"/>
      <c r="V1442" s="304"/>
      <c r="W1442" s="304"/>
      <c r="X1442" s="304"/>
      <c r="Y1442" s="154"/>
    </row>
    <row r="1443" spans="1:25">
      <c r="A1443" s="174"/>
      <c r="B1443" s="162"/>
      <c r="C1443" s="162"/>
      <c r="D1443" s="172" t="s">
        <v>671</v>
      </c>
      <c r="E1443" s="302"/>
      <c r="F1443" s="302"/>
      <c r="G1443" s="302">
        <v>157689996</v>
      </c>
      <c r="H1443" s="316">
        <v>1291522</v>
      </c>
      <c r="I1443" s="302"/>
      <c r="J1443" s="302"/>
      <c r="K1443" s="302"/>
      <c r="L1443" s="302"/>
      <c r="M1443" s="304"/>
      <c r="N1443" s="304"/>
      <c r="O1443" s="304"/>
      <c r="P1443" s="304"/>
      <c r="Q1443" s="304"/>
      <c r="R1443" s="304"/>
      <c r="S1443" s="304"/>
      <c r="T1443" s="304"/>
      <c r="U1443" s="304"/>
      <c r="V1443" s="304"/>
      <c r="W1443" s="304"/>
      <c r="X1443" s="304"/>
      <c r="Y1443" s="154"/>
    </row>
    <row r="1444" spans="1:25">
      <c r="A1444" s="174"/>
      <c r="B1444" s="162"/>
      <c r="C1444" s="162"/>
      <c r="D1444" s="172" t="s">
        <v>672</v>
      </c>
      <c r="E1444" s="302"/>
      <c r="F1444" s="302"/>
      <c r="G1444" s="302">
        <v>245436006</v>
      </c>
      <c r="H1444" s="316">
        <v>2010182</v>
      </c>
      <c r="I1444" s="302"/>
      <c r="J1444" s="302"/>
      <c r="K1444" s="302"/>
      <c r="L1444" s="302"/>
      <c r="M1444" s="304"/>
      <c r="N1444" s="304"/>
      <c r="O1444" s="304"/>
      <c r="P1444" s="304"/>
      <c r="Q1444" s="304"/>
      <c r="R1444" s="304"/>
      <c r="S1444" s="304"/>
      <c r="T1444" s="304"/>
      <c r="U1444" s="304"/>
      <c r="V1444" s="304"/>
      <c r="W1444" s="304"/>
      <c r="X1444" s="304"/>
      <c r="Y1444" s="154"/>
    </row>
    <row r="1445" spans="1:25">
      <c r="A1445" s="174"/>
      <c r="B1445" s="162"/>
      <c r="C1445" s="162"/>
      <c r="D1445" s="172" t="s">
        <v>673</v>
      </c>
      <c r="E1445" s="302"/>
      <c r="F1445" s="302"/>
      <c r="G1445" s="302">
        <v>283326998</v>
      </c>
      <c r="H1445" s="316">
        <v>2320522</v>
      </c>
      <c r="I1445" s="302"/>
      <c r="J1445" s="302"/>
      <c r="K1445" s="302"/>
      <c r="L1445" s="302"/>
      <c r="M1445" s="304"/>
      <c r="N1445" s="304"/>
      <c r="O1445" s="304"/>
      <c r="P1445" s="304"/>
      <c r="Q1445" s="304"/>
      <c r="R1445" s="304"/>
      <c r="S1445" s="304"/>
      <c r="T1445" s="304"/>
      <c r="U1445" s="304"/>
      <c r="V1445" s="304"/>
      <c r="W1445" s="304"/>
      <c r="X1445" s="304"/>
      <c r="Y1445" s="154"/>
    </row>
    <row r="1446" spans="1:25">
      <c r="A1446" s="174"/>
      <c r="B1446" s="162"/>
      <c r="C1446" s="162"/>
      <c r="D1446" s="172" t="s">
        <v>674</v>
      </c>
      <c r="E1446" s="302"/>
      <c r="F1446" s="302"/>
      <c r="G1446" s="302">
        <v>19272000</v>
      </c>
      <c r="H1446" s="316">
        <v>157843</v>
      </c>
      <c r="I1446" s="302"/>
      <c r="J1446" s="302"/>
      <c r="K1446" s="302"/>
      <c r="L1446" s="302"/>
      <c r="M1446" s="304"/>
      <c r="N1446" s="304"/>
      <c r="O1446" s="304"/>
      <c r="P1446" s="304"/>
      <c r="Q1446" s="304"/>
      <c r="R1446" s="304"/>
      <c r="S1446" s="304"/>
      <c r="T1446" s="304"/>
      <c r="U1446" s="304"/>
      <c r="V1446" s="304"/>
      <c r="W1446" s="304"/>
      <c r="X1446" s="304"/>
      <c r="Y1446" s="154"/>
    </row>
    <row r="1447" spans="1:25">
      <c r="A1447" s="174"/>
      <c r="B1447" s="162"/>
      <c r="C1447" s="162"/>
      <c r="D1447" s="172" t="s">
        <v>675</v>
      </c>
      <c r="E1447" s="302"/>
      <c r="F1447" s="302"/>
      <c r="G1447" s="302">
        <v>11946000</v>
      </c>
      <c r="H1447" s="316">
        <v>97841</v>
      </c>
      <c r="I1447" s="302"/>
      <c r="J1447" s="302"/>
      <c r="K1447" s="302"/>
      <c r="L1447" s="302"/>
      <c r="M1447" s="304"/>
      <c r="N1447" s="304"/>
      <c r="O1447" s="304"/>
      <c r="P1447" s="304"/>
      <c r="Q1447" s="304"/>
      <c r="R1447" s="304"/>
      <c r="S1447" s="304"/>
      <c r="T1447" s="304"/>
      <c r="U1447" s="304"/>
      <c r="V1447" s="304"/>
      <c r="W1447" s="304"/>
      <c r="X1447" s="304"/>
      <c r="Y1447" s="154"/>
    </row>
    <row r="1448" spans="1:25">
      <c r="A1448" s="174"/>
      <c r="B1448" s="162"/>
      <c r="C1448" s="162"/>
      <c r="D1448" s="172" t="s">
        <v>676</v>
      </c>
      <c r="E1448" s="302"/>
      <c r="F1448" s="302"/>
      <c r="G1448" s="302">
        <v>49060000</v>
      </c>
      <c r="H1448" s="316">
        <v>401814</v>
      </c>
      <c r="I1448" s="302"/>
      <c r="J1448" s="302"/>
      <c r="K1448" s="302"/>
      <c r="L1448" s="302"/>
      <c r="M1448" s="304"/>
      <c r="N1448" s="304"/>
      <c r="O1448" s="304"/>
      <c r="P1448" s="304"/>
      <c r="Q1448" s="304"/>
      <c r="R1448" s="304"/>
      <c r="S1448" s="304"/>
      <c r="T1448" s="304"/>
      <c r="U1448" s="304"/>
      <c r="V1448" s="304"/>
      <c r="W1448" s="304"/>
      <c r="X1448" s="304"/>
      <c r="Y1448" s="154"/>
    </row>
    <row r="1449" spans="1:25">
      <c r="A1449" s="174"/>
      <c r="B1449" s="162"/>
      <c r="C1449" s="162"/>
      <c r="D1449" s="172" t="s">
        <v>677</v>
      </c>
      <c r="E1449" s="302"/>
      <c r="F1449" s="302"/>
      <c r="G1449" s="302">
        <v>169015000</v>
      </c>
      <c r="H1449" s="316">
        <v>1384276</v>
      </c>
      <c r="I1449" s="302"/>
      <c r="J1449" s="302"/>
      <c r="K1449" s="302"/>
      <c r="L1449" s="302"/>
      <c r="M1449" s="304"/>
      <c r="N1449" s="304"/>
      <c r="O1449" s="304"/>
      <c r="P1449" s="304"/>
      <c r="Q1449" s="304"/>
      <c r="R1449" s="304"/>
      <c r="S1449" s="304"/>
      <c r="T1449" s="304"/>
      <c r="U1449" s="304"/>
      <c r="V1449" s="304"/>
      <c r="W1449" s="304"/>
      <c r="X1449" s="304"/>
      <c r="Y1449" s="154"/>
    </row>
    <row r="1450" spans="1:25">
      <c r="A1450" s="174"/>
      <c r="B1450" s="162"/>
      <c r="C1450" s="162"/>
      <c r="D1450" s="172" t="s">
        <v>679</v>
      </c>
      <c r="E1450" s="302"/>
      <c r="F1450" s="302"/>
      <c r="G1450" s="302"/>
      <c r="H1450" s="302"/>
      <c r="I1450" s="302"/>
      <c r="J1450" s="302"/>
      <c r="K1450" s="316">
        <v>163963032</v>
      </c>
      <c r="L1450" s="302"/>
      <c r="M1450" s="304"/>
      <c r="N1450" s="304"/>
      <c r="O1450" s="304"/>
      <c r="P1450" s="304"/>
      <c r="Q1450" s="304"/>
      <c r="R1450" s="304"/>
      <c r="S1450" s="304"/>
      <c r="T1450" s="304"/>
      <c r="U1450" s="304"/>
      <c r="V1450" s="304"/>
      <c r="W1450" s="304"/>
      <c r="X1450" s="304"/>
      <c r="Y1450" s="154"/>
    </row>
    <row r="1451" spans="1:25">
      <c r="A1451" s="174"/>
      <c r="B1451" s="162"/>
      <c r="C1451" s="162"/>
      <c r="D1451" s="172" t="s">
        <v>154</v>
      </c>
      <c r="E1451" s="302"/>
      <c r="F1451" s="302"/>
      <c r="G1451" s="302"/>
      <c r="H1451" s="302"/>
      <c r="I1451" s="302"/>
      <c r="J1451" s="302"/>
      <c r="K1451" s="302"/>
      <c r="L1451" s="302"/>
      <c r="M1451" s="304"/>
      <c r="N1451" s="304"/>
      <c r="O1451" s="304"/>
      <c r="P1451" s="304"/>
      <c r="Q1451" s="304"/>
      <c r="R1451" s="317">
        <v>750000</v>
      </c>
      <c r="S1451" s="304"/>
      <c r="T1451" s="304"/>
      <c r="U1451" s="304"/>
      <c r="V1451" s="304"/>
      <c r="W1451" s="304"/>
      <c r="X1451" s="304"/>
      <c r="Y1451" s="154"/>
    </row>
    <row r="1452" spans="1:25">
      <c r="A1452" s="174"/>
      <c r="B1452" s="162"/>
      <c r="C1452" s="162"/>
      <c r="D1452" s="172" t="s">
        <v>680</v>
      </c>
      <c r="E1452" s="302"/>
      <c r="F1452" s="302"/>
      <c r="G1452" s="302"/>
      <c r="H1452" s="302"/>
      <c r="I1452" s="302"/>
      <c r="J1452" s="302"/>
      <c r="K1452" s="302"/>
      <c r="L1452" s="302"/>
      <c r="M1452" s="304"/>
      <c r="N1452" s="304"/>
      <c r="O1452" s="304"/>
      <c r="P1452" s="304"/>
      <c r="Q1452" s="304"/>
      <c r="R1452" s="317">
        <v>2500000</v>
      </c>
      <c r="S1452" s="304"/>
      <c r="T1452" s="304"/>
      <c r="U1452" s="304"/>
      <c r="V1452" s="304"/>
      <c r="W1452" s="304"/>
      <c r="X1452" s="304"/>
      <c r="Y1452" s="154"/>
    </row>
    <row r="1453" spans="1:25">
      <c r="A1453" s="174"/>
      <c r="B1453" s="162"/>
      <c r="C1453" s="162"/>
      <c r="D1453" s="172" t="s">
        <v>681</v>
      </c>
      <c r="E1453" s="302"/>
      <c r="F1453" s="302"/>
      <c r="G1453" s="302"/>
      <c r="H1453" s="302"/>
      <c r="I1453" s="302"/>
      <c r="J1453" s="302"/>
      <c r="K1453" s="302"/>
      <c r="L1453" s="302"/>
      <c r="M1453" s="304"/>
      <c r="N1453" s="304"/>
      <c r="O1453" s="304"/>
      <c r="P1453" s="304"/>
      <c r="Q1453" s="304"/>
      <c r="R1453" s="317">
        <v>450000</v>
      </c>
      <c r="S1453" s="304"/>
      <c r="T1453" s="304"/>
      <c r="U1453" s="304"/>
      <c r="V1453" s="304"/>
      <c r="W1453" s="304"/>
      <c r="X1453" s="304"/>
      <c r="Y1453" s="154"/>
    </row>
    <row r="1454" spans="1:25">
      <c r="A1454" s="174"/>
      <c r="B1454" s="162"/>
      <c r="C1454" s="162"/>
      <c r="D1454" s="172" t="s">
        <v>682</v>
      </c>
      <c r="E1454" s="302"/>
      <c r="F1454" s="302"/>
      <c r="G1454" s="302"/>
      <c r="H1454" s="302"/>
      <c r="I1454" s="302"/>
      <c r="J1454" s="302"/>
      <c r="K1454" s="302"/>
      <c r="L1454" s="302"/>
      <c r="M1454" s="304"/>
      <c r="N1454" s="304"/>
      <c r="O1454" s="304"/>
      <c r="P1454" s="304"/>
      <c r="Q1454" s="304"/>
      <c r="R1454" s="317">
        <v>250000</v>
      </c>
      <c r="S1454" s="304"/>
      <c r="T1454" s="304"/>
      <c r="U1454" s="304"/>
      <c r="V1454" s="304"/>
      <c r="W1454" s="304"/>
      <c r="X1454" s="304"/>
      <c r="Y1454" s="154"/>
    </row>
    <row r="1455" spans="1:25">
      <c r="A1455" s="174"/>
      <c r="B1455" s="162"/>
      <c r="C1455" s="162"/>
      <c r="D1455" s="172" t="s">
        <v>683</v>
      </c>
      <c r="E1455" s="302"/>
      <c r="F1455" s="302"/>
      <c r="G1455" s="302"/>
      <c r="H1455" s="302"/>
      <c r="I1455" s="302"/>
      <c r="J1455" s="302"/>
      <c r="K1455" s="302"/>
      <c r="L1455" s="302"/>
      <c r="M1455" s="304"/>
      <c r="N1455" s="304"/>
      <c r="O1455" s="304"/>
      <c r="P1455" s="304"/>
      <c r="Q1455" s="304"/>
      <c r="R1455" s="317">
        <v>75000</v>
      </c>
      <c r="S1455" s="304"/>
      <c r="T1455" s="304"/>
      <c r="U1455" s="304"/>
      <c r="V1455" s="304"/>
      <c r="W1455" s="304"/>
      <c r="X1455" s="304"/>
      <c r="Y1455" s="154"/>
    </row>
    <row r="1456" spans="1:25">
      <c r="A1456" s="174"/>
      <c r="B1456" s="162"/>
      <c r="C1456" s="162"/>
      <c r="D1456" s="172" t="s">
        <v>684</v>
      </c>
      <c r="E1456" s="302"/>
      <c r="F1456" s="302"/>
      <c r="G1456" s="302"/>
      <c r="H1456" s="302"/>
      <c r="I1456" s="302"/>
      <c r="J1456" s="302"/>
      <c r="K1456" s="302"/>
      <c r="L1456" s="302"/>
      <c r="M1456" s="304"/>
      <c r="N1456" s="304"/>
      <c r="O1456" s="304"/>
      <c r="P1456" s="304"/>
      <c r="Q1456" s="304"/>
      <c r="R1456" s="317">
        <v>750000</v>
      </c>
      <c r="S1456" s="304"/>
      <c r="T1456" s="304"/>
      <c r="U1456" s="304"/>
      <c r="V1456" s="304"/>
      <c r="W1456" s="304"/>
      <c r="X1456" s="304"/>
      <c r="Y1456" s="154"/>
    </row>
    <row r="1457" spans="1:25">
      <c r="A1457" s="174"/>
      <c r="B1457" s="162"/>
      <c r="C1457" s="162"/>
      <c r="D1457" s="172" t="s">
        <v>685</v>
      </c>
      <c r="E1457" s="302"/>
      <c r="F1457" s="302"/>
      <c r="G1457" s="302"/>
      <c r="H1457" s="302"/>
      <c r="I1457" s="302"/>
      <c r="J1457" s="302"/>
      <c r="K1457" s="302"/>
      <c r="L1457" s="302"/>
      <c r="M1457" s="304"/>
      <c r="N1457" s="304"/>
      <c r="O1457" s="304"/>
      <c r="P1457" s="304"/>
      <c r="Q1457" s="304"/>
      <c r="R1457" s="317">
        <v>750000</v>
      </c>
      <c r="S1457" s="304"/>
      <c r="T1457" s="304"/>
      <c r="U1457" s="304"/>
      <c r="V1457" s="304"/>
      <c r="W1457" s="304"/>
      <c r="X1457" s="304"/>
      <c r="Y1457" s="154"/>
    </row>
    <row r="1458" spans="1:25">
      <c r="A1458" s="174"/>
      <c r="B1458" s="162"/>
      <c r="C1458" s="162"/>
      <c r="D1458" s="172" t="s">
        <v>686</v>
      </c>
      <c r="E1458" s="302"/>
      <c r="F1458" s="302"/>
      <c r="G1458" s="302"/>
      <c r="H1458" s="302"/>
      <c r="I1458" s="302"/>
      <c r="J1458" s="302"/>
      <c r="K1458" s="302"/>
      <c r="L1458" s="302"/>
      <c r="M1458" s="304"/>
      <c r="N1458" s="304"/>
      <c r="O1458" s="304"/>
      <c r="P1458" s="304"/>
      <c r="Q1458" s="304"/>
      <c r="R1458" s="317">
        <v>500000</v>
      </c>
      <c r="S1458" s="304"/>
      <c r="T1458" s="304"/>
      <c r="U1458" s="304"/>
      <c r="V1458" s="304"/>
      <c r="W1458" s="304"/>
      <c r="X1458" s="304"/>
      <c r="Y1458" s="154"/>
    </row>
    <row r="1459" spans="1:25">
      <c r="A1459" s="174"/>
      <c r="B1459" s="162"/>
      <c r="C1459" s="162"/>
      <c r="D1459" s="172" t="s">
        <v>687</v>
      </c>
      <c r="E1459" s="302"/>
      <c r="F1459" s="302"/>
      <c r="G1459" s="302"/>
      <c r="H1459" s="302"/>
      <c r="I1459" s="302"/>
      <c r="J1459" s="302"/>
      <c r="K1459" s="302"/>
      <c r="L1459" s="302"/>
      <c r="M1459" s="304"/>
      <c r="N1459" s="304"/>
      <c r="O1459" s="304"/>
      <c r="P1459" s="304"/>
      <c r="Q1459" s="304"/>
      <c r="R1459" s="317">
        <v>275000</v>
      </c>
      <c r="S1459" s="304"/>
      <c r="T1459" s="304"/>
      <c r="U1459" s="304"/>
      <c r="V1459" s="304"/>
      <c r="W1459" s="304"/>
      <c r="X1459" s="304"/>
      <c r="Y1459" s="154"/>
    </row>
    <row r="1460" spans="1:25">
      <c r="A1460" s="174"/>
      <c r="B1460" s="162"/>
      <c r="C1460" s="162"/>
      <c r="D1460" s="172" t="s">
        <v>688</v>
      </c>
      <c r="E1460" s="302"/>
      <c r="F1460" s="302"/>
      <c r="G1460" s="302"/>
      <c r="H1460" s="302"/>
      <c r="I1460" s="302"/>
      <c r="J1460" s="302"/>
      <c r="K1460" s="302"/>
      <c r="L1460" s="302"/>
      <c r="M1460" s="304"/>
      <c r="N1460" s="304"/>
      <c r="O1460" s="304"/>
      <c r="P1460" s="304"/>
      <c r="Q1460" s="304"/>
      <c r="R1460" s="317">
        <v>250000</v>
      </c>
      <c r="S1460" s="304"/>
      <c r="T1460" s="304"/>
      <c r="U1460" s="304"/>
      <c r="V1460" s="304"/>
      <c r="W1460" s="304"/>
      <c r="X1460" s="304"/>
      <c r="Y1460" s="154"/>
    </row>
    <row r="1461" spans="1:25">
      <c r="A1461" s="174"/>
      <c r="B1461" s="162"/>
      <c r="C1461" s="162"/>
      <c r="D1461" s="172" t="s">
        <v>689</v>
      </c>
      <c r="E1461" s="302"/>
      <c r="F1461" s="302"/>
      <c r="G1461" s="302"/>
      <c r="H1461" s="302"/>
      <c r="I1461" s="302"/>
      <c r="J1461" s="302"/>
      <c r="K1461" s="302"/>
      <c r="L1461" s="302"/>
      <c r="M1461" s="304"/>
      <c r="N1461" s="304"/>
      <c r="O1461" s="304"/>
      <c r="P1461" s="304"/>
      <c r="Q1461" s="304"/>
      <c r="R1461" s="317">
        <v>1100000</v>
      </c>
      <c r="S1461" s="304"/>
      <c r="T1461" s="304"/>
      <c r="U1461" s="304"/>
      <c r="V1461" s="304"/>
      <c r="W1461" s="304"/>
      <c r="X1461" s="304"/>
      <c r="Y1461" s="154"/>
    </row>
    <row r="1462" spans="1:25">
      <c r="A1462" s="174"/>
      <c r="B1462" s="162"/>
      <c r="C1462" s="162"/>
      <c r="D1462" s="172" t="s">
        <v>690</v>
      </c>
      <c r="E1462" s="302"/>
      <c r="F1462" s="302"/>
      <c r="G1462" s="302"/>
      <c r="H1462" s="302"/>
      <c r="I1462" s="302"/>
      <c r="J1462" s="302"/>
      <c r="K1462" s="302"/>
      <c r="L1462" s="302"/>
      <c r="M1462" s="304"/>
      <c r="N1462" s="304"/>
      <c r="O1462" s="304"/>
      <c r="P1462" s="304"/>
      <c r="Q1462" s="304"/>
      <c r="R1462" s="317">
        <v>100000</v>
      </c>
      <c r="S1462" s="304"/>
      <c r="T1462" s="304"/>
      <c r="U1462" s="304"/>
      <c r="V1462" s="304"/>
      <c r="W1462" s="304"/>
      <c r="X1462" s="304"/>
      <c r="Y1462" s="154"/>
    </row>
    <row r="1463" spans="1:25">
      <c r="A1463" s="174"/>
      <c r="B1463" s="162"/>
      <c r="C1463" s="162"/>
      <c r="D1463" s="172" t="s">
        <v>691</v>
      </c>
      <c r="E1463" s="302"/>
      <c r="F1463" s="302"/>
      <c r="G1463" s="302"/>
      <c r="H1463" s="302"/>
      <c r="I1463" s="302"/>
      <c r="J1463" s="302"/>
      <c r="K1463" s="302"/>
      <c r="L1463" s="302"/>
      <c r="M1463" s="304"/>
      <c r="N1463" s="304"/>
      <c r="O1463" s="304"/>
      <c r="P1463" s="304"/>
      <c r="Q1463" s="304"/>
      <c r="R1463" s="317">
        <v>175000</v>
      </c>
      <c r="S1463" s="304"/>
      <c r="T1463" s="304"/>
      <c r="U1463" s="304"/>
      <c r="V1463" s="304"/>
      <c r="W1463" s="304"/>
      <c r="X1463" s="304"/>
      <c r="Y1463" s="154"/>
    </row>
    <row r="1464" spans="1:25">
      <c r="A1464" s="174"/>
      <c r="B1464" s="162"/>
      <c r="C1464" s="162"/>
      <c r="D1464" s="172" t="s">
        <v>691</v>
      </c>
      <c r="E1464" s="302"/>
      <c r="F1464" s="302"/>
      <c r="G1464" s="302"/>
      <c r="H1464" s="302"/>
      <c r="I1464" s="302"/>
      <c r="J1464" s="302"/>
      <c r="K1464" s="302"/>
      <c r="L1464" s="302"/>
      <c r="M1464" s="304"/>
      <c r="N1464" s="304"/>
      <c r="O1464" s="304"/>
      <c r="P1464" s="304"/>
      <c r="Q1464" s="304"/>
      <c r="R1464" s="317">
        <v>175000</v>
      </c>
      <c r="S1464" s="304"/>
      <c r="T1464" s="304"/>
      <c r="U1464" s="304"/>
      <c r="V1464" s="304"/>
      <c r="W1464" s="304"/>
      <c r="X1464" s="304"/>
      <c r="Y1464" s="154"/>
    </row>
    <row r="1465" spans="1:25">
      <c r="A1465" s="174"/>
      <c r="B1465" s="162"/>
      <c r="C1465" s="162"/>
      <c r="D1465" s="172" t="s">
        <v>691</v>
      </c>
      <c r="E1465" s="302"/>
      <c r="F1465" s="302"/>
      <c r="G1465" s="302"/>
      <c r="H1465" s="302"/>
      <c r="I1465" s="302"/>
      <c r="J1465" s="302"/>
      <c r="K1465" s="302"/>
      <c r="L1465" s="302"/>
      <c r="M1465" s="304"/>
      <c r="N1465" s="304"/>
      <c r="O1465" s="304"/>
      <c r="P1465" s="304"/>
      <c r="Q1465" s="304"/>
      <c r="R1465" s="317">
        <v>200000</v>
      </c>
      <c r="S1465" s="304"/>
      <c r="T1465" s="304"/>
      <c r="U1465" s="304"/>
      <c r="V1465" s="304"/>
      <c r="W1465" s="304"/>
      <c r="X1465" s="304"/>
      <c r="Y1465" s="154"/>
    </row>
    <row r="1466" spans="1:25">
      <c r="A1466" s="174"/>
      <c r="B1466" s="162"/>
      <c r="C1466" s="162"/>
      <c r="D1466" s="172" t="s">
        <v>691</v>
      </c>
      <c r="E1466" s="302"/>
      <c r="F1466" s="302"/>
      <c r="G1466" s="302"/>
      <c r="H1466" s="302"/>
      <c r="I1466" s="302"/>
      <c r="J1466" s="302"/>
      <c r="K1466" s="302"/>
      <c r="L1466" s="302"/>
      <c r="M1466" s="304"/>
      <c r="N1466" s="304"/>
      <c r="O1466" s="304"/>
      <c r="P1466" s="304"/>
      <c r="Q1466" s="304"/>
      <c r="R1466" s="317">
        <v>175000</v>
      </c>
      <c r="S1466" s="304"/>
      <c r="T1466" s="304"/>
      <c r="U1466" s="304"/>
      <c r="V1466" s="304"/>
      <c r="W1466" s="304"/>
      <c r="X1466" s="304"/>
      <c r="Y1466" s="154"/>
    </row>
    <row r="1467" spans="1:25">
      <c r="A1467" s="174"/>
      <c r="B1467" s="162"/>
      <c r="C1467" s="162"/>
      <c r="D1467" s="172" t="s">
        <v>691</v>
      </c>
      <c r="E1467" s="302"/>
      <c r="F1467" s="302"/>
      <c r="G1467" s="302"/>
      <c r="H1467" s="302"/>
      <c r="I1467" s="302"/>
      <c r="J1467" s="302"/>
      <c r="K1467" s="302"/>
      <c r="L1467" s="302"/>
      <c r="M1467" s="304"/>
      <c r="N1467" s="304"/>
      <c r="O1467" s="304"/>
      <c r="P1467" s="304"/>
      <c r="Q1467" s="304"/>
      <c r="R1467" s="317">
        <v>200000</v>
      </c>
      <c r="S1467" s="304"/>
      <c r="T1467" s="304"/>
      <c r="U1467" s="304"/>
      <c r="V1467" s="304"/>
      <c r="W1467" s="304"/>
      <c r="X1467" s="304"/>
      <c r="Y1467" s="154"/>
    </row>
    <row r="1468" spans="1:25">
      <c r="A1468" s="174"/>
      <c r="B1468" s="162"/>
      <c r="C1468" s="162"/>
      <c r="D1468" s="172" t="s">
        <v>691</v>
      </c>
      <c r="E1468" s="302"/>
      <c r="F1468" s="302"/>
      <c r="G1468" s="302"/>
      <c r="H1468" s="302"/>
      <c r="I1468" s="302"/>
      <c r="J1468" s="302"/>
      <c r="K1468" s="302"/>
      <c r="L1468" s="302"/>
      <c r="M1468" s="304"/>
      <c r="N1468" s="304"/>
      <c r="O1468" s="304"/>
      <c r="P1468" s="304"/>
      <c r="Q1468" s="304"/>
      <c r="R1468" s="317">
        <v>650000</v>
      </c>
      <c r="S1468" s="304"/>
      <c r="T1468" s="304"/>
      <c r="U1468" s="304"/>
      <c r="V1468" s="304"/>
      <c r="W1468" s="304"/>
      <c r="X1468" s="304"/>
      <c r="Y1468" s="154"/>
    </row>
    <row r="1469" spans="1:25">
      <c r="A1469" s="174"/>
      <c r="B1469" s="162"/>
      <c r="C1469" s="162"/>
      <c r="D1469" s="172" t="s">
        <v>691</v>
      </c>
      <c r="E1469" s="302"/>
      <c r="F1469" s="302"/>
      <c r="G1469" s="302"/>
      <c r="H1469" s="302"/>
      <c r="I1469" s="302"/>
      <c r="J1469" s="302"/>
      <c r="K1469" s="302"/>
      <c r="L1469" s="302"/>
      <c r="M1469" s="304"/>
      <c r="N1469" s="304"/>
      <c r="O1469" s="304"/>
      <c r="P1469" s="304"/>
      <c r="Q1469" s="304"/>
      <c r="R1469" s="317">
        <v>175000</v>
      </c>
      <c r="S1469" s="304"/>
      <c r="T1469" s="304"/>
      <c r="U1469" s="304"/>
      <c r="V1469" s="304"/>
      <c r="W1469" s="304"/>
      <c r="X1469" s="304"/>
      <c r="Y1469" s="154"/>
    </row>
    <row r="1470" spans="1:25">
      <c r="A1470" s="174"/>
      <c r="B1470" s="162"/>
      <c r="C1470" s="162"/>
      <c r="D1470" s="172" t="s">
        <v>691</v>
      </c>
      <c r="E1470" s="302"/>
      <c r="F1470" s="302"/>
      <c r="G1470" s="302"/>
      <c r="H1470" s="302"/>
      <c r="I1470" s="302"/>
      <c r="J1470" s="302"/>
      <c r="K1470" s="302"/>
      <c r="L1470" s="302"/>
      <c r="M1470" s="304"/>
      <c r="N1470" s="304"/>
      <c r="O1470" s="304"/>
      <c r="P1470" s="304"/>
      <c r="Q1470" s="304"/>
      <c r="R1470" s="317">
        <v>650000</v>
      </c>
      <c r="S1470" s="304"/>
      <c r="T1470" s="304"/>
      <c r="U1470" s="304"/>
      <c r="V1470" s="304"/>
      <c r="W1470" s="304"/>
      <c r="X1470" s="304"/>
      <c r="Y1470" s="154"/>
    </row>
    <row r="1471" spans="1:25">
      <c r="A1471" s="174"/>
      <c r="B1471" s="162"/>
      <c r="C1471" s="162"/>
      <c r="D1471" s="172" t="s">
        <v>691</v>
      </c>
      <c r="E1471" s="302"/>
      <c r="F1471" s="302"/>
      <c r="G1471" s="302"/>
      <c r="H1471" s="302"/>
      <c r="I1471" s="302"/>
      <c r="J1471" s="302"/>
      <c r="K1471" s="302"/>
      <c r="L1471" s="302"/>
      <c r="M1471" s="304"/>
      <c r="N1471" s="304"/>
      <c r="O1471" s="304"/>
      <c r="P1471" s="304"/>
      <c r="Q1471" s="304"/>
      <c r="R1471" s="317">
        <v>650000</v>
      </c>
      <c r="S1471" s="304"/>
      <c r="T1471" s="304"/>
      <c r="U1471" s="304"/>
      <c r="V1471" s="304"/>
      <c r="W1471" s="304"/>
      <c r="X1471" s="304"/>
      <c r="Y1471" s="154"/>
    </row>
    <row r="1472" spans="1:25">
      <c r="A1472" s="174"/>
      <c r="B1472" s="162"/>
      <c r="C1472" s="162"/>
      <c r="D1472" s="172" t="s">
        <v>687</v>
      </c>
      <c r="E1472" s="302"/>
      <c r="F1472" s="302"/>
      <c r="G1472" s="302"/>
      <c r="H1472" s="302"/>
      <c r="I1472" s="302"/>
      <c r="J1472" s="302"/>
      <c r="K1472" s="302"/>
      <c r="L1472" s="302"/>
      <c r="M1472" s="304"/>
      <c r="N1472" s="304"/>
      <c r="O1472" s="304"/>
      <c r="P1472" s="304"/>
      <c r="Q1472" s="304"/>
      <c r="R1472" s="317">
        <v>375000</v>
      </c>
      <c r="S1472" s="304"/>
      <c r="T1472" s="304"/>
      <c r="U1472" s="304"/>
      <c r="V1472" s="304"/>
      <c r="W1472" s="304"/>
      <c r="X1472" s="304"/>
      <c r="Y1472" s="154"/>
    </row>
    <row r="1473" spans="1:25">
      <c r="A1473" s="174"/>
      <c r="B1473" s="162"/>
      <c r="C1473" s="162"/>
      <c r="D1473" s="172" t="s">
        <v>291</v>
      </c>
      <c r="E1473" s="302"/>
      <c r="F1473" s="302"/>
      <c r="G1473" s="302"/>
      <c r="H1473" s="302"/>
      <c r="I1473" s="302"/>
      <c r="J1473" s="302"/>
      <c r="K1473" s="302"/>
      <c r="L1473" s="302"/>
      <c r="M1473" s="304"/>
      <c r="N1473" s="304"/>
      <c r="O1473" s="304"/>
      <c r="P1473" s="304"/>
      <c r="Q1473" s="304"/>
      <c r="R1473" s="317">
        <v>8750000</v>
      </c>
      <c r="S1473" s="304"/>
      <c r="T1473" s="304"/>
      <c r="U1473" s="304"/>
      <c r="V1473" s="304"/>
      <c r="W1473" s="304"/>
      <c r="X1473" s="304"/>
      <c r="Y1473" s="154"/>
    </row>
    <row r="1474" spans="1:25">
      <c r="A1474" s="174"/>
      <c r="B1474" s="162"/>
      <c r="C1474" s="162"/>
      <c r="D1474" s="172" t="s">
        <v>692</v>
      </c>
      <c r="E1474" s="302"/>
      <c r="F1474" s="302"/>
      <c r="G1474" s="316">
        <v>0</v>
      </c>
      <c r="H1474" s="302"/>
      <c r="I1474" s="302"/>
      <c r="J1474" s="302"/>
      <c r="K1474" s="302"/>
      <c r="L1474" s="302"/>
      <c r="M1474" s="304"/>
      <c r="N1474" s="304"/>
      <c r="O1474" s="304"/>
      <c r="P1474" s="304"/>
      <c r="Q1474" s="304"/>
      <c r="R1474" s="304"/>
      <c r="S1474" s="304"/>
      <c r="T1474" s="316">
        <v>4353736</v>
      </c>
      <c r="U1474" s="316"/>
      <c r="V1474" s="316"/>
      <c r="W1474" s="304"/>
      <c r="X1474" s="304"/>
      <c r="Y1474" s="154"/>
    </row>
    <row r="1475" spans="1:25">
      <c r="A1475" s="173"/>
      <c r="B1475" s="163">
        <v>3</v>
      </c>
      <c r="C1475" s="163" t="s">
        <v>97</v>
      </c>
      <c r="D1475" s="167" t="s">
        <v>13</v>
      </c>
      <c r="E1475" s="300">
        <v>4841502949</v>
      </c>
      <c r="F1475" s="300"/>
      <c r="G1475" s="300">
        <f t="shared" ref="G1475:T1475" si="104">SUM(G1476:G1483)</f>
        <v>0</v>
      </c>
      <c r="H1475" s="300">
        <f t="shared" si="104"/>
        <v>0</v>
      </c>
      <c r="I1475" s="300">
        <f t="shared" si="104"/>
        <v>0</v>
      </c>
      <c r="J1475" s="300">
        <f t="shared" si="104"/>
        <v>0</v>
      </c>
      <c r="K1475" s="300">
        <f t="shared" si="104"/>
        <v>0</v>
      </c>
      <c r="L1475" s="300">
        <f t="shared" si="104"/>
        <v>0</v>
      </c>
      <c r="M1475" s="300">
        <f t="shared" si="104"/>
        <v>0</v>
      </c>
      <c r="N1475" s="300">
        <f t="shared" si="104"/>
        <v>0</v>
      </c>
      <c r="O1475" s="300">
        <f t="shared" si="104"/>
        <v>0</v>
      </c>
      <c r="P1475" s="300">
        <f t="shared" si="104"/>
        <v>0</v>
      </c>
      <c r="Q1475" s="300">
        <f t="shared" si="104"/>
        <v>576979916</v>
      </c>
      <c r="R1475" s="300">
        <f t="shared" si="104"/>
        <v>0</v>
      </c>
      <c r="S1475" s="300">
        <f t="shared" si="104"/>
        <v>0</v>
      </c>
      <c r="T1475" s="300">
        <f t="shared" si="104"/>
        <v>0</v>
      </c>
      <c r="U1475" s="300"/>
      <c r="V1475" s="300"/>
      <c r="W1475" s="301">
        <f>E1475+G1475+H1475+I1475+J1475+K1475+L1475+M1475+N1475-O1475-P1475-Q1475-R1475-S1475-T1475-U1475-V1475</f>
        <v>4264523033</v>
      </c>
      <c r="X1475" s="301"/>
      <c r="Y1475" s="154"/>
    </row>
    <row r="1476" spans="1:25">
      <c r="A1476" s="174"/>
      <c r="B1476" s="162"/>
      <c r="C1476" s="162"/>
      <c r="D1476" s="172" t="s">
        <v>533</v>
      </c>
      <c r="E1476" s="302"/>
      <c r="F1476" s="302"/>
      <c r="G1476" s="302"/>
      <c r="H1476" s="302"/>
      <c r="I1476" s="302"/>
      <c r="J1476" s="302"/>
      <c r="K1476" s="302"/>
      <c r="L1476" s="302"/>
      <c r="M1476" s="304"/>
      <c r="N1476" s="304"/>
      <c r="O1476" s="304"/>
      <c r="P1476" s="304"/>
      <c r="Q1476" s="316">
        <v>118060795</v>
      </c>
      <c r="R1476" s="304"/>
      <c r="S1476" s="304"/>
      <c r="T1476" s="304"/>
      <c r="U1476" s="304"/>
      <c r="V1476" s="304"/>
      <c r="W1476" s="304"/>
      <c r="X1476" s="304"/>
      <c r="Y1476" s="154"/>
    </row>
    <row r="1477" spans="1:25">
      <c r="A1477" s="174"/>
      <c r="B1477" s="162"/>
      <c r="C1477" s="162"/>
      <c r="D1477" s="172" t="s">
        <v>533</v>
      </c>
      <c r="E1477" s="302"/>
      <c r="F1477" s="302"/>
      <c r="G1477" s="302"/>
      <c r="H1477" s="302"/>
      <c r="I1477" s="302"/>
      <c r="J1477" s="302"/>
      <c r="K1477" s="302"/>
      <c r="L1477" s="302"/>
      <c r="M1477" s="304"/>
      <c r="N1477" s="304"/>
      <c r="O1477" s="304"/>
      <c r="P1477" s="304"/>
      <c r="Q1477" s="316">
        <v>100104795</v>
      </c>
      <c r="R1477" s="304"/>
      <c r="S1477" s="304"/>
      <c r="T1477" s="304"/>
      <c r="U1477" s="304"/>
      <c r="V1477" s="304"/>
      <c r="W1477" s="304"/>
      <c r="X1477" s="304"/>
      <c r="Y1477" s="154"/>
    </row>
    <row r="1478" spans="1:25">
      <c r="A1478" s="174"/>
      <c r="B1478" s="162"/>
      <c r="C1478" s="162"/>
      <c r="D1478" s="172" t="s">
        <v>533</v>
      </c>
      <c r="E1478" s="302"/>
      <c r="F1478" s="302"/>
      <c r="G1478" s="302"/>
      <c r="H1478" s="302"/>
      <c r="I1478" s="302"/>
      <c r="J1478" s="302"/>
      <c r="K1478" s="302"/>
      <c r="L1478" s="302"/>
      <c r="M1478" s="304"/>
      <c r="N1478" s="304"/>
      <c r="O1478" s="304"/>
      <c r="P1478" s="304"/>
      <c r="Q1478" s="316">
        <v>51482466</v>
      </c>
      <c r="R1478" s="304"/>
      <c r="S1478" s="304"/>
      <c r="T1478" s="304"/>
      <c r="U1478" s="304"/>
      <c r="V1478" s="304"/>
      <c r="W1478" s="304"/>
      <c r="X1478" s="304"/>
      <c r="Y1478" s="154"/>
    </row>
    <row r="1479" spans="1:25">
      <c r="A1479" s="174"/>
      <c r="B1479" s="162"/>
      <c r="C1479" s="162"/>
      <c r="D1479" s="172" t="s">
        <v>693</v>
      </c>
      <c r="E1479" s="302"/>
      <c r="F1479" s="302"/>
      <c r="G1479" s="302"/>
      <c r="H1479" s="302"/>
      <c r="I1479" s="302"/>
      <c r="J1479" s="302"/>
      <c r="K1479" s="302"/>
      <c r="L1479" s="302"/>
      <c r="M1479" s="304"/>
      <c r="N1479" s="304"/>
      <c r="O1479" s="304"/>
      <c r="P1479" s="304"/>
      <c r="Q1479" s="316">
        <v>160167675</v>
      </c>
      <c r="R1479" s="304"/>
      <c r="S1479" s="304"/>
      <c r="T1479" s="304"/>
      <c r="U1479" s="304"/>
      <c r="V1479" s="304"/>
      <c r="W1479" s="304"/>
      <c r="X1479" s="304"/>
      <c r="Y1479" s="154"/>
    </row>
    <row r="1480" spans="1:25">
      <c r="A1480" s="174"/>
      <c r="B1480" s="162"/>
      <c r="C1480" s="162"/>
      <c r="D1480" s="172" t="s">
        <v>694</v>
      </c>
      <c r="E1480" s="302"/>
      <c r="F1480" s="302"/>
      <c r="G1480" s="302"/>
      <c r="H1480" s="302"/>
      <c r="I1480" s="302"/>
      <c r="J1480" s="302"/>
      <c r="K1480" s="302"/>
      <c r="L1480" s="302"/>
      <c r="M1480" s="304"/>
      <c r="N1480" s="304"/>
      <c r="O1480" s="304"/>
      <c r="P1480" s="304"/>
      <c r="Q1480" s="316">
        <v>24221644</v>
      </c>
      <c r="R1480" s="304"/>
      <c r="S1480" s="304"/>
      <c r="T1480" s="304"/>
      <c r="U1480" s="304"/>
      <c r="V1480" s="304"/>
      <c r="W1480" s="304"/>
      <c r="X1480" s="304"/>
      <c r="Y1480" s="154"/>
    </row>
    <row r="1481" spans="1:25">
      <c r="A1481" s="174"/>
      <c r="B1481" s="162"/>
      <c r="C1481" s="162"/>
      <c r="D1481" s="172" t="s">
        <v>695</v>
      </c>
      <c r="E1481" s="302"/>
      <c r="F1481" s="302"/>
      <c r="G1481" s="302"/>
      <c r="H1481" s="302"/>
      <c r="I1481" s="302"/>
      <c r="J1481" s="302"/>
      <c r="K1481" s="302"/>
      <c r="L1481" s="302"/>
      <c r="M1481" s="304"/>
      <c r="N1481" s="304"/>
      <c r="O1481" s="304"/>
      <c r="P1481" s="304"/>
      <c r="Q1481" s="316">
        <v>38135160</v>
      </c>
      <c r="R1481" s="304"/>
      <c r="S1481" s="304"/>
      <c r="T1481" s="304"/>
      <c r="U1481" s="304"/>
      <c r="V1481" s="304"/>
      <c r="W1481" s="304"/>
      <c r="X1481" s="304"/>
      <c r="Y1481" s="154"/>
    </row>
    <row r="1482" spans="1:25">
      <c r="A1482" s="174"/>
      <c r="B1482" s="162"/>
      <c r="C1482" s="162"/>
      <c r="D1482" s="172" t="s">
        <v>696</v>
      </c>
      <c r="E1482" s="302"/>
      <c r="F1482" s="302"/>
      <c r="G1482" s="302"/>
      <c r="H1482" s="302"/>
      <c r="I1482" s="302"/>
      <c r="J1482" s="302"/>
      <c r="K1482" s="302"/>
      <c r="L1482" s="302"/>
      <c r="M1482" s="304"/>
      <c r="N1482" s="304"/>
      <c r="O1482" s="304"/>
      <c r="P1482" s="304"/>
      <c r="Q1482" s="316">
        <v>37181781</v>
      </c>
      <c r="R1482" s="304"/>
      <c r="S1482" s="304"/>
      <c r="T1482" s="304"/>
      <c r="U1482" s="304"/>
      <c r="V1482" s="304"/>
      <c r="W1482" s="304"/>
      <c r="X1482" s="304"/>
      <c r="Y1482" s="154"/>
    </row>
    <row r="1483" spans="1:25">
      <c r="A1483" s="174"/>
      <c r="B1483" s="162"/>
      <c r="C1483" s="162"/>
      <c r="D1483" s="172" t="s">
        <v>697</v>
      </c>
      <c r="E1483" s="302"/>
      <c r="F1483" s="302"/>
      <c r="G1483" s="302"/>
      <c r="H1483" s="302"/>
      <c r="I1483" s="302"/>
      <c r="J1483" s="302"/>
      <c r="K1483" s="302"/>
      <c r="L1483" s="302"/>
      <c r="M1483" s="304"/>
      <c r="N1483" s="304"/>
      <c r="O1483" s="304"/>
      <c r="P1483" s="304"/>
      <c r="Q1483" s="316">
        <v>47625600</v>
      </c>
      <c r="R1483" s="304"/>
      <c r="S1483" s="304"/>
      <c r="T1483" s="304"/>
      <c r="U1483" s="304"/>
      <c r="V1483" s="304"/>
      <c r="W1483" s="304"/>
      <c r="X1483" s="304"/>
      <c r="Y1483" s="154"/>
    </row>
    <row r="1484" spans="1:25">
      <c r="A1484" s="173"/>
      <c r="B1484" s="163">
        <v>4</v>
      </c>
      <c r="C1484" s="163" t="s">
        <v>98</v>
      </c>
      <c r="D1484" s="167" t="s">
        <v>8</v>
      </c>
      <c r="E1484" s="300">
        <v>169798500</v>
      </c>
      <c r="F1484" s="300"/>
      <c r="G1484" s="300">
        <v>0</v>
      </c>
      <c r="H1484" s="300">
        <v>0</v>
      </c>
      <c r="I1484" s="300">
        <v>0</v>
      </c>
      <c r="J1484" s="300">
        <v>0</v>
      </c>
      <c r="K1484" s="300">
        <v>0</v>
      </c>
      <c r="L1484" s="300">
        <v>0</v>
      </c>
      <c r="M1484" s="300">
        <v>0</v>
      </c>
      <c r="N1484" s="300">
        <v>0</v>
      </c>
      <c r="O1484" s="300">
        <v>0</v>
      </c>
      <c r="P1484" s="300">
        <v>0</v>
      </c>
      <c r="Q1484" s="300">
        <v>0</v>
      </c>
      <c r="R1484" s="300">
        <v>0</v>
      </c>
      <c r="S1484" s="300">
        <v>0</v>
      </c>
      <c r="T1484" s="300">
        <v>0</v>
      </c>
      <c r="U1484" s="300"/>
      <c r="V1484" s="300"/>
      <c r="W1484" s="301">
        <f t="shared" ref="W1484:W1487" si="105">E1484+G1484+H1484+I1484+J1484+K1484+L1484+M1484+N1484-O1484-P1484-Q1484-R1484-S1484-T1484-U1484-V1484</f>
        <v>169798500</v>
      </c>
      <c r="X1484" s="301"/>
      <c r="Y1484" s="154"/>
    </row>
    <row r="1485" spans="1:25">
      <c r="A1485" s="173"/>
      <c r="B1485" s="163">
        <v>5</v>
      </c>
      <c r="C1485" s="163" t="s">
        <v>99</v>
      </c>
      <c r="D1485" s="167" t="s">
        <v>14</v>
      </c>
      <c r="E1485" s="300">
        <v>8206500</v>
      </c>
      <c r="F1485" s="300"/>
      <c r="G1485" s="300">
        <v>0</v>
      </c>
      <c r="H1485" s="300">
        <v>0</v>
      </c>
      <c r="I1485" s="300">
        <v>0</v>
      </c>
      <c r="J1485" s="300">
        <v>0</v>
      </c>
      <c r="K1485" s="300">
        <v>0</v>
      </c>
      <c r="L1485" s="300">
        <v>0</v>
      </c>
      <c r="M1485" s="300">
        <v>0</v>
      </c>
      <c r="N1485" s="300">
        <v>0</v>
      </c>
      <c r="O1485" s="300">
        <v>0</v>
      </c>
      <c r="P1485" s="300">
        <v>0</v>
      </c>
      <c r="Q1485" s="300">
        <v>0</v>
      </c>
      <c r="R1485" s="300">
        <v>0</v>
      </c>
      <c r="S1485" s="300">
        <v>0</v>
      </c>
      <c r="T1485" s="300">
        <v>0</v>
      </c>
      <c r="U1485" s="300"/>
      <c r="V1485" s="300"/>
      <c r="W1485" s="301">
        <f t="shared" si="105"/>
        <v>8206500</v>
      </c>
      <c r="X1485" s="301"/>
      <c r="Y1485" s="154"/>
    </row>
    <row r="1486" spans="1:25">
      <c r="A1486" s="173"/>
      <c r="B1486" s="163">
        <v>6</v>
      </c>
      <c r="C1486" s="163" t="s">
        <v>100</v>
      </c>
      <c r="D1486" s="167" t="s">
        <v>10</v>
      </c>
      <c r="E1486" s="300"/>
      <c r="F1486" s="300"/>
      <c r="G1486" s="300">
        <v>0</v>
      </c>
      <c r="H1486" s="300">
        <v>0</v>
      </c>
      <c r="I1486" s="300">
        <v>0</v>
      </c>
      <c r="J1486" s="300">
        <v>0</v>
      </c>
      <c r="K1486" s="300">
        <v>0</v>
      </c>
      <c r="L1486" s="300">
        <v>0</v>
      </c>
      <c r="M1486" s="300">
        <v>0</v>
      </c>
      <c r="N1486" s="300">
        <v>0</v>
      </c>
      <c r="O1486" s="300">
        <v>0</v>
      </c>
      <c r="P1486" s="300">
        <v>0</v>
      </c>
      <c r="Q1486" s="300">
        <v>0</v>
      </c>
      <c r="R1486" s="300">
        <v>0</v>
      </c>
      <c r="S1486" s="300">
        <v>0</v>
      </c>
      <c r="T1486" s="300">
        <v>0</v>
      </c>
      <c r="U1486" s="300"/>
      <c r="V1486" s="300"/>
      <c r="W1486" s="301">
        <f t="shared" si="105"/>
        <v>0</v>
      </c>
      <c r="X1486" s="301"/>
      <c r="Y1486" s="154"/>
    </row>
    <row r="1487" spans="1:25" s="247" customFormat="1">
      <c r="A1487" s="175"/>
      <c r="B1487" s="168">
        <v>7</v>
      </c>
      <c r="C1487" s="168"/>
      <c r="D1487" s="169" t="s">
        <v>11</v>
      </c>
      <c r="E1487" s="300">
        <v>119850000</v>
      </c>
      <c r="F1487" s="300"/>
      <c r="G1487" s="300">
        <v>0</v>
      </c>
      <c r="H1487" s="300">
        <v>0</v>
      </c>
      <c r="I1487" s="300">
        <v>0</v>
      </c>
      <c r="J1487" s="300">
        <v>0</v>
      </c>
      <c r="K1487" s="300">
        <v>0</v>
      </c>
      <c r="L1487" s="300">
        <v>0</v>
      </c>
      <c r="M1487" s="308">
        <f>[2]Nakertran!$J$13</f>
        <v>19925000</v>
      </c>
      <c r="N1487" s="308"/>
      <c r="O1487" s="308"/>
      <c r="P1487" s="308"/>
      <c r="Q1487" s="308">
        <v>0</v>
      </c>
      <c r="R1487" s="308">
        <v>0</v>
      </c>
      <c r="S1487" s="308">
        <f>[2]Nakertran!$N$13</f>
        <v>19925000</v>
      </c>
      <c r="T1487" s="308"/>
      <c r="U1487" s="308"/>
      <c r="V1487" s="308"/>
      <c r="W1487" s="301">
        <f t="shared" si="105"/>
        <v>119850000</v>
      </c>
      <c r="X1487" s="308"/>
      <c r="Y1487" s="155"/>
    </row>
    <row r="1488" spans="1:25">
      <c r="A1488" s="174"/>
      <c r="B1488" s="162"/>
      <c r="C1488" s="162"/>
      <c r="D1488" s="248"/>
      <c r="E1488" s="304"/>
      <c r="F1488" s="304"/>
      <c r="G1488" s="304"/>
      <c r="H1488" s="304"/>
      <c r="I1488" s="304"/>
      <c r="J1488" s="304"/>
      <c r="K1488" s="304"/>
      <c r="L1488" s="304"/>
      <c r="M1488" s="304"/>
      <c r="N1488" s="304"/>
      <c r="O1488" s="304"/>
      <c r="P1488" s="304"/>
      <c r="Q1488" s="304"/>
      <c r="R1488" s="304"/>
      <c r="S1488" s="304"/>
      <c r="T1488" s="304"/>
      <c r="U1488" s="304"/>
      <c r="V1488" s="304"/>
      <c r="W1488" s="304"/>
      <c r="X1488" s="304"/>
      <c r="Y1488" s="154"/>
    </row>
    <row r="1489" spans="1:25" s="226" customFormat="1" ht="18.75" customHeight="1">
      <c r="A1489" s="249">
        <v>12</v>
      </c>
      <c r="B1489" s="250" t="s">
        <v>32</v>
      </c>
      <c r="C1489" s="251"/>
      <c r="D1489" s="251"/>
      <c r="E1489" s="309">
        <f t="shared" ref="E1489:T1489" si="106">E1490+E1492+E1502+E1509+E1510+E1512+E1513</f>
        <v>617067400</v>
      </c>
      <c r="F1489" s="309">
        <f t="shared" si="106"/>
        <v>58736500</v>
      </c>
      <c r="G1489" s="309">
        <f t="shared" si="106"/>
        <v>58736500</v>
      </c>
      <c r="H1489" s="309">
        <f t="shared" si="106"/>
        <v>810000</v>
      </c>
      <c r="I1489" s="309">
        <f t="shared" si="106"/>
        <v>0</v>
      </c>
      <c r="J1489" s="309">
        <f t="shared" si="106"/>
        <v>0</v>
      </c>
      <c r="K1489" s="309">
        <f t="shared" si="106"/>
        <v>368953150</v>
      </c>
      <c r="L1489" s="309">
        <f t="shared" si="106"/>
        <v>0</v>
      </c>
      <c r="M1489" s="309">
        <f t="shared" si="106"/>
        <v>8408900</v>
      </c>
      <c r="N1489" s="309">
        <f t="shared" si="106"/>
        <v>5778283</v>
      </c>
      <c r="O1489" s="309">
        <f t="shared" si="106"/>
        <v>5778283</v>
      </c>
      <c r="P1489" s="309">
        <f t="shared" si="106"/>
        <v>0</v>
      </c>
      <c r="Q1489" s="309">
        <f t="shared" si="106"/>
        <v>0</v>
      </c>
      <c r="R1489" s="309">
        <f t="shared" si="106"/>
        <v>8408900</v>
      </c>
      <c r="S1489" s="309">
        <f t="shared" si="106"/>
        <v>32970886</v>
      </c>
      <c r="T1489" s="309">
        <f t="shared" si="106"/>
        <v>0</v>
      </c>
      <c r="U1489" s="309"/>
      <c r="V1489" s="309"/>
      <c r="W1489" s="309">
        <f t="shared" ref="W1489" si="107">SUM(W1490:W1513)</f>
        <v>1012596164</v>
      </c>
      <c r="X1489" s="309"/>
    </row>
    <row r="1490" spans="1:25">
      <c r="A1490" s="173"/>
      <c r="B1490" s="163">
        <v>1</v>
      </c>
      <c r="C1490" s="163" t="s">
        <v>95</v>
      </c>
      <c r="D1490" s="167" t="s">
        <v>9</v>
      </c>
      <c r="E1490" s="300">
        <v>0</v>
      </c>
      <c r="F1490" s="300"/>
      <c r="G1490" s="300">
        <f>SUM(G1491)</f>
        <v>0</v>
      </c>
      <c r="H1490" s="300">
        <f t="shared" ref="H1490:T1490" si="108">SUM(H1491)</f>
        <v>0</v>
      </c>
      <c r="I1490" s="300">
        <f t="shared" si="108"/>
        <v>0</v>
      </c>
      <c r="J1490" s="300">
        <f t="shared" si="108"/>
        <v>0</v>
      </c>
      <c r="K1490" s="300">
        <f t="shared" si="108"/>
        <v>150000000</v>
      </c>
      <c r="L1490" s="300">
        <f t="shared" si="108"/>
        <v>0</v>
      </c>
      <c r="M1490" s="300">
        <f t="shared" si="108"/>
        <v>0</v>
      </c>
      <c r="N1490" s="300">
        <f t="shared" si="108"/>
        <v>0</v>
      </c>
      <c r="O1490" s="300">
        <f t="shared" si="108"/>
        <v>0</v>
      </c>
      <c r="P1490" s="300">
        <f t="shared" si="108"/>
        <v>0</v>
      </c>
      <c r="Q1490" s="300">
        <f t="shared" si="108"/>
        <v>0</v>
      </c>
      <c r="R1490" s="300">
        <f t="shared" si="108"/>
        <v>0</v>
      </c>
      <c r="S1490" s="300">
        <f t="shared" si="108"/>
        <v>0</v>
      </c>
      <c r="T1490" s="300">
        <f t="shared" si="108"/>
        <v>0</v>
      </c>
      <c r="U1490" s="300"/>
      <c r="V1490" s="300"/>
      <c r="W1490" s="301">
        <f>E1490+G1490+H1490+I1490+J1490+K1490+L1490+M1490+N1490-O1490-P1490-Q1490-R1490-S1490-T1490-U1490-V1490</f>
        <v>150000000</v>
      </c>
      <c r="X1490" s="301"/>
      <c r="Y1490" s="154"/>
    </row>
    <row r="1491" spans="1:25">
      <c r="A1491" s="174"/>
      <c r="B1491" s="162"/>
      <c r="C1491" s="162"/>
      <c r="D1491" s="172" t="s">
        <v>701</v>
      </c>
      <c r="E1491" s="302"/>
      <c r="F1491" s="302"/>
      <c r="G1491" s="302"/>
      <c r="H1491" s="302"/>
      <c r="I1491" s="302"/>
      <c r="J1491" s="302"/>
      <c r="K1491" s="302">
        <v>150000000</v>
      </c>
      <c r="L1491" s="302"/>
      <c r="M1491" s="304"/>
      <c r="N1491" s="304"/>
      <c r="O1491" s="304"/>
      <c r="P1491" s="304"/>
      <c r="Q1491" s="316">
        <v>0</v>
      </c>
      <c r="R1491" s="304"/>
      <c r="S1491" s="304"/>
      <c r="T1491" s="304"/>
      <c r="U1491" s="304"/>
      <c r="V1491" s="304"/>
      <c r="W1491" s="304"/>
      <c r="X1491" s="304"/>
      <c r="Y1491" s="154"/>
    </row>
    <row r="1492" spans="1:25">
      <c r="A1492" s="173"/>
      <c r="B1492" s="163">
        <v>2</v>
      </c>
      <c r="C1492" s="163" t="s">
        <v>96</v>
      </c>
      <c r="D1492" s="167" t="s">
        <v>12</v>
      </c>
      <c r="E1492" s="300">
        <v>497613531</v>
      </c>
      <c r="F1492" s="300">
        <v>36576500</v>
      </c>
      <c r="G1492" s="300">
        <f t="shared" ref="G1492:T1492" si="109">SUM(G1493:G1501)</f>
        <v>20716500</v>
      </c>
      <c r="H1492" s="300">
        <f t="shared" si="109"/>
        <v>0</v>
      </c>
      <c r="I1492" s="300">
        <f t="shared" si="109"/>
        <v>0</v>
      </c>
      <c r="J1492" s="300">
        <f t="shared" si="109"/>
        <v>0</v>
      </c>
      <c r="K1492" s="300">
        <f t="shared" si="109"/>
        <v>0</v>
      </c>
      <c r="L1492" s="300">
        <f t="shared" si="109"/>
        <v>0</v>
      </c>
      <c r="M1492" s="300">
        <f t="shared" si="109"/>
        <v>0</v>
      </c>
      <c r="N1492" s="300">
        <f t="shared" si="109"/>
        <v>5778283</v>
      </c>
      <c r="O1492" s="300">
        <f t="shared" si="109"/>
        <v>0</v>
      </c>
      <c r="P1492" s="300">
        <f t="shared" si="109"/>
        <v>0</v>
      </c>
      <c r="Q1492" s="300">
        <f t="shared" si="109"/>
        <v>0</v>
      </c>
      <c r="R1492" s="300">
        <f t="shared" si="109"/>
        <v>8408900</v>
      </c>
      <c r="S1492" s="300">
        <f t="shared" si="109"/>
        <v>0</v>
      </c>
      <c r="T1492" s="300">
        <f t="shared" si="109"/>
        <v>0</v>
      </c>
      <c r="U1492" s="300"/>
      <c r="V1492" s="300"/>
      <c r="W1492" s="301">
        <f>E1492+G1492+H1492+I1492+J1492+K1492+L1492+M1492+N1492-O1492-P1492-Q1492-R1492-S1492-T1492-U1492-V1492</f>
        <v>515699414</v>
      </c>
      <c r="X1492" s="301"/>
      <c r="Y1492" s="154"/>
    </row>
    <row r="1493" spans="1:25">
      <c r="A1493" s="174"/>
      <c r="B1493" s="162"/>
      <c r="C1493" s="162"/>
      <c r="D1493" s="172" t="s">
        <v>209</v>
      </c>
      <c r="E1493" s="302"/>
      <c r="F1493" s="302"/>
      <c r="G1493" s="316">
        <v>2491500</v>
      </c>
      <c r="H1493" s="302"/>
      <c r="I1493" s="302"/>
      <c r="J1493" s="302"/>
      <c r="K1493" s="302"/>
      <c r="L1493" s="302"/>
      <c r="M1493" s="304"/>
      <c r="N1493" s="304"/>
      <c r="O1493" s="304"/>
      <c r="P1493" s="304"/>
      <c r="Q1493" s="304"/>
      <c r="R1493" s="304"/>
      <c r="S1493" s="304"/>
      <c r="T1493" s="304"/>
      <c r="U1493" s="304"/>
      <c r="V1493" s="304"/>
      <c r="W1493" s="304"/>
      <c r="X1493" s="304"/>
      <c r="Y1493" s="154"/>
    </row>
    <row r="1494" spans="1:25">
      <c r="A1494" s="174"/>
      <c r="B1494" s="162"/>
      <c r="C1494" s="162"/>
      <c r="D1494" s="172" t="s">
        <v>698</v>
      </c>
      <c r="E1494" s="302"/>
      <c r="F1494" s="302"/>
      <c r="G1494" s="316">
        <v>4500000</v>
      </c>
      <c r="H1494" s="302"/>
      <c r="I1494" s="302"/>
      <c r="J1494" s="302"/>
      <c r="K1494" s="302"/>
      <c r="L1494" s="302"/>
      <c r="M1494" s="304"/>
      <c r="N1494" s="304"/>
      <c r="O1494" s="304"/>
      <c r="P1494" s="304"/>
      <c r="Q1494" s="304"/>
      <c r="R1494" s="304"/>
      <c r="S1494" s="304"/>
      <c r="T1494" s="304"/>
      <c r="U1494" s="304"/>
      <c r="V1494" s="304"/>
      <c r="W1494" s="304"/>
      <c r="X1494" s="304"/>
      <c r="Y1494" s="154"/>
    </row>
    <row r="1495" spans="1:25">
      <c r="A1495" s="174"/>
      <c r="B1495" s="162"/>
      <c r="C1495" s="162"/>
      <c r="D1495" s="172" t="s">
        <v>699</v>
      </c>
      <c r="E1495" s="302"/>
      <c r="F1495" s="302"/>
      <c r="G1495" s="316">
        <v>1000000</v>
      </c>
      <c r="H1495" s="302"/>
      <c r="I1495" s="302"/>
      <c r="J1495" s="302"/>
      <c r="K1495" s="302"/>
      <c r="L1495" s="302"/>
      <c r="M1495" s="304"/>
      <c r="N1495" s="304"/>
      <c r="O1495" s="304"/>
      <c r="P1495" s="304"/>
      <c r="Q1495" s="304"/>
      <c r="R1495" s="304"/>
      <c r="S1495" s="304"/>
      <c r="T1495" s="304"/>
      <c r="U1495" s="304"/>
      <c r="V1495" s="304"/>
      <c r="W1495" s="304"/>
      <c r="X1495" s="304"/>
      <c r="Y1495" s="154"/>
    </row>
    <row r="1496" spans="1:25">
      <c r="A1496" s="174"/>
      <c r="B1496" s="162"/>
      <c r="C1496" s="162"/>
      <c r="D1496" s="172" t="s">
        <v>152</v>
      </c>
      <c r="E1496" s="302"/>
      <c r="F1496" s="302"/>
      <c r="G1496" s="316">
        <v>4600000</v>
      </c>
      <c r="H1496" s="302"/>
      <c r="I1496" s="302"/>
      <c r="J1496" s="302"/>
      <c r="K1496" s="302"/>
      <c r="L1496" s="302"/>
      <c r="M1496" s="304"/>
      <c r="N1496" s="304"/>
      <c r="O1496" s="304"/>
      <c r="P1496" s="304"/>
      <c r="Q1496" s="304"/>
      <c r="R1496" s="304"/>
      <c r="S1496" s="304"/>
      <c r="T1496" s="304"/>
      <c r="U1496" s="304"/>
      <c r="V1496" s="304"/>
      <c r="W1496" s="304"/>
      <c r="X1496" s="304"/>
      <c r="Y1496" s="154"/>
    </row>
    <row r="1497" spans="1:25">
      <c r="A1497" s="174"/>
      <c r="B1497" s="162"/>
      <c r="C1497" s="162"/>
      <c r="D1497" s="172" t="s">
        <v>700</v>
      </c>
      <c r="E1497" s="302"/>
      <c r="F1497" s="302"/>
      <c r="G1497" s="316">
        <v>8125000</v>
      </c>
      <c r="H1497" s="302"/>
      <c r="I1497" s="302"/>
      <c r="J1497" s="302"/>
      <c r="K1497" s="302"/>
      <c r="L1497" s="302"/>
      <c r="M1497" s="304"/>
      <c r="N1497" s="304"/>
      <c r="O1497" s="304"/>
      <c r="P1497" s="304"/>
      <c r="Q1497" s="304"/>
      <c r="R1497" s="304"/>
      <c r="S1497" s="304"/>
      <c r="T1497" s="304"/>
      <c r="U1497" s="304"/>
      <c r="V1497" s="304"/>
      <c r="W1497" s="304"/>
      <c r="X1497" s="304"/>
      <c r="Y1497" s="154"/>
    </row>
    <row r="1498" spans="1:25">
      <c r="A1498" s="174"/>
      <c r="B1498" s="162"/>
      <c r="C1498" s="162"/>
      <c r="D1498" s="170" t="s">
        <v>1039</v>
      </c>
      <c r="E1498" s="302"/>
      <c r="F1498" s="302"/>
      <c r="G1498" s="316"/>
      <c r="H1498" s="302"/>
      <c r="I1498" s="302"/>
      <c r="J1498" s="302"/>
      <c r="K1498" s="302"/>
      <c r="L1498" s="302"/>
      <c r="M1498" s="304"/>
      <c r="N1498" s="304"/>
      <c r="O1498" s="304"/>
      <c r="P1498" s="304"/>
      <c r="Q1498" s="304"/>
      <c r="R1498" s="304"/>
      <c r="S1498" s="304"/>
      <c r="T1498" s="304"/>
      <c r="U1498" s="304"/>
      <c r="V1498" s="304"/>
      <c r="W1498" s="304"/>
      <c r="X1498" s="304"/>
      <c r="Y1498" s="154"/>
    </row>
    <row r="1499" spans="1:25">
      <c r="A1499" s="174"/>
      <c r="B1499" s="162"/>
      <c r="C1499" s="162"/>
      <c r="D1499" s="172" t="s">
        <v>704</v>
      </c>
      <c r="E1499" s="302"/>
      <c r="F1499" s="302"/>
      <c r="G1499" s="302"/>
      <c r="H1499" s="302"/>
      <c r="I1499" s="302"/>
      <c r="J1499" s="302"/>
      <c r="K1499" s="302"/>
      <c r="L1499" s="302"/>
      <c r="M1499" s="304"/>
      <c r="N1499" s="304"/>
      <c r="O1499" s="304"/>
      <c r="P1499" s="304"/>
      <c r="Q1499" s="316">
        <v>0</v>
      </c>
      <c r="R1499" s="317">
        <v>165000</v>
      </c>
      <c r="S1499" s="304"/>
      <c r="T1499" s="304"/>
      <c r="U1499" s="304"/>
      <c r="V1499" s="304"/>
      <c r="W1499" s="304"/>
      <c r="X1499" s="304"/>
      <c r="Y1499" s="154"/>
    </row>
    <row r="1500" spans="1:25">
      <c r="A1500" s="174"/>
      <c r="B1500" s="162"/>
      <c r="C1500" s="162"/>
      <c r="D1500" s="172" t="s">
        <v>1988</v>
      </c>
      <c r="E1500" s="302"/>
      <c r="F1500" s="302"/>
      <c r="G1500" s="302"/>
      <c r="H1500" s="302"/>
      <c r="I1500" s="302"/>
      <c r="J1500" s="302"/>
      <c r="K1500" s="302"/>
      <c r="L1500" s="302"/>
      <c r="M1500" s="304"/>
      <c r="N1500" s="304"/>
      <c r="O1500" s="304"/>
      <c r="P1500" s="304"/>
      <c r="Q1500" s="304"/>
      <c r="R1500" s="317">
        <v>8243900</v>
      </c>
      <c r="S1500" s="304"/>
      <c r="T1500" s="304"/>
      <c r="U1500" s="304"/>
      <c r="V1500" s="304"/>
      <c r="W1500" s="304"/>
      <c r="X1500" s="304"/>
      <c r="Y1500" s="154"/>
    </row>
    <row r="1501" spans="1:25">
      <c r="A1501" s="174"/>
      <c r="B1501" s="162"/>
      <c r="C1501" s="162"/>
      <c r="D1501" s="172" t="s">
        <v>150</v>
      </c>
      <c r="E1501" s="302"/>
      <c r="F1501" s="302"/>
      <c r="G1501" s="302"/>
      <c r="H1501" s="302"/>
      <c r="I1501" s="302"/>
      <c r="J1501" s="302"/>
      <c r="K1501" s="302"/>
      <c r="L1501" s="302"/>
      <c r="M1501" s="304"/>
      <c r="N1501" s="304">
        <v>5778283</v>
      </c>
      <c r="O1501" s="304">
        <v>0</v>
      </c>
      <c r="P1501" s="304"/>
      <c r="Q1501" s="304"/>
      <c r="R1501" s="304"/>
      <c r="S1501" s="304"/>
      <c r="T1501" s="304"/>
      <c r="U1501" s="304"/>
      <c r="V1501" s="304"/>
      <c r="W1501" s="304"/>
      <c r="X1501" s="304"/>
      <c r="Y1501" s="154"/>
    </row>
    <row r="1502" spans="1:25">
      <c r="A1502" s="173"/>
      <c r="B1502" s="163">
        <v>3</v>
      </c>
      <c r="C1502" s="163" t="s">
        <v>97</v>
      </c>
      <c r="D1502" s="167" t="s">
        <v>13</v>
      </c>
      <c r="E1502" s="300">
        <v>49397100</v>
      </c>
      <c r="F1502" s="300">
        <v>22160000</v>
      </c>
      <c r="G1502" s="300">
        <f t="shared" ref="G1502:T1502" si="110">SUM(G1503:G1508)</f>
        <v>23610000</v>
      </c>
      <c r="H1502" s="300">
        <f t="shared" si="110"/>
        <v>355000</v>
      </c>
      <c r="I1502" s="300">
        <f t="shared" si="110"/>
        <v>0</v>
      </c>
      <c r="J1502" s="300">
        <f t="shared" si="110"/>
        <v>0</v>
      </c>
      <c r="K1502" s="300">
        <f t="shared" si="110"/>
        <v>218953150</v>
      </c>
      <c r="L1502" s="300">
        <f t="shared" si="110"/>
        <v>0</v>
      </c>
      <c r="M1502" s="300">
        <f t="shared" si="110"/>
        <v>0</v>
      </c>
      <c r="N1502" s="300">
        <f t="shared" si="110"/>
        <v>0</v>
      </c>
      <c r="O1502" s="300">
        <f t="shared" si="110"/>
        <v>0</v>
      </c>
      <c r="P1502" s="300">
        <f t="shared" si="110"/>
        <v>0</v>
      </c>
      <c r="Q1502" s="300">
        <f t="shared" si="110"/>
        <v>0</v>
      </c>
      <c r="R1502" s="300">
        <f t="shared" si="110"/>
        <v>0</v>
      </c>
      <c r="S1502" s="300">
        <f t="shared" si="110"/>
        <v>0</v>
      </c>
      <c r="T1502" s="300">
        <f t="shared" si="110"/>
        <v>0</v>
      </c>
      <c r="U1502" s="300"/>
      <c r="V1502" s="300"/>
      <c r="W1502" s="301">
        <f>E1502+G1502+H1502+I1502+J1502+K1502+L1502+M1502+N1502-O1502-P1502-Q1502-R1502-S1502-T1502-U1502-V1502</f>
        <v>292315250</v>
      </c>
      <c r="X1502" s="301"/>
      <c r="Y1502" s="154"/>
    </row>
    <row r="1503" spans="1:25">
      <c r="A1503" s="174"/>
      <c r="B1503" s="162"/>
      <c r="C1503" s="162"/>
      <c r="D1503" s="172" t="s">
        <v>702</v>
      </c>
      <c r="E1503" s="302"/>
      <c r="F1503" s="302"/>
      <c r="G1503" s="316">
        <v>1450000</v>
      </c>
      <c r="H1503" s="316"/>
      <c r="I1503" s="316"/>
      <c r="J1503" s="302"/>
      <c r="K1503" s="302"/>
      <c r="L1503" s="302"/>
      <c r="M1503" s="304"/>
      <c r="N1503" s="304"/>
      <c r="O1503" s="304"/>
      <c r="P1503" s="304"/>
      <c r="Q1503" s="304"/>
      <c r="R1503" s="304"/>
      <c r="S1503" s="304"/>
      <c r="T1503" s="304"/>
      <c r="U1503" s="304"/>
      <c r="V1503" s="304"/>
      <c r="W1503" s="304"/>
      <c r="X1503" s="304"/>
      <c r="Y1503" s="154"/>
    </row>
    <row r="1504" spans="1:25">
      <c r="A1504" s="174"/>
      <c r="B1504" s="162"/>
      <c r="C1504" s="162"/>
      <c r="D1504" s="172" t="s">
        <v>703</v>
      </c>
      <c r="E1504" s="302"/>
      <c r="F1504" s="302"/>
      <c r="G1504" s="316">
        <v>7900000</v>
      </c>
      <c r="H1504" s="316"/>
      <c r="I1504" s="316"/>
      <c r="J1504" s="302"/>
      <c r="K1504" s="302"/>
      <c r="L1504" s="302"/>
      <c r="M1504" s="304"/>
      <c r="N1504" s="304"/>
      <c r="O1504" s="304"/>
      <c r="P1504" s="304"/>
      <c r="Q1504" s="304"/>
      <c r="R1504" s="304"/>
      <c r="S1504" s="304"/>
      <c r="T1504" s="304"/>
      <c r="U1504" s="304"/>
      <c r="V1504" s="304"/>
      <c r="W1504" s="304"/>
      <c r="X1504" s="304"/>
      <c r="Y1504" s="154"/>
    </row>
    <row r="1505" spans="1:25">
      <c r="A1505" s="174"/>
      <c r="B1505" s="162"/>
      <c r="C1505" s="162"/>
      <c r="D1505" s="172" t="s">
        <v>616</v>
      </c>
      <c r="E1505" s="302"/>
      <c r="F1505" s="302"/>
      <c r="G1505" s="316">
        <v>14260000</v>
      </c>
      <c r="H1505" s="316">
        <v>355000</v>
      </c>
      <c r="I1505" s="316"/>
      <c r="J1505" s="302"/>
      <c r="K1505" s="302"/>
      <c r="L1505" s="302"/>
      <c r="M1505" s="304"/>
      <c r="N1505" s="304"/>
      <c r="O1505" s="304"/>
      <c r="P1505" s="304"/>
      <c r="Q1505" s="304"/>
      <c r="R1505" s="304"/>
      <c r="S1505" s="304"/>
      <c r="T1505" s="304"/>
      <c r="U1505" s="304"/>
      <c r="V1505" s="304"/>
      <c r="W1505" s="304"/>
      <c r="X1505" s="304"/>
      <c r="Y1505" s="154"/>
    </row>
    <row r="1506" spans="1:25">
      <c r="A1506" s="174"/>
      <c r="B1506" s="162"/>
      <c r="C1506" s="162"/>
      <c r="D1506" s="172" t="s">
        <v>1989</v>
      </c>
      <c r="E1506" s="302"/>
      <c r="F1506" s="302"/>
      <c r="G1506" s="316"/>
      <c r="H1506" s="316"/>
      <c r="I1506" s="316"/>
      <c r="J1506" s="302"/>
      <c r="K1506" s="316">
        <v>200000000</v>
      </c>
      <c r="L1506" s="302"/>
      <c r="M1506" s="304"/>
      <c r="N1506" s="304"/>
      <c r="O1506" s="304"/>
      <c r="P1506" s="304"/>
      <c r="Q1506" s="304"/>
      <c r="R1506" s="304"/>
      <c r="S1506" s="304"/>
      <c r="T1506" s="304"/>
      <c r="U1506" s="304"/>
      <c r="V1506" s="304"/>
      <c r="W1506" s="304"/>
      <c r="X1506" s="304"/>
      <c r="Y1506" s="154"/>
    </row>
    <row r="1507" spans="1:25">
      <c r="A1507" s="174"/>
      <c r="B1507" s="162"/>
      <c r="C1507" s="162"/>
      <c r="D1507" s="172" t="s">
        <v>616</v>
      </c>
      <c r="E1507" s="302"/>
      <c r="F1507" s="302"/>
      <c r="G1507" s="316"/>
      <c r="H1507" s="316"/>
      <c r="I1507" s="316"/>
      <c r="J1507" s="302"/>
      <c r="K1507" s="316">
        <v>18953150</v>
      </c>
      <c r="L1507" s="302"/>
      <c r="M1507" s="304"/>
      <c r="N1507" s="304"/>
      <c r="O1507" s="304"/>
      <c r="P1507" s="304"/>
      <c r="Q1507" s="304"/>
      <c r="R1507" s="304"/>
      <c r="S1507" s="304"/>
      <c r="T1507" s="304"/>
      <c r="U1507" s="304"/>
      <c r="V1507" s="304"/>
      <c r="W1507" s="304"/>
      <c r="X1507" s="304"/>
      <c r="Y1507" s="154"/>
    </row>
    <row r="1508" spans="1:25">
      <c r="A1508" s="174"/>
      <c r="B1508" s="162"/>
      <c r="C1508" s="162"/>
      <c r="D1508" s="172"/>
      <c r="E1508" s="302"/>
      <c r="F1508" s="302"/>
      <c r="G1508" s="316"/>
      <c r="H1508" s="316"/>
      <c r="I1508" s="316"/>
      <c r="J1508" s="302"/>
      <c r="K1508" s="316"/>
      <c r="L1508" s="302"/>
      <c r="M1508" s="304"/>
      <c r="N1508" s="304"/>
      <c r="O1508" s="304"/>
      <c r="P1508" s="304"/>
      <c r="Q1508" s="304"/>
      <c r="R1508" s="304"/>
      <c r="S1508" s="304"/>
      <c r="T1508" s="304"/>
      <c r="U1508" s="304"/>
      <c r="V1508" s="304"/>
      <c r="W1508" s="304"/>
      <c r="X1508" s="304"/>
      <c r="Y1508" s="154"/>
    </row>
    <row r="1509" spans="1:25">
      <c r="A1509" s="173"/>
      <c r="B1509" s="163">
        <v>4</v>
      </c>
      <c r="C1509" s="163" t="s">
        <v>98</v>
      </c>
      <c r="D1509" s="167" t="s">
        <v>8</v>
      </c>
      <c r="E1509" s="300">
        <v>0</v>
      </c>
      <c r="F1509" s="300"/>
      <c r="G1509" s="300">
        <v>0</v>
      </c>
      <c r="H1509" s="300">
        <v>0</v>
      </c>
      <c r="I1509" s="300">
        <v>0</v>
      </c>
      <c r="J1509" s="300">
        <v>0</v>
      </c>
      <c r="K1509" s="300">
        <v>0</v>
      </c>
      <c r="L1509" s="300">
        <v>0</v>
      </c>
      <c r="M1509" s="301">
        <v>0</v>
      </c>
      <c r="N1509" s="301">
        <v>0</v>
      </c>
      <c r="O1509" s="301">
        <v>0</v>
      </c>
      <c r="P1509" s="301">
        <v>0</v>
      </c>
      <c r="Q1509" s="301">
        <v>0</v>
      </c>
      <c r="R1509" s="301">
        <v>0</v>
      </c>
      <c r="S1509" s="301">
        <v>0</v>
      </c>
      <c r="T1509" s="301">
        <v>0</v>
      </c>
      <c r="U1509" s="301"/>
      <c r="V1509" s="301"/>
      <c r="W1509" s="301">
        <f t="shared" ref="W1509:W1510" si="111">E1509+G1509+H1509+I1509+J1509+K1509+L1509+M1509+N1509-O1509-P1509-Q1509-R1509-S1509-T1509-U1509-V1509</f>
        <v>0</v>
      </c>
      <c r="X1509" s="301"/>
      <c r="Y1509" s="154"/>
    </row>
    <row r="1510" spans="1:25">
      <c r="A1510" s="173"/>
      <c r="B1510" s="163">
        <v>5</v>
      </c>
      <c r="C1510" s="163" t="s">
        <v>99</v>
      </c>
      <c r="D1510" s="167" t="s">
        <v>14</v>
      </c>
      <c r="E1510" s="300">
        <v>66500</v>
      </c>
      <c r="F1510" s="300"/>
      <c r="G1510" s="300">
        <f>SUM(G1511)</f>
        <v>14410000</v>
      </c>
      <c r="H1510" s="300">
        <f t="shared" ref="H1510:T1510" si="112">SUM(H1511)</f>
        <v>455000</v>
      </c>
      <c r="I1510" s="300">
        <f t="shared" si="112"/>
        <v>0</v>
      </c>
      <c r="J1510" s="300">
        <f t="shared" si="112"/>
        <v>0</v>
      </c>
      <c r="K1510" s="300">
        <f t="shared" si="112"/>
        <v>0</v>
      </c>
      <c r="L1510" s="300">
        <f t="shared" si="112"/>
        <v>0</v>
      </c>
      <c r="M1510" s="300">
        <f t="shared" si="112"/>
        <v>0</v>
      </c>
      <c r="N1510" s="300">
        <f t="shared" si="112"/>
        <v>0</v>
      </c>
      <c r="O1510" s="300">
        <f t="shared" si="112"/>
        <v>0</v>
      </c>
      <c r="P1510" s="300">
        <f t="shared" si="112"/>
        <v>0</v>
      </c>
      <c r="Q1510" s="300">
        <f t="shared" si="112"/>
        <v>0</v>
      </c>
      <c r="R1510" s="300">
        <f t="shared" si="112"/>
        <v>0</v>
      </c>
      <c r="S1510" s="300">
        <f t="shared" si="112"/>
        <v>0</v>
      </c>
      <c r="T1510" s="300">
        <f t="shared" si="112"/>
        <v>0</v>
      </c>
      <c r="U1510" s="300"/>
      <c r="V1510" s="300"/>
      <c r="W1510" s="301">
        <f t="shared" si="111"/>
        <v>14931500</v>
      </c>
      <c r="X1510" s="301"/>
      <c r="Y1510" s="154"/>
    </row>
    <row r="1511" spans="1:25">
      <c r="A1511" s="174"/>
      <c r="B1511" s="162"/>
      <c r="C1511" s="162"/>
      <c r="D1511" s="172" t="s">
        <v>233</v>
      </c>
      <c r="E1511" s="302"/>
      <c r="F1511" s="302"/>
      <c r="G1511" s="316">
        <v>14410000</v>
      </c>
      <c r="H1511" s="316">
        <v>455000</v>
      </c>
      <c r="I1511" s="302"/>
      <c r="J1511" s="302"/>
      <c r="K1511" s="302"/>
      <c r="L1511" s="302"/>
      <c r="M1511" s="304"/>
      <c r="N1511" s="304"/>
      <c r="O1511" s="304"/>
      <c r="P1511" s="304"/>
      <c r="Q1511" s="304"/>
      <c r="R1511" s="304"/>
      <c r="S1511" s="304"/>
      <c r="T1511" s="304"/>
      <c r="U1511" s="304"/>
      <c r="V1511" s="304"/>
      <c r="W1511" s="304"/>
      <c r="X1511" s="304"/>
      <c r="Y1511" s="154"/>
    </row>
    <row r="1512" spans="1:25">
      <c r="A1512" s="173"/>
      <c r="B1512" s="163">
        <v>6</v>
      </c>
      <c r="C1512" s="163" t="s">
        <v>100</v>
      </c>
      <c r="D1512" s="167" t="s">
        <v>10</v>
      </c>
      <c r="E1512" s="300">
        <v>0</v>
      </c>
      <c r="F1512" s="300"/>
      <c r="G1512" s="300">
        <v>0</v>
      </c>
      <c r="H1512" s="300">
        <v>0</v>
      </c>
      <c r="I1512" s="300">
        <v>0</v>
      </c>
      <c r="J1512" s="300">
        <v>0</v>
      </c>
      <c r="K1512" s="300">
        <v>0</v>
      </c>
      <c r="L1512" s="300">
        <v>0</v>
      </c>
      <c r="M1512" s="301">
        <v>0</v>
      </c>
      <c r="N1512" s="301">
        <v>0</v>
      </c>
      <c r="O1512" s="301">
        <v>0</v>
      </c>
      <c r="P1512" s="301">
        <v>0</v>
      </c>
      <c r="Q1512" s="301">
        <v>0</v>
      </c>
      <c r="R1512" s="301">
        <v>0</v>
      </c>
      <c r="S1512" s="301">
        <v>0</v>
      </c>
      <c r="T1512" s="301">
        <v>0</v>
      </c>
      <c r="U1512" s="301"/>
      <c r="V1512" s="301"/>
      <c r="W1512" s="301">
        <f t="shared" ref="W1512:W1513" si="113">E1512+G1512+H1512+I1512+J1512+K1512+L1512+M1512+N1512-O1512-P1512-Q1512-R1512-S1512-T1512-U1512-V1512</f>
        <v>0</v>
      </c>
      <c r="X1512" s="301"/>
      <c r="Y1512" s="154"/>
    </row>
    <row r="1513" spans="1:25" s="247" customFormat="1">
      <c r="A1513" s="175"/>
      <c r="B1513" s="168">
        <v>7</v>
      </c>
      <c r="C1513" s="168"/>
      <c r="D1513" s="169" t="s">
        <v>11</v>
      </c>
      <c r="E1513" s="300">
        <v>69990269</v>
      </c>
      <c r="F1513" s="300"/>
      <c r="G1513" s="300">
        <f>SUM(G1514:G1526)</f>
        <v>0</v>
      </c>
      <c r="H1513" s="300">
        <f t="shared" ref="H1513:T1513" si="114">SUM(H1514:H1526)</f>
        <v>0</v>
      </c>
      <c r="I1513" s="300">
        <f t="shared" si="114"/>
        <v>0</v>
      </c>
      <c r="J1513" s="300">
        <f t="shared" si="114"/>
        <v>0</v>
      </c>
      <c r="K1513" s="300">
        <f t="shared" si="114"/>
        <v>0</v>
      </c>
      <c r="L1513" s="300">
        <f t="shared" si="114"/>
        <v>0</v>
      </c>
      <c r="M1513" s="300">
        <f t="shared" si="114"/>
        <v>8408900</v>
      </c>
      <c r="N1513" s="300">
        <f t="shared" si="114"/>
        <v>0</v>
      </c>
      <c r="O1513" s="300">
        <f t="shared" si="114"/>
        <v>5778283</v>
      </c>
      <c r="P1513" s="300">
        <f t="shared" si="114"/>
        <v>0</v>
      </c>
      <c r="Q1513" s="300">
        <f t="shared" si="114"/>
        <v>0</v>
      </c>
      <c r="R1513" s="300">
        <f t="shared" si="114"/>
        <v>0</v>
      </c>
      <c r="S1513" s="300">
        <f t="shared" si="114"/>
        <v>32970886</v>
      </c>
      <c r="T1513" s="300">
        <f t="shared" si="114"/>
        <v>0</v>
      </c>
      <c r="U1513" s="300"/>
      <c r="V1513" s="300"/>
      <c r="W1513" s="301">
        <f t="shared" si="113"/>
        <v>39650000</v>
      </c>
      <c r="X1513" s="308"/>
      <c r="Y1513" s="155"/>
    </row>
    <row r="1514" spans="1:25" s="247" customFormat="1">
      <c r="A1514" s="165"/>
      <c r="B1514" s="164"/>
      <c r="C1514" s="164"/>
      <c r="D1514" s="172" t="s">
        <v>2216</v>
      </c>
      <c r="E1514" s="302"/>
      <c r="F1514" s="302"/>
      <c r="G1514" s="302"/>
      <c r="H1514" s="302"/>
      <c r="I1514" s="302"/>
      <c r="J1514" s="302"/>
      <c r="K1514" s="302"/>
      <c r="L1514" s="302"/>
      <c r="M1514" s="311"/>
      <c r="N1514" s="311"/>
      <c r="O1514" s="311"/>
      <c r="P1514" s="311"/>
      <c r="Q1514" s="311"/>
      <c r="R1514" s="311"/>
      <c r="S1514" s="317">
        <f>165000*2</f>
        <v>330000</v>
      </c>
      <c r="T1514" s="311"/>
      <c r="U1514" s="311"/>
      <c r="V1514" s="311"/>
      <c r="W1514" s="304"/>
      <c r="X1514" s="311"/>
      <c r="Y1514" s="155"/>
    </row>
    <row r="1515" spans="1:25" s="247" customFormat="1">
      <c r="A1515" s="165"/>
      <c r="B1515" s="164"/>
      <c r="C1515" s="164"/>
      <c r="D1515" s="172" t="s">
        <v>705</v>
      </c>
      <c r="E1515" s="302"/>
      <c r="F1515" s="302"/>
      <c r="G1515" s="302"/>
      <c r="H1515" s="302"/>
      <c r="I1515" s="302"/>
      <c r="J1515" s="302"/>
      <c r="K1515" s="302"/>
      <c r="L1515" s="302"/>
      <c r="M1515" s="311"/>
      <c r="N1515" s="311"/>
      <c r="O1515" s="311"/>
      <c r="P1515" s="311"/>
      <c r="Q1515" s="311"/>
      <c r="R1515" s="311"/>
      <c r="S1515" s="317">
        <v>15443436</v>
      </c>
      <c r="T1515" s="311"/>
      <c r="U1515" s="311"/>
      <c r="V1515" s="311"/>
      <c r="W1515" s="304"/>
      <c r="X1515" s="311"/>
      <c r="Y1515" s="155"/>
    </row>
    <row r="1516" spans="1:25" s="247" customFormat="1">
      <c r="A1516" s="165"/>
      <c r="B1516" s="164"/>
      <c r="C1516" s="164"/>
      <c r="D1516" s="172" t="s">
        <v>323</v>
      </c>
      <c r="E1516" s="302"/>
      <c r="F1516" s="302"/>
      <c r="G1516" s="302"/>
      <c r="H1516" s="302"/>
      <c r="I1516" s="302"/>
      <c r="J1516" s="302"/>
      <c r="K1516" s="302"/>
      <c r="L1516" s="302"/>
      <c r="M1516" s="311"/>
      <c r="N1516" s="311"/>
      <c r="O1516" s="311"/>
      <c r="P1516" s="311"/>
      <c r="Q1516" s="311"/>
      <c r="R1516" s="311"/>
      <c r="S1516" s="317">
        <v>395300</v>
      </c>
      <c r="T1516" s="311"/>
      <c r="U1516" s="311"/>
      <c r="V1516" s="311"/>
      <c r="W1516" s="304"/>
      <c r="X1516" s="311"/>
      <c r="Y1516" s="155"/>
    </row>
    <row r="1517" spans="1:25" s="247" customFormat="1">
      <c r="A1517" s="165"/>
      <c r="B1517" s="164"/>
      <c r="C1517" s="164"/>
      <c r="D1517" s="172" t="s">
        <v>706</v>
      </c>
      <c r="E1517" s="302"/>
      <c r="F1517" s="302"/>
      <c r="G1517" s="302"/>
      <c r="H1517" s="302"/>
      <c r="I1517" s="302"/>
      <c r="J1517" s="302"/>
      <c r="K1517" s="302"/>
      <c r="L1517" s="302"/>
      <c r="M1517" s="311"/>
      <c r="N1517" s="311"/>
      <c r="O1517" s="311"/>
      <c r="P1517" s="311"/>
      <c r="Q1517" s="311"/>
      <c r="R1517" s="311"/>
      <c r="S1517" s="317">
        <v>612750</v>
      </c>
      <c r="T1517" s="311"/>
      <c r="U1517" s="311"/>
      <c r="V1517" s="311"/>
      <c r="W1517" s="304"/>
      <c r="X1517" s="311"/>
      <c r="Y1517" s="155"/>
    </row>
    <row r="1518" spans="1:25" s="247" customFormat="1">
      <c r="A1518" s="165"/>
      <c r="B1518" s="164"/>
      <c r="C1518" s="164"/>
      <c r="D1518" s="172" t="s">
        <v>152</v>
      </c>
      <c r="E1518" s="302"/>
      <c r="F1518" s="302"/>
      <c r="G1518" s="302"/>
      <c r="H1518" s="302"/>
      <c r="I1518" s="302"/>
      <c r="J1518" s="302"/>
      <c r="K1518" s="302"/>
      <c r="L1518" s="302"/>
      <c r="M1518" s="311"/>
      <c r="N1518" s="311"/>
      <c r="O1518" s="311"/>
      <c r="P1518" s="311"/>
      <c r="Q1518" s="311"/>
      <c r="R1518" s="311"/>
      <c r="S1518" s="317">
        <v>3820000</v>
      </c>
      <c r="T1518" s="311"/>
      <c r="U1518" s="311"/>
      <c r="V1518" s="311"/>
      <c r="W1518" s="304"/>
      <c r="X1518" s="311"/>
      <c r="Y1518" s="155"/>
    </row>
    <row r="1519" spans="1:25" s="247" customFormat="1">
      <c r="A1519" s="165"/>
      <c r="B1519" s="164"/>
      <c r="C1519" s="164"/>
      <c r="D1519" s="172" t="s">
        <v>612</v>
      </c>
      <c r="E1519" s="302"/>
      <c r="F1519" s="302"/>
      <c r="G1519" s="302"/>
      <c r="H1519" s="302"/>
      <c r="I1519" s="302"/>
      <c r="J1519" s="302"/>
      <c r="K1519" s="302"/>
      <c r="L1519" s="302"/>
      <c r="M1519" s="311"/>
      <c r="N1519" s="311"/>
      <c r="O1519" s="311"/>
      <c r="P1519" s="311"/>
      <c r="Q1519" s="311"/>
      <c r="R1519" s="311"/>
      <c r="S1519" s="317">
        <v>1710000</v>
      </c>
      <c r="T1519" s="311"/>
      <c r="U1519" s="311"/>
      <c r="V1519" s="311"/>
      <c r="W1519" s="304"/>
      <c r="X1519" s="311"/>
      <c r="Y1519" s="155"/>
    </row>
    <row r="1520" spans="1:25" s="247" customFormat="1">
      <c r="A1520" s="165"/>
      <c r="B1520" s="164"/>
      <c r="C1520" s="164"/>
      <c r="D1520" s="172" t="s">
        <v>612</v>
      </c>
      <c r="E1520" s="302"/>
      <c r="F1520" s="302"/>
      <c r="G1520" s="302"/>
      <c r="H1520" s="302"/>
      <c r="I1520" s="302"/>
      <c r="J1520" s="302"/>
      <c r="K1520" s="302"/>
      <c r="L1520" s="302"/>
      <c r="M1520" s="311"/>
      <c r="N1520" s="311"/>
      <c r="O1520" s="311"/>
      <c r="P1520" s="311"/>
      <c r="Q1520" s="311"/>
      <c r="R1520" s="311"/>
      <c r="S1520" s="317">
        <v>1750000</v>
      </c>
      <c r="T1520" s="311"/>
      <c r="U1520" s="311"/>
      <c r="V1520" s="311"/>
      <c r="W1520" s="304"/>
      <c r="X1520" s="311"/>
      <c r="Y1520" s="155"/>
    </row>
    <row r="1521" spans="1:25" s="247" customFormat="1">
      <c r="A1521" s="165"/>
      <c r="B1521" s="164"/>
      <c r="C1521" s="164"/>
      <c r="D1521" s="172" t="s">
        <v>707</v>
      </c>
      <c r="E1521" s="302"/>
      <c r="F1521" s="302"/>
      <c r="G1521" s="302"/>
      <c r="H1521" s="302"/>
      <c r="I1521" s="302"/>
      <c r="J1521" s="302"/>
      <c r="K1521" s="302"/>
      <c r="L1521" s="302"/>
      <c r="M1521" s="311"/>
      <c r="N1521" s="311"/>
      <c r="O1521" s="311"/>
      <c r="P1521" s="311"/>
      <c r="Q1521" s="311"/>
      <c r="R1521" s="311"/>
      <c r="S1521" s="317">
        <v>500500</v>
      </c>
      <c r="T1521" s="311"/>
      <c r="U1521" s="311"/>
      <c r="V1521" s="311"/>
      <c r="W1521" s="304"/>
      <c r="X1521" s="311"/>
      <c r="Y1521" s="155"/>
    </row>
    <row r="1522" spans="1:25" s="247" customFormat="1">
      <c r="A1522" s="165"/>
      <c r="B1522" s="164"/>
      <c r="C1522" s="164"/>
      <c r="D1522" s="170" t="s">
        <v>1249</v>
      </c>
      <c r="E1522" s="302"/>
      <c r="F1522" s="302"/>
      <c r="G1522" s="302"/>
      <c r="H1522" s="302"/>
      <c r="I1522" s="302"/>
      <c r="J1522" s="302"/>
      <c r="K1522" s="302"/>
      <c r="L1522" s="302"/>
      <c r="M1522" s="311"/>
      <c r="N1522" s="311"/>
      <c r="O1522" s="311"/>
      <c r="P1522" s="311"/>
      <c r="Q1522" s="311"/>
      <c r="R1522" s="311"/>
      <c r="S1522" s="317"/>
      <c r="T1522" s="311"/>
      <c r="U1522" s="311"/>
      <c r="V1522" s="311"/>
      <c r="W1522" s="304"/>
      <c r="X1522" s="311"/>
      <c r="Y1522" s="155"/>
    </row>
    <row r="1523" spans="1:25">
      <c r="A1523" s="174"/>
      <c r="B1523" s="162"/>
      <c r="C1523" s="162"/>
      <c r="D1523" s="172" t="s">
        <v>2217</v>
      </c>
      <c r="E1523" s="302"/>
      <c r="F1523" s="302"/>
      <c r="G1523" s="302"/>
      <c r="H1523" s="302"/>
      <c r="I1523" s="302"/>
      <c r="J1523" s="302"/>
      <c r="K1523" s="302"/>
      <c r="L1523" s="302"/>
      <c r="M1523" s="317">
        <v>165000</v>
      </c>
      <c r="N1523" s="304"/>
      <c r="O1523" s="304"/>
      <c r="P1523" s="304"/>
      <c r="Q1523" s="316"/>
      <c r="R1523" s="304"/>
      <c r="S1523" s="304">
        <v>165000</v>
      </c>
      <c r="T1523" s="304"/>
      <c r="U1523" s="304"/>
      <c r="V1523" s="304"/>
      <c r="W1523" s="304"/>
      <c r="X1523" s="304"/>
      <c r="Y1523" s="154"/>
    </row>
    <row r="1524" spans="1:25">
      <c r="A1524" s="174"/>
      <c r="B1524" s="162"/>
      <c r="C1524" s="162"/>
      <c r="D1524" s="172" t="s">
        <v>1988</v>
      </c>
      <c r="E1524" s="302"/>
      <c r="F1524" s="302"/>
      <c r="G1524" s="302"/>
      <c r="H1524" s="302"/>
      <c r="I1524" s="302"/>
      <c r="J1524" s="302"/>
      <c r="K1524" s="302"/>
      <c r="L1524" s="302"/>
      <c r="M1524" s="317">
        <v>8243900</v>
      </c>
      <c r="N1524" s="304"/>
      <c r="O1524" s="304"/>
      <c r="P1524" s="304"/>
      <c r="Q1524" s="304"/>
      <c r="R1524" s="304"/>
      <c r="S1524" s="317">
        <v>8243900</v>
      </c>
      <c r="T1524" s="304"/>
      <c r="U1524" s="304"/>
      <c r="V1524" s="304"/>
      <c r="W1524" s="304"/>
      <c r="X1524" s="304"/>
      <c r="Y1524" s="154"/>
    </row>
    <row r="1525" spans="1:25">
      <c r="A1525" s="174"/>
      <c r="B1525" s="162"/>
      <c r="C1525" s="162"/>
      <c r="D1525" s="172" t="s">
        <v>150</v>
      </c>
      <c r="E1525" s="302"/>
      <c r="F1525" s="302"/>
      <c r="G1525" s="302"/>
      <c r="H1525" s="302"/>
      <c r="I1525" s="302"/>
      <c r="J1525" s="302"/>
      <c r="K1525" s="302"/>
      <c r="L1525" s="302"/>
      <c r="M1525" s="317"/>
      <c r="N1525" s="304"/>
      <c r="O1525" s="304">
        <v>5778283</v>
      </c>
      <c r="P1525" s="304"/>
      <c r="Q1525" s="304"/>
      <c r="R1525" s="304"/>
      <c r="S1525" s="304"/>
      <c r="T1525" s="304"/>
      <c r="U1525" s="304"/>
      <c r="V1525" s="304"/>
      <c r="W1525" s="304"/>
      <c r="X1525" s="304"/>
      <c r="Y1525" s="154"/>
    </row>
    <row r="1526" spans="1:25">
      <c r="A1526" s="174"/>
      <c r="B1526" s="162"/>
      <c r="C1526" s="162"/>
      <c r="D1526" s="248"/>
      <c r="E1526" s="304"/>
      <c r="F1526" s="304"/>
      <c r="G1526" s="304"/>
      <c r="H1526" s="304"/>
      <c r="I1526" s="304"/>
      <c r="J1526" s="304"/>
      <c r="K1526" s="304"/>
      <c r="L1526" s="304"/>
      <c r="M1526" s="304"/>
      <c r="N1526" s="304"/>
      <c r="O1526" s="304"/>
      <c r="P1526" s="304"/>
      <c r="Q1526" s="304"/>
      <c r="R1526" s="304"/>
      <c r="S1526" s="304"/>
      <c r="T1526" s="304"/>
      <c r="U1526" s="304"/>
      <c r="V1526" s="304"/>
      <c r="W1526" s="304"/>
      <c r="X1526" s="304"/>
      <c r="Y1526" s="154"/>
    </row>
    <row r="1527" spans="1:25" s="226" customFormat="1" ht="18.75" customHeight="1">
      <c r="A1527" s="249">
        <v>13</v>
      </c>
      <c r="B1527" s="250" t="s">
        <v>33</v>
      </c>
      <c r="C1527" s="251"/>
      <c r="D1527" s="251"/>
      <c r="E1527" s="309">
        <f t="shared" ref="E1527:T1527" si="115">E1528+E1548+E1605+E1683+E1713+E1719+E1722</f>
        <v>34499433139</v>
      </c>
      <c r="F1527" s="309">
        <f t="shared" si="115"/>
        <v>17140000</v>
      </c>
      <c r="G1527" s="309">
        <f t="shared" si="115"/>
        <v>17140000</v>
      </c>
      <c r="H1527" s="309">
        <f t="shared" si="115"/>
        <v>0</v>
      </c>
      <c r="I1527" s="309">
        <f t="shared" si="115"/>
        <v>2543409075</v>
      </c>
      <c r="J1527" s="309">
        <f t="shared" si="115"/>
        <v>0</v>
      </c>
      <c r="K1527" s="309">
        <f t="shared" si="115"/>
        <v>1011384200</v>
      </c>
      <c r="L1527" s="309">
        <f t="shared" si="115"/>
        <v>0</v>
      </c>
      <c r="M1527" s="309">
        <f t="shared" si="115"/>
        <v>560830976</v>
      </c>
      <c r="N1527" s="309">
        <f t="shared" si="115"/>
        <v>11838989076</v>
      </c>
      <c r="O1527" s="309">
        <f t="shared" si="115"/>
        <v>11846787606</v>
      </c>
      <c r="P1527" s="309">
        <f t="shared" si="115"/>
        <v>0</v>
      </c>
      <c r="Q1527" s="309">
        <f t="shared" si="115"/>
        <v>10361659686</v>
      </c>
      <c r="R1527" s="309">
        <f t="shared" si="115"/>
        <v>560830976</v>
      </c>
      <c r="S1527" s="309">
        <f t="shared" si="115"/>
        <v>126600000</v>
      </c>
      <c r="T1527" s="309">
        <f t="shared" si="115"/>
        <v>0</v>
      </c>
      <c r="U1527" s="309"/>
      <c r="V1527" s="309"/>
      <c r="W1527" s="309">
        <f>SUM(W1528:W1722)</f>
        <v>27575308198</v>
      </c>
      <c r="X1527" s="309" t="s">
        <v>118</v>
      </c>
    </row>
    <row r="1528" spans="1:25">
      <c r="A1528" s="173"/>
      <c r="B1528" s="163">
        <v>1</v>
      </c>
      <c r="C1528" s="163" t="s">
        <v>95</v>
      </c>
      <c r="D1528" s="167" t="s">
        <v>9</v>
      </c>
      <c r="E1528" s="300">
        <v>17664692000</v>
      </c>
      <c r="F1528" s="300"/>
      <c r="G1528" s="300">
        <f>SUM(G1529:G1547)</f>
        <v>0</v>
      </c>
      <c r="H1528" s="300">
        <f t="shared" ref="H1528:V1528" si="116">SUM(H1529:H1547)</f>
        <v>0</v>
      </c>
      <c r="I1528" s="300">
        <f t="shared" si="116"/>
        <v>0</v>
      </c>
      <c r="J1528" s="300">
        <f t="shared" si="116"/>
        <v>0</v>
      </c>
      <c r="K1528" s="300">
        <f t="shared" si="116"/>
        <v>268337201</v>
      </c>
      <c r="L1528" s="300">
        <f t="shared" si="116"/>
        <v>0</v>
      </c>
      <c r="M1528" s="300">
        <f t="shared" si="116"/>
        <v>0</v>
      </c>
      <c r="N1528" s="300">
        <f t="shared" si="116"/>
        <v>4285942000</v>
      </c>
      <c r="O1528" s="300">
        <f t="shared" si="116"/>
        <v>4285942000</v>
      </c>
      <c r="P1528" s="300">
        <f t="shared" si="116"/>
        <v>0</v>
      </c>
      <c r="Q1528" s="300">
        <f t="shared" si="116"/>
        <v>2280226800</v>
      </c>
      <c r="R1528" s="300">
        <f t="shared" si="116"/>
        <v>560830976</v>
      </c>
      <c r="S1528" s="300">
        <f t="shared" si="116"/>
        <v>0</v>
      </c>
      <c r="T1528" s="300">
        <f t="shared" si="116"/>
        <v>0</v>
      </c>
      <c r="U1528" s="300">
        <f t="shared" si="116"/>
        <v>0</v>
      </c>
      <c r="V1528" s="300">
        <f t="shared" si="116"/>
        <v>0</v>
      </c>
      <c r="W1528" s="301">
        <f>E1528+G1528+H1528+I1528+J1528+K1528+L1528+M1528+N1528-O1528-P1528-Q1528-R1528-S1528-T1528-U1528-V1528</f>
        <v>15091971425</v>
      </c>
      <c r="X1528" s="304"/>
      <c r="Y1528" s="154"/>
    </row>
    <row r="1529" spans="1:25">
      <c r="A1529" s="174"/>
      <c r="B1529" s="162"/>
      <c r="C1529" s="162"/>
      <c r="D1529" s="172" t="s">
        <v>711</v>
      </c>
      <c r="E1529" s="302"/>
      <c r="F1529" s="302"/>
      <c r="G1529" s="302"/>
      <c r="H1529" s="302"/>
      <c r="I1529" s="302"/>
      <c r="J1529" s="302"/>
      <c r="K1529" s="316">
        <v>268337201</v>
      </c>
      <c r="L1529" s="302"/>
      <c r="M1529" s="302"/>
      <c r="N1529" s="302"/>
      <c r="O1529" s="302"/>
      <c r="P1529" s="302"/>
      <c r="Q1529" s="302"/>
      <c r="R1529" s="302"/>
      <c r="S1529" s="302"/>
      <c r="T1529" s="302"/>
      <c r="U1529" s="302"/>
      <c r="V1529" s="302"/>
      <c r="W1529" s="304"/>
      <c r="X1529" s="304"/>
      <c r="Y1529" s="154"/>
    </row>
    <row r="1530" spans="1:25">
      <c r="A1530" s="174"/>
      <c r="B1530" s="162"/>
      <c r="C1530" s="162"/>
      <c r="D1530" s="170" t="s">
        <v>710</v>
      </c>
      <c r="E1530" s="302"/>
      <c r="F1530" s="302"/>
      <c r="G1530" s="302"/>
      <c r="H1530" s="302"/>
      <c r="I1530" s="302"/>
      <c r="J1530" s="302"/>
      <c r="K1530" s="302"/>
      <c r="L1530" s="302"/>
      <c r="M1530" s="302"/>
      <c r="N1530" s="302"/>
      <c r="O1530" s="302"/>
      <c r="P1530" s="302"/>
      <c r="Q1530" s="302"/>
      <c r="R1530" s="302"/>
      <c r="S1530" s="302"/>
      <c r="T1530" s="302"/>
      <c r="U1530" s="302"/>
      <c r="V1530" s="302"/>
      <c r="W1530" s="304"/>
      <c r="X1530" s="304"/>
      <c r="Y1530" s="154"/>
    </row>
    <row r="1531" spans="1:25">
      <c r="A1531" s="174"/>
      <c r="B1531" s="162"/>
      <c r="C1531" s="162"/>
      <c r="D1531" s="172" t="s">
        <v>708</v>
      </c>
      <c r="E1531" s="302"/>
      <c r="F1531" s="302"/>
      <c r="G1531" s="302"/>
      <c r="H1531" s="302"/>
      <c r="I1531" s="302"/>
      <c r="J1531" s="302"/>
      <c r="K1531" s="302"/>
      <c r="L1531" s="302"/>
      <c r="M1531" s="304"/>
      <c r="N1531" s="304"/>
      <c r="O1531" s="302">
        <v>1526550000</v>
      </c>
      <c r="P1531" s="304"/>
      <c r="Q1531" s="304"/>
      <c r="R1531" s="304"/>
      <c r="S1531" s="304"/>
      <c r="T1531" s="304"/>
      <c r="U1531" s="304"/>
      <c r="V1531" s="304"/>
      <c r="W1531" s="304"/>
      <c r="X1531" s="304"/>
      <c r="Y1531" s="154"/>
    </row>
    <row r="1532" spans="1:25">
      <c r="A1532" s="174"/>
      <c r="B1532" s="162"/>
      <c r="C1532" s="162"/>
      <c r="D1532" s="172" t="s">
        <v>709</v>
      </c>
      <c r="E1532" s="302"/>
      <c r="F1532" s="302"/>
      <c r="G1532" s="302"/>
      <c r="H1532" s="302"/>
      <c r="I1532" s="302"/>
      <c r="J1532" s="302"/>
      <c r="K1532" s="302"/>
      <c r="L1532" s="302"/>
      <c r="M1532" s="304"/>
      <c r="N1532" s="304"/>
      <c r="O1532" s="302">
        <v>2759392000</v>
      </c>
      <c r="P1532" s="304"/>
      <c r="Q1532" s="304"/>
      <c r="R1532" s="304"/>
      <c r="S1532" s="304"/>
      <c r="T1532" s="304"/>
      <c r="U1532" s="304"/>
      <c r="V1532" s="304"/>
      <c r="W1532" s="304"/>
      <c r="X1532" s="304"/>
      <c r="Y1532" s="154"/>
    </row>
    <row r="1533" spans="1:25">
      <c r="A1533" s="174"/>
      <c r="B1533" s="162"/>
      <c r="C1533" s="162"/>
      <c r="D1533" s="172" t="s">
        <v>708</v>
      </c>
      <c r="E1533" s="302"/>
      <c r="F1533" s="302"/>
      <c r="G1533" s="302"/>
      <c r="H1533" s="302"/>
      <c r="I1533" s="302"/>
      <c r="J1533" s="302"/>
      <c r="K1533" s="302"/>
      <c r="L1533" s="302"/>
      <c r="M1533" s="304"/>
      <c r="N1533" s="302">
        <v>909443200</v>
      </c>
      <c r="O1533" s="302"/>
      <c r="P1533" s="304"/>
      <c r="Q1533" s="304"/>
      <c r="R1533" s="304"/>
      <c r="S1533" s="304"/>
      <c r="T1533" s="304"/>
      <c r="U1533" s="304"/>
      <c r="V1533" s="304"/>
      <c r="W1533" s="304"/>
      <c r="X1533" s="304"/>
      <c r="Y1533" s="154"/>
    </row>
    <row r="1534" spans="1:25">
      <c r="A1534" s="174"/>
      <c r="B1534" s="162"/>
      <c r="C1534" s="162"/>
      <c r="D1534" s="172" t="s">
        <v>708</v>
      </c>
      <c r="E1534" s="302"/>
      <c r="F1534" s="302"/>
      <c r="G1534" s="302"/>
      <c r="H1534" s="302"/>
      <c r="I1534" s="302"/>
      <c r="J1534" s="302"/>
      <c r="K1534" s="302"/>
      <c r="L1534" s="302"/>
      <c r="M1534" s="304"/>
      <c r="N1534" s="302">
        <v>117212800</v>
      </c>
      <c r="O1534" s="302"/>
      <c r="P1534" s="304"/>
      <c r="Q1534" s="304"/>
      <c r="R1534" s="304"/>
      <c r="S1534" s="304"/>
      <c r="T1534" s="304"/>
      <c r="U1534" s="304"/>
      <c r="V1534" s="304"/>
      <c r="W1534" s="304"/>
      <c r="X1534" s="304"/>
      <c r="Y1534" s="154"/>
    </row>
    <row r="1535" spans="1:25">
      <c r="A1535" s="174"/>
      <c r="B1535" s="162"/>
      <c r="C1535" s="162"/>
      <c r="D1535" s="172" t="s">
        <v>708</v>
      </c>
      <c r="E1535" s="302"/>
      <c r="F1535" s="302"/>
      <c r="G1535" s="302"/>
      <c r="H1535" s="302"/>
      <c r="I1535" s="302"/>
      <c r="J1535" s="302"/>
      <c r="K1535" s="302"/>
      <c r="L1535" s="302"/>
      <c r="M1535" s="304"/>
      <c r="N1535" s="302">
        <v>265468300</v>
      </c>
      <c r="O1535" s="302"/>
      <c r="P1535" s="304"/>
      <c r="Q1535" s="304"/>
      <c r="R1535" s="304"/>
      <c r="S1535" s="304"/>
      <c r="T1535" s="304"/>
      <c r="U1535" s="304"/>
      <c r="V1535" s="304"/>
      <c r="W1535" s="304"/>
      <c r="X1535" s="304"/>
      <c r="Y1535" s="154"/>
    </row>
    <row r="1536" spans="1:25">
      <c r="A1536" s="174"/>
      <c r="B1536" s="162"/>
      <c r="C1536" s="162"/>
      <c r="D1536" s="172" t="s">
        <v>708</v>
      </c>
      <c r="E1536" s="302"/>
      <c r="F1536" s="302"/>
      <c r="G1536" s="302"/>
      <c r="H1536" s="302"/>
      <c r="I1536" s="302"/>
      <c r="J1536" s="302"/>
      <c r="K1536" s="302"/>
      <c r="L1536" s="302"/>
      <c r="M1536" s="304"/>
      <c r="N1536" s="302">
        <v>234425700</v>
      </c>
      <c r="O1536" s="302"/>
      <c r="P1536" s="304"/>
      <c r="Q1536" s="304"/>
      <c r="R1536" s="304"/>
      <c r="S1536" s="304"/>
      <c r="T1536" s="304"/>
      <c r="U1536" s="304"/>
      <c r="V1536" s="304"/>
      <c r="W1536" s="304"/>
      <c r="X1536" s="304"/>
      <c r="Y1536" s="154"/>
    </row>
    <row r="1537" spans="1:25">
      <c r="A1537" s="174"/>
      <c r="B1537" s="162"/>
      <c r="C1537" s="162"/>
      <c r="D1537" s="172" t="s">
        <v>709</v>
      </c>
      <c r="E1537" s="302"/>
      <c r="F1537" s="302"/>
      <c r="G1537" s="302"/>
      <c r="H1537" s="302"/>
      <c r="I1537" s="302"/>
      <c r="J1537" s="302"/>
      <c r="K1537" s="302"/>
      <c r="L1537" s="302"/>
      <c r="M1537" s="304"/>
      <c r="N1537" s="302">
        <v>2355715200</v>
      </c>
      <c r="O1537" s="302"/>
      <c r="P1537" s="304"/>
      <c r="Q1537" s="304"/>
      <c r="R1537" s="304"/>
      <c r="S1537" s="304"/>
      <c r="T1537" s="304"/>
      <c r="U1537" s="304"/>
      <c r="V1537" s="304"/>
      <c r="W1537" s="304"/>
      <c r="X1537" s="304"/>
      <c r="Y1537" s="154"/>
    </row>
    <row r="1538" spans="1:25">
      <c r="A1538" s="174"/>
      <c r="B1538" s="162"/>
      <c r="C1538" s="162"/>
      <c r="D1538" s="172" t="s">
        <v>709</v>
      </c>
      <c r="E1538" s="302"/>
      <c r="F1538" s="302"/>
      <c r="G1538" s="302"/>
      <c r="H1538" s="302"/>
      <c r="I1538" s="302"/>
      <c r="J1538" s="302"/>
      <c r="K1538" s="302"/>
      <c r="L1538" s="302"/>
      <c r="M1538" s="304"/>
      <c r="N1538" s="302">
        <v>403676800</v>
      </c>
      <c r="O1538" s="302"/>
      <c r="P1538" s="304"/>
      <c r="Q1538" s="304"/>
      <c r="R1538" s="304"/>
      <c r="S1538" s="304"/>
      <c r="T1538" s="304"/>
      <c r="U1538" s="304"/>
      <c r="V1538" s="304"/>
      <c r="W1538" s="304"/>
      <c r="X1538" s="304"/>
      <c r="Y1538" s="154"/>
    </row>
    <row r="1539" spans="1:25">
      <c r="A1539" s="174"/>
      <c r="B1539" s="162"/>
      <c r="C1539" s="162"/>
      <c r="D1539" s="172" t="s">
        <v>712</v>
      </c>
      <c r="E1539" s="302"/>
      <c r="F1539" s="302"/>
      <c r="G1539" s="302"/>
      <c r="H1539" s="302"/>
      <c r="I1539" s="302"/>
      <c r="J1539" s="302"/>
      <c r="K1539" s="302"/>
      <c r="L1539" s="302"/>
      <c r="M1539" s="304"/>
      <c r="N1539" s="302"/>
      <c r="O1539" s="302"/>
      <c r="P1539" s="304"/>
      <c r="Q1539" s="316">
        <v>350000000</v>
      </c>
      <c r="R1539" s="304"/>
      <c r="S1539" s="304"/>
      <c r="T1539" s="304"/>
      <c r="U1539" s="304"/>
      <c r="V1539" s="304"/>
      <c r="W1539" s="304"/>
      <c r="X1539" s="304"/>
      <c r="Y1539" s="154"/>
    </row>
    <row r="1540" spans="1:25">
      <c r="A1540" s="174"/>
      <c r="B1540" s="162"/>
      <c r="C1540" s="162"/>
      <c r="D1540" s="172" t="s">
        <v>708</v>
      </c>
      <c r="E1540" s="302"/>
      <c r="F1540" s="302"/>
      <c r="G1540" s="302"/>
      <c r="H1540" s="302"/>
      <c r="I1540" s="302"/>
      <c r="J1540" s="302"/>
      <c r="K1540" s="302"/>
      <c r="L1540" s="302"/>
      <c r="M1540" s="304"/>
      <c r="N1540" s="302"/>
      <c r="O1540" s="302"/>
      <c r="P1540" s="304"/>
      <c r="Q1540" s="316">
        <v>909443200</v>
      </c>
      <c r="R1540" s="304"/>
      <c r="S1540" s="304"/>
      <c r="T1540" s="304"/>
      <c r="U1540" s="304"/>
      <c r="V1540" s="304"/>
      <c r="W1540" s="304"/>
      <c r="X1540" s="304"/>
      <c r="Y1540" s="154"/>
    </row>
    <row r="1541" spans="1:25">
      <c r="A1541" s="174"/>
      <c r="B1541" s="162"/>
      <c r="C1541" s="162"/>
      <c r="D1541" s="172" t="s">
        <v>708</v>
      </c>
      <c r="E1541" s="302"/>
      <c r="F1541" s="302"/>
      <c r="G1541" s="302"/>
      <c r="H1541" s="302"/>
      <c r="I1541" s="302"/>
      <c r="J1541" s="302"/>
      <c r="K1541" s="302"/>
      <c r="L1541" s="302"/>
      <c r="M1541" s="304"/>
      <c r="N1541" s="302"/>
      <c r="O1541" s="302"/>
      <c r="P1541" s="304"/>
      <c r="Q1541" s="316">
        <v>117212800</v>
      </c>
      <c r="R1541" s="304"/>
      <c r="S1541" s="304"/>
      <c r="T1541" s="304"/>
      <c r="U1541" s="304"/>
      <c r="V1541" s="304"/>
      <c r="W1541" s="304"/>
      <c r="X1541" s="304"/>
      <c r="Y1541" s="154"/>
    </row>
    <row r="1542" spans="1:25">
      <c r="A1542" s="174"/>
      <c r="B1542" s="162"/>
      <c r="C1542" s="162"/>
      <c r="D1542" s="172" t="s">
        <v>708</v>
      </c>
      <c r="E1542" s="302"/>
      <c r="F1542" s="302"/>
      <c r="G1542" s="302"/>
      <c r="H1542" s="302"/>
      <c r="I1542" s="302"/>
      <c r="J1542" s="302"/>
      <c r="K1542" s="302"/>
      <c r="L1542" s="302"/>
      <c r="M1542" s="304"/>
      <c r="N1542" s="302"/>
      <c r="O1542" s="302"/>
      <c r="P1542" s="304"/>
      <c r="Q1542" s="316">
        <v>265468300</v>
      </c>
      <c r="R1542" s="304"/>
      <c r="S1542" s="304"/>
      <c r="T1542" s="304"/>
      <c r="U1542" s="304"/>
      <c r="V1542" s="304"/>
      <c r="W1542" s="304"/>
      <c r="X1542" s="304"/>
      <c r="Y1542" s="154"/>
    </row>
    <row r="1543" spans="1:25">
      <c r="A1543" s="174"/>
      <c r="B1543" s="162"/>
      <c r="C1543" s="162"/>
      <c r="D1543" s="172" t="s">
        <v>708</v>
      </c>
      <c r="E1543" s="302"/>
      <c r="F1543" s="302"/>
      <c r="G1543" s="302"/>
      <c r="H1543" s="302"/>
      <c r="I1543" s="302"/>
      <c r="J1543" s="302"/>
      <c r="K1543" s="302"/>
      <c r="L1543" s="302"/>
      <c r="M1543" s="304"/>
      <c r="N1543" s="302"/>
      <c r="O1543" s="302"/>
      <c r="P1543" s="304"/>
      <c r="Q1543" s="316">
        <v>234425700</v>
      </c>
      <c r="R1543" s="304"/>
      <c r="S1543" s="304"/>
      <c r="T1543" s="304"/>
      <c r="U1543" s="304"/>
      <c r="V1543" s="304"/>
      <c r="W1543" s="304"/>
      <c r="X1543" s="304"/>
      <c r="Y1543" s="154"/>
    </row>
    <row r="1544" spans="1:25">
      <c r="A1544" s="174"/>
      <c r="B1544" s="162"/>
      <c r="C1544" s="162"/>
      <c r="D1544" s="172" t="s">
        <v>709</v>
      </c>
      <c r="E1544" s="302"/>
      <c r="F1544" s="302"/>
      <c r="G1544" s="302"/>
      <c r="H1544" s="302"/>
      <c r="I1544" s="302"/>
      <c r="J1544" s="302"/>
      <c r="K1544" s="302"/>
      <c r="L1544" s="302"/>
      <c r="M1544" s="304"/>
      <c r="N1544" s="302"/>
      <c r="O1544" s="302"/>
      <c r="P1544" s="304"/>
      <c r="Q1544" s="316">
        <v>403676800</v>
      </c>
      <c r="R1544" s="304"/>
      <c r="S1544" s="304"/>
      <c r="T1544" s="304"/>
      <c r="U1544" s="304"/>
      <c r="V1544" s="304"/>
      <c r="W1544" s="304"/>
      <c r="X1544" s="304"/>
      <c r="Y1544" s="154"/>
    </row>
    <row r="1545" spans="1:25" s="623" customFormat="1">
      <c r="A1545" s="174"/>
      <c r="B1545" s="162"/>
      <c r="C1545" s="162"/>
      <c r="D1545" s="170" t="s">
        <v>2237</v>
      </c>
      <c r="E1545" s="302"/>
      <c r="F1545" s="302"/>
      <c r="G1545" s="302"/>
      <c r="H1545" s="302"/>
      <c r="I1545" s="302"/>
      <c r="J1545" s="302"/>
      <c r="K1545" s="302"/>
      <c r="L1545" s="302"/>
      <c r="M1545" s="304"/>
      <c r="N1545" s="302"/>
      <c r="O1545" s="302"/>
      <c r="P1545" s="304"/>
      <c r="Q1545" s="316"/>
      <c r="R1545" s="304"/>
      <c r="S1545" s="304"/>
      <c r="T1545" s="304"/>
      <c r="U1545" s="304"/>
      <c r="V1545" s="304"/>
      <c r="W1545" s="304"/>
      <c r="X1545" s="304"/>
      <c r="Y1545" s="154"/>
    </row>
    <row r="1546" spans="1:25" s="623" customFormat="1">
      <c r="A1546" s="174"/>
      <c r="B1546" s="162"/>
      <c r="C1546" s="162"/>
      <c r="D1546" s="172" t="s">
        <v>2231</v>
      </c>
      <c r="E1546" s="302"/>
      <c r="F1546" s="302"/>
      <c r="G1546" s="302"/>
      <c r="H1546" s="302"/>
      <c r="I1546" s="302"/>
      <c r="J1546" s="302"/>
      <c r="K1546" s="302"/>
      <c r="L1546" s="302"/>
      <c r="M1546" s="304"/>
      <c r="N1546" s="302"/>
      <c r="O1546" s="302">
        <v>0</v>
      </c>
      <c r="P1546" s="304"/>
      <c r="Q1546" s="316"/>
      <c r="R1546" s="302">
        <v>560830976</v>
      </c>
      <c r="S1546" s="304"/>
      <c r="T1546" s="304"/>
      <c r="U1546" s="304"/>
      <c r="V1546" s="304"/>
      <c r="W1546" s="304"/>
      <c r="X1546" s="304"/>
      <c r="Y1546" s="154"/>
    </row>
    <row r="1547" spans="1:25" s="623" customFormat="1">
      <c r="A1547" s="174"/>
      <c r="B1547" s="162"/>
      <c r="C1547" s="162"/>
      <c r="D1547" s="172"/>
      <c r="E1547" s="302"/>
      <c r="F1547" s="302"/>
      <c r="G1547" s="302"/>
      <c r="H1547" s="302"/>
      <c r="I1547" s="302"/>
      <c r="J1547" s="302"/>
      <c r="K1547" s="302"/>
      <c r="L1547" s="302"/>
      <c r="M1547" s="304"/>
      <c r="N1547" s="302"/>
      <c r="O1547" s="302"/>
      <c r="P1547" s="304"/>
      <c r="Q1547" s="316"/>
      <c r="R1547" s="304"/>
      <c r="S1547" s="304"/>
      <c r="T1547" s="304"/>
      <c r="U1547" s="304"/>
      <c r="V1547" s="304"/>
      <c r="W1547" s="304"/>
      <c r="X1547" s="304"/>
      <c r="Y1547" s="154"/>
    </row>
    <row r="1548" spans="1:25">
      <c r="A1548" s="173"/>
      <c r="B1548" s="163">
        <v>2</v>
      </c>
      <c r="C1548" s="163" t="s">
        <v>96</v>
      </c>
      <c r="D1548" s="167" t="s">
        <v>12</v>
      </c>
      <c r="E1548" s="300">
        <v>687608183</v>
      </c>
      <c r="F1548" s="300">
        <v>17140000</v>
      </c>
      <c r="G1548" s="300">
        <f t="shared" ref="G1548:T1548" si="117">SUM(G1549:G1604)</f>
        <v>17140000</v>
      </c>
      <c r="H1548" s="300">
        <f t="shared" si="117"/>
        <v>0</v>
      </c>
      <c r="I1548" s="300">
        <f t="shared" si="117"/>
        <v>0</v>
      </c>
      <c r="J1548" s="300">
        <f t="shared" si="117"/>
        <v>0</v>
      </c>
      <c r="K1548" s="300">
        <f t="shared" si="117"/>
        <v>273614999</v>
      </c>
      <c r="L1548" s="300">
        <f t="shared" si="117"/>
        <v>0</v>
      </c>
      <c r="M1548" s="300">
        <f t="shared" si="117"/>
        <v>0</v>
      </c>
      <c r="N1548" s="300">
        <f t="shared" si="117"/>
        <v>2064812200</v>
      </c>
      <c r="O1548" s="300">
        <f t="shared" si="117"/>
        <v>0</v>
      </c>
      <c r="P1548" s="300">
        <f t="shared" si="117"/>
        <v>0</v>
      </c>
      <c r="Q1548" s="300">
        <f t="shared" si="117"/>
        <v>2357318250</v>
      </c>
      <c r="R1548" s="300">
        <f t="shared" si="117"/>
        <v>0</v>
      </c>
      <c r="S1548" s="300">
        <f t="shared" si="117"/>
        <v>0</v>
      </c>
      <c r="T1548" s="300">
        <f t="shared" si="117"/>
        <v>0</v>
      </c>
      <c r="U1548" s="300"/>
      <c r="V1548" s="300"/>
      <c r="W1548" s="301">
        <f>E1548+G1548+H1548+I1548+J1548+K1548+L1548+M1548+N1548-O1548-P1548-Q1548-R1548-S1548-T1548-U1548-V1548</f>
        <v>685857132</v>
      </c>
      <c r="X1548" s="304"/>
      <c r="Y1548" s="154"/>
    </row>
    <row r="1549" spans="1:25">
      <c r="A1549" s="174"/>
      <c r="B1549" s="162"/>
      <c r="C1549" s="162"/>
      <c r="D1549" s="172" t="s">
        <v>730</v>
      </c>
      <c r="E1549" s="302"/>
      <c r="F1549" s="302"/>
      <c r="G1549" s="316">
        <v>5400000</v>
      </c>
      <c r="H1549" s="302"/>
      <c r="I1549" s="302"/>
      <c r="J1549" s="302"/>
      <c r="K1549" s="302"/>
      <c r="L1549" s="302"/>
      <c r="M1549" s="304"/>
      <c r="N1549" s="304"/>
      <c r="O1549" s="304"/>
      <c r="P1549" s="304"/>
      <c r="Q1549" s="304"/>
      <c r="R1549" s="304"/>
      <c r="S1549" s="304"/>
      <c r="T1549" s="304"/>
      <c r="U1549" s="304"/>
      <c r="V1549" s="304"/>
      <c r="W1549" s="304"/>
      <c r="X1549" s="304"/>
      <c r="Y1549" s="154"/>
    </row>
    <row r="1550" spans="1:25">
      <c r="A1550" s="174"/>
      <c r="B1550" s="162"/>
      <c r="C1550" s="162"/>
      <c r="D1550" s="172" t="s">
        <v>731</v>
      </c>
      <c r="E1550" s="302"/>
      <c r="F1550" s="302"/>
      <c r="G1550" s="316">
        <v>2850000</v>
      </c>
      <c r="H1550" s="302"/>
      <c r="I1550" s="302"/>
      <c r="J1550" s="302"/>
      <c r="K1550" s="302"/>
      <c r="L1550" s="302"/>
      <c r="M1550" s="304"/>
      <c r="N1550" s="304"/>
      <c r="O1550" s="304"/>
      <c r="P1550" s="304"/>
      <c r="Q1550" s="304"/>
      <c r="R1550" s="304"/>
      <c r="S1550" s="304"/>
      <c r="T1550" s="304"/>
      <c r="U1550" s="304"/>
      <c r="V1550" s="304"/>
      <c r="W1550" s="304"/>
      <c r="X1550" s="304"/>
      <c r="Y1550" s="154"/>
    </row>
    <row r="1551" spans="1:25">
      <c r="A1551" s="174"/>
      <c r="B1551" s="162"/>
      <c r="C1551" s="162"/>
      <c r="D1551" s="172" t="s">
        <v>604</v>
      </c>
      <c r="E1551" s="302"/>
      <c r="F1551" s="302"/>
      <c r="G1551" s="316">
        <v>1750000</v>
      </c>
      <c r="H1551" s="302"/>
      <c r="I1551" s="302"/>
      <c r="J1551" s="302"/>
      <c r="K1551" s="302"/>
      <c r="L1551" s="302"/>
      <c r="M1551" s="304"/>
      <c r="N1551" s="304"/>
      <c r="O1551" s="304"/>
      <c r="P1551" s="304"/>
      <c r="Q1551" s="304"/>
      <c r="R1551" s="304"/>
      <c r="S1551" s="304"/>
      <c r="T1551" s="304"/>
      <c r="U1551" s="304"/>
      <c r="V1551" s="304"/>
      <c r="W1551" s="304"/>
      <c r="X1551" s="304"/>
      <c r="Y1551" s="154"/>
    </row>
    <row r="1552" spans="1:25">
      <c r="A1552" s="174"/>
      <c r="B1552" s="162"/>
      <c r="C1552" s="162"/>
      <c r="D1552" s="172" t="s">
        <v>732</v>
      </c>
      <c r="E1552" s="302"/>
      <c r="F1552" s="302"/>
      <c r="G1552" s="316">
        <v>3400000</v>
      </c>
      <c r="H1552" s="302"/>
      <c r="I1552" s="302"/>
      <c r="J1552" s="302"/>
      <c r="K1552" s="302"/>
      <c r="L1552" s="302"/>
      <c r="M1552" s="304"/>
      <c r="N1552" s="304"/>
      <c r="O1552" s="304"/>
      <c r="P1552" s="304"/>
      <c r="Q1552" s="304"/>
      <c r="R1552" s="304"/>
      <c r="S1552" s="304"/>
      <c r="T1552" s="304"/>
      <c r="U1552" s="304"/>
      <c r="V1552" s="304"/>
      <c r="W1552" s="304"/>
      <c r="X1552" s="304"/>
      <c r="Y1552" s="154"/>
    </row>
    <row r="1553" spans="1:25">
      <c r="A1553" s="174"/>
      <c r="B1553" s="162"/>
      <c r="C1553" s="162"/>
      <c r="D1553" s="172" t="s">
        <v>152</v>
      </c>
      <c r="E1553" s="302"/>
      <c r="F1553" s="302"/>
      <c r="G1553" s="316">
        <v>590000</v>
      </c>
      <c r="H1553" s="302"/>
      <c r="I1553" s="302"/>
      <c r="J1553" s="302"/>
      <c r="K1553" s="302"/>
      <c r="L1553" s="302"/>
      <c r="M1553" s="304"/>
      <c r="N1553" s="304"/>
      <c r="O1553" s="304"/>
      <c r="P1553" s="304"/>
      <c r="Q1553" s="304"/>
      <c r="R1553" s="304"/>
      <c r="S1553" s="304"/>
      <c r="T1553" s="304"/>
      <c r="U1553" s="304"/>
      <c r="V1553" s="304"/>
      <c r="W1553" s="304"/>
      <c r="X1553" s="304"/>
      <c r="Y1553" s="154"/>
    </row>
    <row r="1554" spans="1:25">
      <c r="A1554" s="174"/>
      <c r="B1554" s="162"/>
      <c r="C1554" s="162"/>
      <c r="D1554" s="172" t="s">
        <v>733</v>
      </c>
      <c r="E1554" s="302"/>
      <c r="F1554" s="302"/>
      <c r="G1554" s="316">
        <v>1750000</v>
      </c>
      <c r="H1554" s="302"/>
      <c r="I1554" s="302"/>
      <c r="J1554" s="302"/>
      <c r="K1554" s="302"/>
      <c r="L1554" s="302"/>
      <c r="M1554" s="304"/>
      <c r="N1554" s="304"/>
      <c r="O1554" s="304"/>
      <c r="P1554" s="304"/>
      <c r="Q1554" s="304"/>
      <c r="R1554" s="304"/>
      <c r="S1554" s="304"/>
      <c r="T1554" s="304"/>
      <c r="U1554" s="304"/>
      <c r="V1554" s="304"/>
      <c r="W1554" s="304"/>
      <c r="X1554" s="304"/>
      <c r="Y1554" s="154"/>
    </row>
    <row r="1555" spans="1:25">
      <c r="A1555" s="174"/>
      <c r="B1555" s="162"/>
      <c r="C1555" s="162"/>
      <c r="D1555" s="172" t="s">
        <v>734</v>
      </c>
      <c r="E1555" s="302"/>
      <c r="F1555" s="302"/>
      <c r="G1555" s="316">
        <v>1400000</v>
      </c>
      <c r="H1555" s="302"/>
      <c r="I1555" s="302"/>
      <c r="J1555" s="302"/>
      <c r="K1555" s="302"/>
      <c r="L1555" s="302"/>
      <c r="M1555" s="304"/>
      <c r="N1555" s="304"/>
      <c r="O1555" s="304"/>
      <c r="P1555" s="304"/>
      <c r="Q1555" s="304"/>
      <c r="R1555" s="304"/>
      <c r="S1555" s="304"/>
      <c r="T1555" s="304"/>
      <c r="U1555" s="304"/>
      <c r="V1555" s="304"/>
      <c r="W1555" s="304"/>
      <c r="X1555" s="304"/>
      <c r="Y1555" s="154"/>
    </row>
    <row r="1556" spans="1:25">
      <c r="A1556" s="174"/>
      <c r="B1556" s="162"/>
      <c r="C1556" s="162"/>
      <c r="D1556" s="172" t="s">
        <v>735</v>
      </c>
      <c r="E1556" s="302"/>
      <c r="F1556" s="302"/>
      <c r="G1556" s="302"/>
      <c r="H1556" s="302"/>
      <c r="I1556" s="302"/>
      <c r="J1556" s="302"/>
      <c r="K1556" s="316">
        <v>107055000</v>
      </c>
      <c r="L1556" s="302"/>
      <c r="M1556" s="304"/>
      <c r="N1556" s="304"/>
      <c r="O1556" s="304"/>
      <c r="P1556" s="304"/>
      <c r="Q1556" s="304"/>
      <c r="R1556" s="304"/>
      <c r="S1556" s="304"/>
      <c r="T1556" s="304"/>
      <c r="U1556" s="304"/>
      <c r="V1556" s="304"/>
      <c r="W1556" s="304"/>
      <c r="X1556" s="304"/>
      <c r="Y1556" s="154"/>
    </row>
    <row r="1557" spans="1:25">
      <c r="A1557" s="174"/>
      <c r="B1557" s="162"/>
      <c r="C1557" s="162"/>
      <c r="D1557" s="172" t="s">
        <v>679</v>
      </c>
      <c r="E1557" s="302"/>
      <c r="F1557" s="302"/>
      <c r="G1557" s="302"/>
      <c r="H1557" s="302"/>
      <c r="I1557" s="302"/>
      <c r="J1557" s="302"/>
      <c r="K1557" s="316">
        <v>166559999</v>
      </c>
      <c r="L1557" s="302"/>
      <c r="M1557" s="304"/>
      <c r="N1557" s="304"/>
      <c r="O1557" s="304"/>
      <c r="P1557" s="304"/>
      <c r="Q1557" s="304"/>
      <c r="R1557" s="304"/>
      <c r="S1557" s="304"/>
      <c r="T1557" s="304"/>
      <c r="U1557" s="304"/>
      <c r="V1557" s="304"/>
      <c r="W1557" s="304"/>
      <c r="X1557" s="304"/>
      <c r="Y1557" s="154"/>
    </row>
    <row r="1558" spans="1:25">
      <c r="A1558" s="174"/>
      <c r="B1558" s="162"/>
      <c r="C1558" s="162"/>
      <c r="D1558" s="172" t="s">
        <v>736</v>
      </c>
      <c r="E1558" s="302"/>
      <c r="F1558" s="302"/>
      <c r="G1558" s="302"/>
      <c r="H1558" s="302"/>
      <c r="I1558" s="302"/>
      <c r="J1558" s="302"/>
      <c r="K1558" s="302"/>
      <c r="L1558" s="302"/>
      <c r="M1558" s="304"/>
      <c r="N1558" s="304"/>
      <c r="O1558" s="304"/>
      <c r="P1558" s="304"/>
      <c r="Q1558" s="316">
        <v>40000000</v>
      </c>
      <c r="R1558" s="304"/>
      <c r="S1558" s="304"/>
      <c r="T1558" s="304"/>
      <c r="U1558" s="304"/>
      <c r="V1558" s="304"/>
      <c r="W1558" s="304"/>
      <c r="X1558" s="304"/>
      <c r="Y1558" s="154"/>
    </row>
    <row r="1559" spans="1:25">
      <c r="A1559" s="174"/>
      <c r="B1559" s="162"/>
      <c r="C1559" s="162"/>
      <c r="D1559" s="170" t="s">
        <v>737</v>
      </c>
      <c r="E1559" s="302"/>
      <c r="F1559" s="302"/>
      <c r="G1559" s="302"/>
      <c r="H1559" s="302"/>
      <c r="I1559" s="302"/>
      <c r="J1559" s="302"/>
      <c r="K1559" s="302"/>
      <c r="L1559" s="302"/>
      <c r="M1559" s="304"/>
      <c r="N1559" s="304"/>
      <c r="O1559" s="304"/>
      <c r="P1559" s="304"/>
      <c r="Q1559" s="304"/>
      <c r="R1559" s="304"/>
      <c r="S1559" s="304"/>
      <c r="T1559" s="304"/>
      <c r="U1559" s="304"/>
      <c r="V1559" s="304"/>
      <c r="W1559" s="304"/>
      <c r="X1559" s="304"/>
      <c r="Y1559" s="154"/>
    </row>
    <row r="1560" spans="1:25">
      <c r="A1560" s="174"/>
      <c r="B1560" s="162"/>
      <c r="C1560" s="162"/>
      <c r="D1560" s="172" t="s">
        <v>713</v>
      </c>
      <c r="E1560" s="302"/>
      <c r="F1560" s="302"/>
      <c r="G1560" s="302"/>
      <c r="H1560" s="302"/>
      <c r="I1560" s="302"/>
      <c r="J1560" s="302"/>
      <c r="K1560" s="302"/>
      <c r="L1560" s="302"/>
      <c r="M1560" s="304"/>
      <c r="N1560" s="302">
        <v>28842000</v>
      </c>
      <c r="O1560" s="304"/>
      <c r="P1560" s="304"/>
      <c r="Q1560" s="304"/>
      <c r="R1560" s="304"/>
      <c r="S1560" s="304"/>
      <c r="T1560" s="304"/>
      <c r="U1560" s="304"/>
      <c r="V1560" s="304"/>
      <c r="W1560" s="304"/>
      <c r="X1560" s="304"/>
      <c r="Y1560" s="154"/>
    </row>
    <row r="1561" spans="1:25">
      <c r="A1561" s="174"/>
      <c r="B1561" s="162"/>
      <c r="C1561" s="162"/>
      <c r="D1561" s="172" t="s">
        <v>714</v>
      </c>
      <c r="E1561" s="302"/>
      <c r="F1561" s="302"/>
      <c r="G1561" s="302"/>
      <c r="H1561" s="302"/>
      <c r="I1561" s="302"/>
      <c r="J1561" s="302"/>
      <c r="K1561" s="302"/>
      <c r="L1561" s="302"/>
      <c r="M1561" s="304"/>
      <c r="N1561" s="302">
        <v>20680000</v>
      </c>
      <c r="O1561" s="304"/>
      <c r="P1561" s="304"/>
      <c r="Q1561" s="304"/>
      <c r="R1561" s="304"/>
      <c r="S1561" s="304"/>
      <c r="T1561" s="304"/>
      <c r="U1561" s="304"/>
      <c r="V1561" s="304"/>
      <c r="W1561" s="304"/>
      <c r="X1561" s="304"/>
      <c r="Y1561" s="154"/>
    </row>
    <row r="1562" spans="1:25">
      <c r="A1562" s="174"/>
      <c r="B1562" s="162"/>
      <c r="C1562" s="162"/>
      <c r="D1562" s="172" t="s">
        <v>715</v>
      </c>
      <c r="E1562" s="302"/>
      <c r="F1562" s="302"/>
      <c r="G1562" s="302"/>
      <c r="H1562" s="302"/>
      <c r="I1562" s="302"/>
      <c r="J1562" s="302"/>
      <c r="K1562" s="302"/>
      <c r="L1562" s="302"/>
      <c r="M1562" s="304"/>
      <c r="N1562" s="302">
        <v>38280000</v>
      </c>
      <c r="O1562" s="304"/>
      <c r="P1562" s="304"/>
      <c r="Q1562" s="304"/>
      <c r="R1562" s="304"/>
      <c r="S1562" s="304"/>
      <c r="T1562" s="304"/>
      <c r="U1562" s="304"/>
      <c r="V1562" s="304"/>
      <c r="W1562" s="304"/>
      <c r="X1562" s="304"/>
      <c r="Y1562" s="154"/>
    </row>
    <row r="1563" spans="1:25">
      <c r="A1563" s="174"/>
      <c r="B1563" s="162"/>
      <c r="C1563" s="162"/>
      <c r="D1563" s="172" t="s">
        <v>716</v>
      </c>
      <c r="E1563" s="302"/>
      <c r="F1563" s="302"/>
      <c r="G1563" s="302"/>
      <c r="H1563" s="302"/>
      <c r="I1563" s="302"/>
      <c r="J1563" s="302"/>
      <c r="K1563" s="302"/>
      <c r="L1563" s="302"/>
      <c r="M1563" s="304"/>
      <c r="N1563" s="302">
        <v>44550000</v>
      </c>
      <c r="O1563" s="304"/>
      <c r="P1563" s="304"/>
      <c r="Q1563" s="304"/>
      <c r="R1563" s="304"/>
      <c r="S1563" s="304"/>
      <c r="T1563" s="304"/>
      <c r="U1563" s="304"/>
      <c r="V1563" s="304"/>
      <c r="W1563" s="304"/>
      <c r="X1563" s="304"/>
      <c r="Y1563" s="154"/>
    </row>
    <row r="1564" spans="1:25">
      <c r="A1564" s="174"/>
      <c r="B1564" s="162"/>
      <c r="C1564" s="162"/>
      <c r="D1564" s="172" t="s">
        <v>717</v>
      </c>
      <c r="E1564" s="302"/>
      <c r="F1564" s="302"/>
      <c r="G1564" s="302"/>
      <c r="H1564" s="302"/>
      <c r="I1564" s="302"/>
      <c r="J1564" s="302"/>
      <c r="K1564" s="302"/>
      <c r="L1564" s="302"/>
      <c r="M1564" s="304"/>
      <c r="N1564" s="302">
        <v>23548800</v>
      </c>
      <c r="O1564" s="304"/>
      <c r="P1564" s="304"/>
      <c r="Q1564" s="304"/>
      <c r="R1564" s="304"/>
      <c r="S1564" s="304"/>
      <c r="T1564" s="304"/>
      <c r="U1564" s="304"/>
      <c r="V1564" s="304"/>
      <c r="W1564" s="304"/>
      <c r="X1564" s="304"/>
      <c r="Y1564" s="154"/>
    </row>
    <row r="1565" spans="1:25">
      <c r="A1565" s="174"/>
      <c r="B1565" s="162"/>
      <c r="C1565" s="162"/>
      <c r="D1565" s="172" t="s">
        <v>718</v>
      </c>
      <c r="E1565" s="302"/>
      <c r="F1565" s="302"/>
      <c r="G1565" s="302"/>
      <c r="H1565" s="302"/>
      <c r="I1565" s="302"/>
      <c r="J1565" s="302"/>
      <c r="K1565" s="302"/>
      <c r="L1565" s="302"/>
      <c r="M1565" s="304"/>
      <c r="N1565" s="302">
        <v>26492400</v>
      </c>
      <c r="O1565" s="304"/>
      <c r="P1565" s="304"/>
      <c r="Q1565" s="304"/>
      <c r="R1565" s="304"/>
      <c r="S1565" s="304"/>
      <c r="T1565" s="304"/>
      <c r="U1565" s="304"/>
      <c r="V1565" s="304"/>
      <c r="W1565" s="304"/>
      <c r="X1565" s="304"/>
      <c r="Y1565" s="154"/>
    </row>
    <row r="1566" spans="1:25">
      <c r="A1566" s="174"/>
      <c r="B1566" s="162"/>
      <c r="C1566" s="162"/>
      <c r="D1566" s="172" t="s">
        <v>719</v>
      </c>
      <c r="E1566" s="302"/>
      <c r="F1566" s="302"/>
      <c r="G1566" s="302"/>
      <c r="H1566" s="302"/>
      <c r="I1566" s="302"/>
      <c r="J1566" s="302"/>
      <c r="K1566" s="302"/>
      <c r="L1566" s="302"/>
      <c r="M1566" s="304"/>
      <c r="N1566" s="302">
        <v>153252000</v>
      </c>
      <c r="O1566" s="304"/>
      <c r="P1566" s="304"/>
      <c r="Q1566" s="304"/>
      <c r="R1566" s="304"/>
      <c r="S1566" s="304"/>
      <c r="T1566" s="304"/>
      <c r="U1566" s="304"/>
      <c r="V1566" s="304"/>
      <c r="W1566" s="304"/>
      <c r="X1566" s="304"/>
      <c r="Y1566" s="154"/>
    </row>
    <row r="1567" spans="1:25">
      <c r="A1567" s="174"/>
      <c r="B1567" s="162"/>
      <c r="C1567" s="162"/>
      <c r="D1567" s="172" t="s">
        <v>720</v>
      </c>
      <c r="E1567" s="302"/>
      <c r="F1567" s="302"/>
      <c r="G1567" s="302"/>
      <c r="H1567" s="302"/>
      <c r="I1567" s="302"/>
      <c r="J1567" s="302"/>
      <c r="K1567" s="302"/>
      <c r="L1567" s="302"/>
      <c r="M1567" s="304"/>
      <c r="N1567" s="302">
        <v>170238200</v>
      </c>
      <c r="O1567" s="304"/>
      <c r="P1567" s="304"/>
      <c r="Q1567" s="304"/>
      <c r="R1567" s="304"/>
      <c r="S1567" s="304"/>
      <c r="T1567" s="304"/>
      <c r="U1567" s="304"/>
      <c r="V1567" s="304"/>
      <c r="W1567" s="304"/>
      <c r="X1567" s="304"/>
      <c r="Y1567" s="154"/>
    </row>
    <row r="1568" spans="1:25">
      <c r="A1568" s="174"/>
      <c r="B1568" s="162"/>
      <c r="C1568" s="162"/>
      <c r="D1568" s="172" t="s">
        <v>721</v>
      </c>
      <c r="E1568" s="302"/>
      <c r="F1568" s="302"/>
      <c r="G1568" s="302"/>
      <c r="H1568" s="302"/>
      <c r="I1568" s="302"/>
      <c r="J1568" s="302"/>
      <c r="K1568" s="302"/>
      <c r="L1568" s="302"/>
      <c r="M1568" s="304"/>
      <c r="N1568" s="302">
        <v>206052000</v>
      </c>
      <c r="O1568" s="304"/>
      <c r="P1568" s="304"/>
      <c r="Q1568" s="304"/>
      <c r="R1568" s="304"/>
      <c r="S1568" s="304"/>
      <c r="T1568" s="304"/>
      <c r="U1568" s="304"/>
      <c r="V1568" s="304"/>
      <c r="W1568" s="304"/>
      <c r="X1568" s="304"/>
      <c r="Y1568" s="154"/>
    </row>
    <row r="1569" spans="1:25">
      <c r="A1569" s="174"/>
      <c r="B1569" s="162"/>
      <c r="C1569" s="162"/>
      <c r="D1569" s="172" t="s">
        <v>722</v>
      </c>
      <c r="E1569" s="302"/>
      <c r="F1569" s="302"/>
      <c r="G1569" s="302"/>
      <c r="H1569" s="302"/>
      <c r="I1569" s="302"/>
      <c r="J1569" s="302"/>
      <c r="K1569" s="302"/>
      <c r="L1569" s="302"/>
      <c r="M1569" s="304"/>
      <c r="N1569" s="302">
        <v>160875000</v>
      </c>
      <c r="O1569" s="304"/>
      <c r="P1569" s="304"/>
      <c r="Q1569" s="304"/>
      <c r="R1569" s="304"/>
      <c r="S1569" s="304"/>
      <c r="T1569" s="304"/>
      <c r="U1569" s="304"/>
      <c r="V1569" s="304"/>
      <c r="W1569" s="304"/>
      <c r="X1569" s="304"/>
      <c r="Y1569" s="154"/>
    </row>
    <row r="1570" spans="1:25">
      <c r="A1570" s="174"/>
      <c r="B1570" s="162"/>
      <c r="C1570" s="162"/>
      <c r="D1570" s="172" t="s">
        <v>723</v>
      </c>
      <c r="E1570" s="302"/>
      <c r="F1570" s="302"/>
      <c r="G1570" s="302"/>
      <c r="H1570" s="302"/>
      <c r="I1570" s="302"/>
      <c r="J1570" s="302"/>
      <c r="K1570" s="302"/>
      <c r="L1570" s="302"/>
      <c r="M1570" s="304"/>
      <c r="N1570" s="302">
        <v>272773600</v>
      </c>
      <c r="O1570" s="304"/>
      <c r="P1570" s="304"/>
      <c r="Q1570" s="304"/>
      <c r="R1570" s="304"/>
      <c r="S1570" s="304"/>
      <c r="T1570" s="304"/>
      <c r="U1570" s="304"/>
      <c r="V1570" s="304"/>
      <c r="W1570" s="304"/>
      <c r="X1570" s="304"/>
      <c r="Y1570" s="154"/>
    </row>
    <row r="1571" spans="1:25">
      <c r="A1571" s="174"/>
      <c r="B1571" s="162"/>
      <c r="C1571" s="162"/>
      <c r="D1571" s="172" t="s">
        <v>724</v>
      </c>
      <c r="E1571" s="302"/>
      <c r="F1571" s="302"/>
      <c r="G1571" s="302"/>
      <c r="H1571" s="302"/>
      <c r="I1571" s="302"/>
      <c r="J1571" s="302"/>
      <c r="K1571" s="302"/>
      <c r="L1571" s="302"/>
      <c r="M1571" s="304"/>
      <c r="N1571" s="302">
        <v>239800000</v>
      </c>
      <c r="O1571" s="304"/>
      <c r="P1571" s="304"/>
      <c r="Q1571" s="304"/>
      <c r="R1571" s="304"/>
      <c r="S1571" s="304"/>
      <c r="T1571" s="304"/>
      <c r="U1571" s="304"/>
      <c r="V1571" s="304"/>
      <c r="W1571" s="304"/>
      <c r="X1571" s="304"/>
      <c r="Y1571" s="154"/>
    </row>
    <row r="1572" spans="1:25">
      <c r="A1572" s="174"/>
      <c r="B1572" s="162"/>
      <c r="C1572" s="162"/>
      <c r="D1572" s="172" t="s">
        <v>725</v>
      </c>
      <c r="E1572" s="302"/>
      <c r="F1572" s="302"/>
      <c r="G1572" s="302"/>
      <c r="H1572" s="302"/>
      <c r="I1572" s="302"/>
      <c r="J1572" s="302"/>
      <c r="K1572" s="302"/>
      <c r="L1572" s="302"/>
      <c r="M1572" s="304"/>
      <c r="N1572" s="302">
        <v>126500000</v>
      </c>
      <c r="O1572" s="304"/>
      <c r="P1572" s="304"/>
      <c r="Q1572" s="304"/>
      <c r="R1572" s="304"/>
      <c r="S1572" s="304"/>
      <c r="T1572" s="304"/>
      <c r="U1572" s="304"/>
      <c r="V1572" s="304"/>
      <c r="W1572" s="304"/>
      <c r="X1572" s="304"/>
      <c r="Y1572" s="154"/>
    </row>
    <row r="1573" spans="1:25">
      <c r="A1573" s="174"/>
      <c r="B1573" s="162"/>
      <c r="C1573" s="162"/>
      <c r="D1573" s="172" t="s">
        <v>726</v>
      </c>
      <c r="E1573" s="302"/>
      <c r="F1573" s="302"/>
      <c r="G1573" s="302"/>
      <c r="H1573" s="302"/>
      <c r="I1573" s="302"/>
      <c r="J1573" s="302"/>
      <c r="K1573" s="302"/>
      <c r="L1573" s="302"/>
      <c r="M1573" s="304"/>
      <c r="N1573" s="302">
        <v>153395000</v>
      </c>
      <c r="O1573" s="304"/>
      <c r="P1573" s="304"/>
      <c r="Q1573" s="304"/>
      <c r="R1573" s="304"/>
      <c r="S1573" s="304"/>
      <c r="T1573" s="304"/>
      <c r="U1573" s="304"/>
      <c r="V1573" s="304"/>
      <c r="W1573" s="304"/>
      <c r="X1573" s="304"/>
      <c r="Y1573" s="154"/>
    </row>
    <row r="1574" spans="1:25">
      <c r="A1574" s="174"/>
      <c r="B1574" s="162"/>
      <c r="C1574" s="162"/>
      <c r="D1574" s="172" t="s">
        <v>727</v>
      </c>
      <c r="E1574" s="302"/>
      <c r="F1574" s="302"/>
      <c r="G1574" s="302"/>
      <c r="H1574" s="302"/>
      <c r="I1574" s="302"/>
      <c r="J1574" s="302"/>
      <c r="K1574" s="302"/>
      <c r="L1574" s="302"/>
      <c r="M1574" s="304"/>
      <c r="N1574" s="302">
        <v>216995900</v>
      </c>
      <c r="O1574" s="304"/>
      <c r="P1574" s="304"/>
      <c r="Q1574" s="304"/>
      <c r="R1574" s="304"/>
      <c r="S1574" s="304"/>
      <c r="T1574" s="304"/>
      <c r="U1574" s="304"/>
      <c r="V1574" s="304"/>
      <c r="W1574" s="304"/>
      <c r="X1574" s="304"/>
      <c r="Y1574" s="154"/>
    </row>
    <row r="1575" spans="1:25">
      <c r="A1575" s="174"/>
      <c r="B1575" s="162"/>
      <c r="C1575" s="162"/>
      <c r="D1575" s="172" t="s">
        <v>728</v>
      </c>
      <c r="E1575" s="302"/>
      <c r="F1575" s="302"/>
      <c r="G1575" s="302"/>
      <c r="H1575" s="302"/>
      <c r="I1575" s="302"/>
      <c r="J1575" s="302"/>
      <c r="K1575" s="302"/>
      <c r="L1575" s="302"/>
      <c r="M1575" s="304"/>
      <c r="N1575" s="302">
        <v>180812500</v>
      </c>
      <c r="O1575" s="304"/>
      <c r="P1575" s="304"/>
      <c r="Q1575" s="304"/>
      <c r="R1575" s="304"/>
      <c r="S1575" s="304"/>
      <c r="T1575" s="304"/>
      <c r="U1575" s="304"/>
      <c r="V1575" s="304"/>
      <c r="W1575" s="304"/>
      <c r="X1575" s="304"/>
      <c r="Y1575" s="154"/>
    </row>
    <row r="1576" spans="1:25">
      <c r="A1576" s="174"/>
      <c r="B1576" s="162"/>
      <c r="C1576" s="162"/>
      <c r="D1576" s="172" t="s">
        <v>729</v>
      </c>
      <c r="E1576" s="302"/>
      <c r="F1576" s="302"/>
      <c r="G1576" s="302"/>
      <c r="H1576" s="302"/>
      <c r="I1576" s="302"/>
      <c r="J1576" s="302"/>
      <c r="K1576" s="302"/>
      <c r="L1576" s="302"/>
      <c r="M1576" s="304"/>
      <c r="N1576" s="302">
        <v>1724800</v>
      </c>
      <c r="O1576" s="304"/>
      <c r="P1576" s="304"/>
      <c r="Q1576" s="304"/>
      <c r="R1576" s="304"/>
      <c r="S1576" s="304"/>
      <c r="T1576" s="304"/>
      <c r="U1576" s="304"/>
      <c r="V1576" s="304"/>
      <c r="W1576" s="304"/>
      <c r="X1576" s="304"/>
      <c r="Y1576" s="154"/>
    </row>
    <row r="1577" spans="1:25">
      <c r="A1577" s="174"/>
      <c r="B1577" s="162"/>
      <c r="C1577" s="162"/>
      <c r="D1577" s="170" t="s">
        <v>738</v>
      </c>
      <c r="E1577" s="302"/>
      <c r="F1577" s="302"/>
      <c r="G1577" s="302"/>
      <c r="H1577" s="302"/>
      <c r="I1577" s="302"/>
      <c r="J1577" s="302"/>
      <c r="K1577" s="302"/>
      <c r="L1577" s="302"/>
      <c r="M1577" s="304"/>
      <c r="N1577" s="304"/>
      <c r="O1577" s="304"/>
      <c r="P1577" s="304"/>
      <c r="Q1577" s="304"/>
      <c r="R1577" s="304"/>
      <c r="S1577" s="304"/>
      <c r="T1577" s="304"/>
      <c r="U1577" s="304"/>
      <c r="V1577" s="304"/>
      <c r="W1577" s="304"/>
      <c r="X1577" s="304"/>
      <c r="Y1577" s="154"/>
    </row>
    <row r="1578" spans="1:25">
      <c r="A1578" s="174"/>
      <c r="B1578" s="162"/>
      <c r="C1578" s="162"/>
      <c r="D1578" s="172" t="s">
        <v>739</v>
      </c>
      <c r="E1578" s="302"/>
      <c r="F1578" s="302"/>
      <c r="G1578" s="302"/>
      <c r="H1578" s="302"/>
      <c r="I1578" s="302"/>
      <c r="J1578" s="302"/>
      <c r="K1578" s="302"/>
      <c r="L1578" s="302"/>
      <c r="M1578" s="304"/>
      <c r="N1578" s="304"/>
      <c r="O1578" s="304"/>
      <c r="P1578" s="304"/>
      <c r="Q1578" s="316">
        <v>1170750</v>
      </c>
      <c r="R1578" s="304"/>
      <c r="S1578" s="304"/>
      <c r="T1578" s="304"/>
      <c r="U1578" s="304"/>
      <c r="V1578" s="304"/>
      <c r="W1578" s="304"/>
      <c r="X1578" s="304"/>
      <c r="Y1578" s="154"/>
    </row>
    <row r="1579" spans="1:25">
      <c r="A1579" s="174"/>
      <c r="B1579" s="162"/>
      <c r="C1579" s="162"/>
      <c r="D1579" s="172" t="s">
        <v>740</v>
      </c>
      <c r="E1579" s="302"/>
      <c r="F1579" s="302"/>
      <c r="G1579" s="302"/>
      <c r="H1579" s="302"/>
      <c r="I1579" s="302"/>
      <c r="J1579" s="302"/>
      <c r="K1579" s="302"/>
      <c r="L1579" s="302"/>
      <c r="M1579" s="304"/>
      <c r="N1579" s="304"/>
      <c r="O1579" s="304"/>
      <c r="P1579" s="304"/>
      <c r="Q1579" s="316">
        <v>250000</v>
      </c>
      <c r="R1579" s="304"/>
      <c r="S1579" s="304"/>
      <c r="T1579" s="304"/>
      <c r="U1579" s="304"/>
      <c r="V1579" s="304"/>
      <c r="W1579" s="304"/>
      <c r="X1579" s="304"/>
      <c r="Y1579" s="154"/>
    </row>
    <row r="1580" spans="1:25">
      <c r="A1580" s="174"/>
      <c r="B1580" s="162"/>
      <c r="C1580" s="162"/>
      <c r="D1580" s="172" t="s">
        <v>741</v>
      </c>
      <c r="E1580" s="302"/>
      <c r="F1580" s="302"/>
      <c r="G1580" s="302"/>
      <c r="H1580" s="302"/>
      <c r="I1580" s="302"/>
      <c r="J1580" s="302"/>
      <c r="K1580" s="302"/>
      <c r="L1580" s="302"/>
      <c r="M1580" s="304"/>
      <c r="N1580" s="304"/>
      <c r="O1580" s="304"/>
      <c r="P1580" s="304"/>
      <c r="Q1580" s="316">
        <v>245300</v>
      </c>
      <c r="R1580" s="304"/>
      <c r="S1580" s="304"/>
      <c r="T1580" s="304"/>
      <c r="U1580" s="304"/>
      <c r="V1580" s="304"/>
      <c r="W1580" s="304"/>
      <c r="X1580" s="304"/>
      <c r="Y1580" s="154"/>
    </row>
    <row r="1581" spans="1:25">
      <c r="A1581" s="174"/>
      <c r="B1581" s="162"/>
      <c r="C1581" s="162"/>
      <c r="D1581" s="172" t="s">
        <v>742</v>
      </c>
      <c r="E1581" s="302"/>
      <c r="F1581" s="302"/>
      <c r="G1581" s="302"/>
      <c r="H1581" s="302"/>
      <c r="I1581" s="302"/>
      <c r="J1581" s="302"/>
      <c r="K1581" s="302"/>
      <c r="L1581" s="302"/>
      <c r="M1581" s="304"/>
      <c r="N1581" s="304"/>
      <c r="O1581" s="304"/>
      <c r="P1581" s="304"/>
      <c r="Q1581" s="316">
        <v>600000</v>
      </c>
      <c r="R1581" s="304"/>
      <c r="S1581" s="304"/>
      <c r="T1581" s="304"/>
      <c r="U1581" s="304"/>
      <c r="V1581" s="304"/>
      <c r="W1581" s="304"/>
      <c r="X1581" s="304"/>
      <c r="Y1581" s="154"/>
    </row>
    <row r="1582" spans="1:25">
      <c r="A1582" s="174"/>
      <c r="B1582" s="162"/>
      <c r="C1582" s="162"/>
      <c r="D1582" s="172" t="s">
        <v>743</v>
      </c>
      <c r="E1582" s="302"/>
      <c r="F1582" s="302"/>
      <c r="G1582" s="302"/>
      <c r="H1582" s="302"/>
      <c r="I1582" s="302"/>
      <c r="J1582" s="302"/>
      <c r="K1582" s="302"/>
      <c r="L1582" s="302"/>
      <c r="M1582" s="304"/>
      <c r="N1582" s="304"/>
      <c r="O1582" s="304"/>
      <c r="P1582" s="304"/>
      <c r="Q1582" s="316">
        <v>50000</v>
      </c>
      <c r="R1582" s="304"/>
      <c r="S1582" s="304"/>
      <c r="T1582" s="304"/>
      <c r="U1582" s="304"/>
      <c r="V1582" s="304"/>
      <c r="W1582" s="304"/>
      <c r="X1582" s="304"/>
      <c r="Y1582" s="154"/>
    </row>
    <row r="1583" spans="1:25">
      <c r="A1583" s="174"/>
      <c r="B1583" s="162"/>
      <c r="C1583" s="162"/>
      <c r="D1583" s="172" t="s">
        <v>744</v>
      </c>
      <c r="E1583" s="302"/>
      <c r="F1583" s="302"/>
      <c r="G1583" s="302"/>
      <c r="H1583" s="302"/>
      <c r="I1583" s="302"/>
      <c r="J1583" s="302"/>
      <c r="K1583" s="302"/>
      <c r="L1583" s="302"/>
      <c r="M1583" s="304"/>
      <c r="N1583" s="304"/>
      <c r="O1583" s="304"/>
      <c r="P1583" s="304"/>
      <c r="Q1583" s="316">
        <v>100000</v>
      </c>
      <c r="R1583" s="304"/>
      <c r="S1583" s="304"/>
      <c r="T1583" s="304"/>
      <c r="U1583" s="304"/>
      <c r="V1583" s="304"/>
      <c r="W1583" s="304"/>
      <c r="X1583" s="304"/>
      <c r="Y1583" s="154"/>
    </row>
    <row r="1584" spans="1:25">
      <c r="A1584" s="174"/>
      <c r="B1584" s="162"/>
      <c r="C1584" s="162"/>
      <c r="D1584" s="172" t="s">
        <v>745</v>
      </c>
      <c r="E1584" s="302"/>
      <c r="F1584" s="302"/>
      <c r="G1584" s="302"/>
      <c r="H1584" s="302"/>
      <c r="I1584" s="302"/>
      <c r="J1584" s="302"/>
      <c r="K1584" s="302"/>
      <c r="L1584" s="302"/>
      <c r="M1584" s="304"/>
      <c r="N1584" s="304"/>
      <c r="O1584" s="304"/>
      <c r="P1584" s="304"/>
      <c r="Q1584" s="316">
        <v>50000</v>
      </c>
      <c r="R1584" s="304"/>
      <c r="S1584" s="304"/>
      <c r="T1584" s="304"/>
      <c r="U1584" s="304"/>
      <c r="V1584" s="304"/>
      <c r="W1584" s="304"/>
      <c r="X1584" s="304"/>
      <c r="Y1584" s="154"/>
    </row>
    <row r="1585" spans="1:25">
      <c r="A1585" s="174"/>
      <c r="B1585" s="162"/>
      <c r="C1585" s="162"/>
      <c r="D1585" s="172" t="s">
        <v>746</v>
      </c>
      <c r="E1585" s="302"/>
      <c r="F1585" s="302"/>
      <c r="G1585" s="302"/>
      <c r="H1585" s="302"/>
      <c r="I1585" s="302"/>
      <c r="J1585" s="302"/>
      <c r="K1585" s="302"/>
      <c r="L1585" s="302"/>
      <c r="M1585" s="304"/>
      <c r="N1585" s="304"/>
      <c r="O1585" s="304"/>
      <c r="P1585" s="304"/>
      <c r="Q1585" s="316">
        <v>40000</v>
      </c>
      <c r="R1585" s="304"/>
      <c r="S1585" s="304"/>
      <c r="T1585" s="304"/>
      <c r="U1585" s="304"/>
      <c r="V1585" s="304"/>
      <c r="W1585" s="304"/>
      <c r="X1585" s="304"/>
      <c r="Y1585" s="154"/>
    </row>
    <row r="1586" spans="1:25">
      <c r="A1586" s="174"/>
      <c r="B1586" s="162"/>
      <c r="C1586" s="162"/>
      <c r="D1586" s="172" t="s">
        <v>747</v>
      </c>
      <c r="E1586" s="302"/>
      <c r="F1586" s="302"/>
      <c r="G1586" s="302"/>
      <c r="H1586" s="302"/>
      <c r="I1586" s="302"/>
      <c r="J1586" s="302"/>
      <c r="K1586" s="302"/>
      <c r="L1586" s="302"/>
      <c r="M1586" s="304"/>
      <c r="N1586" s="304"/>
      <c r="O1586" s="304"/>
      <c r="P1586" s="304"/>
      <c r="Q1586" s="316">
        <v>100000000</v>
      </c>
      <c r="R1586" s="304"/>
      <c r="S1586" s="304"/>
      <c r="T1586" s="304"/>
      <c r="U1586" s="304"/>
      <c r="V1586" s="304"/>
      <c r="W1586" s="304"/>
      <c r="X1586" s="304"/>
      <c r="Y1586" s="154"/>
    </row>
    <row r="1587" spans="1:25">
      <c r="A1587" s="174"/>
      <c r="B1587" s="162"/>
      <c r="C1587" s="162"/>
      <c r="D1587" s="172" t="s">
        <v>748</v>
      </c>
      <c r="E1587" s="302"/>
      <c r="F1587" s="302"/>
      <c r="G1587" s="302"/>
      <c r="H1587" s="302"/>
      <c r="I1587" s="302"/>
      <c r="J1587" s="302"/>
      <c r="K1587" s="302"/>
      <c r="L1587" s="302"/>
      <c r="M1587" s="304"/>
      <c r="N1587" s="304"/>
      <c r="O1587" s="304"/>
      <c r="P1587" s="304"/>
      <c r="Q1587" s="316">
        <v>150000000</v>
      </c>
      <c r="R1587" s="304"/>
      <c r="S1587" s="304"/>
      <c r="T1587" s="304"/>
      <c r="U1587" s="304"/>
      <c r="V1587" s="304"/>
      <c r="W1587" s="304"/>
      <c r="X1587" s="304"/>
      <c r="Y1587" s="154"/>
    </row>
    <row r="1588" spans="1:25">
      <c r="A1588" s="174"/>
      <c r="B1588" s="162"/>
      <c r="C1588" s="162"/>
      <c r="D1588" s="172" t="s">
        <v>713</v>
      </c>
      <c r="E1588" s="302"/>
      <c r="F1588" s="302"/>
      <c r="G1588" s="302"/>
      <c r="H1588" s="302"/>
      <c r="I1588" s="302"/>
      <c r="J1588" s="302"/>
      <c r="K1588" s="302"/>
      <c r="L1588" s="302"/>
      <c r="M1588" s="304"/>
      <c r="N1588" s="304"/>
      <c r="O1588" s="304"/>
      <c r="P1588" s="304"/>
      <c r="Q1588" s="316">
        <v>28842000</v>
      </c>
      <c r="R1588" s="304"/>
      <c r="S1588" s="304"/>
      <c r="T1588" s="304"/>
      <c r="U1588" s="304"/>
      <c r="V1588" s="304"/>
      <c r="W1588" s="304"/>
      <c r="X1588" s="304"/>
      <c r="Y1588" s="154"/>
    </row>
    <row r="1589" spans="1:25">
      <c r="A1589" s="174"/>
      <c r="B1589" s="162"/>
      <c r="C1589" s="162"/>
      <c r="D1589" s="172" t="s">
        <v>714</v>
      </c>
      <c r="E1589" s="302"/>
      <c r="F1589" s="302"/>
      <c r="G1589" s="302"/>
      <c r="H1589" s="302"/>
      <c r="I1589" s="302"/>
      <c r="J1589" s="302"/>
      <c r="K1589" s="302"/>
      <c r="L1589" s="302"/>
      <c r="M1589" s="304"/>
      <c r="N1589" s="304"/>
      <c r="O1589" s="304"/>
      <c r="P1589" s="304"/>
      <c r="Q1589" s="316">
        <v>20680000</v>
      </c>
      <c r="R1589" s="304"/>
      <c r="S1589" s="304"/>
      <c r="T1589" s="304"/>
      <c r="U1589" s="304"/>
      <c r="V1589" s="304"/>
      <c r="W1589" s="304"/>
      <c r="X1589" s="304"/>
      <c r="Y1589" s="154"/>
    </row>
    <row r="1590" spans="1:25">
      <c r="A1590" s="174"/>
      <c r="B1590" s="162"/>
      <c r="C1590" s="162"/>
      <c r="D1590" s="172" t="s">
        <v>715</v>
      </c>
      <c r="E1590" s="302"/>
      <c r="F1590" s="302"/>
      <c r="G1590" s="302"/>
      <c r="H1590" s="302"/>
      <c r="I1590" s="302"/>
      <c r="J1590" s="302"/>
      <c r="K1590" s="302"/>
      <c r="L1590" s="302"/>
      <c r="M1590" s="304"/>
      <c r="N1590" s="304"/>
      <c r="O1590" s="304"/>
      <c r="P1590" s="304"/>
      <c r="Q1590" s="316">
        <v>38280000</v>
      </c>
      <c r="R1590" s="304"/>
      <c r="S1590" s="304"/>
      <c r="T1590" s="304"/>
      <c r="U1590" s="304"/>
      <c r="V1590" s="304"/>
      <c r="W1590" s="304"/>
      <c r="X1590" s="304"/>
      <c r="Y1590" s="154"/>
    </row>
    <row r="1591" spans="1:25">
      <c r="A1591" s="174"/>
      <c r="B1591" s="162"/>
      <c r="C1591" s="162"/>
      <c r="D1591" s="172" t="s">
        <v>716</v>
      </c>
      <c r="E1591" s="302"/>
      <c r="F1591" s="302"/>
      <c r="G1591" s="302"/>
      <c r="H1591" s="302"/>
      <c r="I1591" s="302"/>
      <c r="J1591" s="302"/>
      <c r="K1591" s="302"/>
      <c r="L1591" s="302"/>
      <c r="M1591" s="304"/>
      <c r="N1591" s="304"/>
      <c r="O1591" s="304"/>
      <c r="P1591" s="304"/>
      <c r="Q1591" s="316">
        <v>44550000</v>
      </c>
      <c r="R1591" s="304"/>
      <c r="S1591" s="304"/>
      <c r="T1591" s="304"/>
      <c r="U1591" s="304"/>
      <c r="V1591" s="304"/>
      <c r="W1591" s="304"/>
      <c r="X1591" s="304"/>
      <c r="Y1591" s="154"/>
    </row>
    <row r="1592" spans="1:25">
      <c r="A1592" s="174"/>
      <c r="B1592" s="162"/>
      <c r="C1592" s="162"/>
      <c r="D1592" s="172" t="s">
        <v>717</v>
      </c>
      <c r="E1592" s="302"/>
      <c r="F1592" s="302"/>
      <c r="G1592" s="302"/>
      <c r="H1592" s="302"/>
      <c r="I1592" s="302"/>
      <c r="J1592" s="302"/>
      <c r="K1592" s="302"/>
      <c r="L1592" s="302"/>
      <c r="M1592" s="304"/>
      <c r="N1592" s="304"/>
      <c r="O1592" s="304"/>
      <c r="P1592" s="304"/>
      <c r="Q1592" s="316">
        <v>23548800</v>
      </c>
      <c r="R1592" s="304"/>
      <c r="S1592" s="304"/>
      <c r="T1592" s="304"/>
      <c r="U1592" s="304"/>
      <c r="V1592" s="304"/>
      <c r="W1592" s="304"/>
      <c r="X1592" s="304"/>
      <c r="Y1592" s="154"/>
    </row>
    <row r="1593" spans="1:25">
      <c r="A1593" s="174"/>
      <c r="B1593" s="162"/>
      <c r="C1593" s="162"/>
      <c r="D1593" s="172" t="s">
        <v>718</v>
      </c>
      <c r="E1593" s="302"/>
      <c r="F1593" s="302"/>
      <c r="G1593" s="302"/>
      <c r="H1593" s="302"/>
      <c r="I1593" s="302"/>
      <c r="J1593" s="302"/>
      <c r="K1593" s="302"/>
      <c r="L1593" s="302"/>
      <c r="M1593" s="304"/>
      <c r="N1593" s="304"/>
      <c r="O1593" s="304"/>
      <c r="P1593" s="304"/>
      <c r="Q1593" s="316">
        <v>26492400</v>
      </c>
      <c r="R1593" s="304"/>
      <c r="S1593" s="304"/>
      <c r="T1593" s="304"/>
      <c r="U1593" s="304"/>
      <c r="V1593" s="304"/>
      <c r="W1593" s="304"/>
      <c r="X1593" s="304"/>
      <c r="Y1593" s="154"/>
    </row>
    <row r="1594" spans="1:25">
      <c r="A1594" s="174"/>
      <c r="B1594" s="162"/>
      <c r="C1594" s="162"/>
      <c r="D1594" s="172" t="s">
        <v>719</v>
      </c>
      <c r="E1594" s="302"/>
      <c r="F1594" s="302"/>
      <c r="G1594" s="302"/>
      <c r="H1594" s="302"/>
      <c r="I1594" s="302"/>
      <c r="J1594" s="302"/>
      <c r="K1594" s="302"/>
      <c r="L1594" s="302"/>
      <c r="M1594" s="304"/>
      <c r="N1594" s="304"/>
      <c r="O1594" s="304"/>
      <c r="P1594" s="304"/>
      <c r="Q1594" s="316">
        <v>153252000</v>
      </c>
      <c r="R1594" s="304"/>
      <c r="S1594" s="304"/>
      <c r="T1594" s="304"/>
      <c r="U1594" s="304"/>
      <c r="V1594" s="304"/>
      <c r="W1594" s="304"/>
      <c r="X1594" s="304"/>
      <c r="Y1594" s="154"/>
    </row>
    <row r="1595" spans="1:25">
      <c r="A1595" s="174"/>
      <c r="B1595" s="162"/>
      <c r="C1595" s="162"/>
      <c r="D1595" s="172" t="s">
        <v>720</v>
      </c>
      <c r="E1595" s="302"/>
      <c r="F1595" s="302"/>
      <c r="G1595" s="302"/>
      <c r="H1595" s="302"/>
      <c r="I1595" s="302"/>
      <c r="J1595" s="302"/>
      <c r="K1595" s="302"/>
      <c r="L1595" s="302"/>
      <c r="M1595" s="304"/>
      <c r="N1595" s="304"/>
      <c r="O1595" s="304"/>
      <c r="P1595" s="304"/>
      <c r="Q1595" s="316">
        <v>170238200</v>
      </c>
      <c r="R1595" s="304"/>
      <c r="S1595" s="304"/>
      <c r="T1595" s="304"/>
      <c r="U1595" s="304"/>
      <c r="V1595" s="304"/>
      <c r="W1595" s="304"/>
      <c r="X1595" s="304"/>
      <c r="Y1595" s="154"/>
    </row>
    <row r="1596" spans="1:25">
      <c r="A1596" s="174"/>
      <c r="B1596" s="162"/>
      <c r="C1596" s="162"/>
      <c r="D1596" s="172" t="s">
        <v>721</v>
      </c>
      <c r="E1596" s="302"/>
      <c r="F1596" s="302"/>
      <c r="G1596" s="302"/>
      <c r="H1596" s="302"/>
      <c r="I1596" s="302"/>
      <c r="J1596" s="302"/>
      <c r="K1596" s="302"/>
      <c r="L1596" s="302"/>
      <c r="M1596" s="304"/>
      <c r="N1596" s="304"/>
      <c r="O1596" s="304"/>
      <c r="P1596" s="304"/>
      <c r="Q1596" s="316">
        <v>206052000</v>
      </c>
      <c r="R1596" s="304"/>
      <c r="S1596" s="304"/>
      <c r="T1596" s="304"/>
      <c r="U1596" s="304"/>
      <c r="V1596" s="304"/>
      <c r="W1596" s="304"/>
      <c r="X1596" s="304"/>
      <c r="Y1596" s="154"/>
    </row>
    <row r="1597" spans="1:25">
      <c r="A1597" s="174"/>
      <c r="B1597" s="162"/>
      <c r="C1597" s="162"/>
      <c r="D1597" s="172" t="s">
        <v>722</v>
      </c>
      <c r="E1597" s="302"/>
      <c r="F1597" s="302"/>
      <c r="G1597" s="302"/>
      <c r="H1597" s="302"/>
      <c r="I1597" s="302"/>
      <c r="J1597" s="302"/>
      <c r="K1597" s="302"/>
      <c r="L1597" s="302"/>
      <c r="M1597" s="304"/>
      <c r="N1597" s="304"/>
      <c r="O1597" s="304"/>
      <c r="P1597" s="304"/>
      <c r="Q1597" s="316">
        <v>160875000</v>
      </c>
      <c r="R1597" s="304"/>
      <c r="S1597" s="304"/>
      <c r="T1597" s="304"/>
      <c r="U1597" s="304"/>
      <c r="V1597" s="304"/>
      <c r="W1597" s="304"/>
      <c r="X1597" s="304"/>
      <c r="Y1597" s="154"/>
    </row>
    <row r="1598" spans="1:25">
      <c r="A1598" s="174"/>
      <c r="B1598" s="162"/>
      <c r="C1598" s="162"/>
      <c r="D1598" s="172" t="s">
        <v>723</v>
      </c>
      <c r="E1598" s="302"/>
      <c r="F1598" s="302"/>
      <c r="G1598" s="302"/>
      <c r="H1598" s="302"/>
      <c r="I1598" s="302"/>
      <c r="J1598" s="302"/>
      <c r="K1598" s="302"/>
      <c r="L1598" s="302"/>
      <c r="M1598" s="304"/>
      <c r="N1598" s="304"/>
      <c r="O1598" s="304"/>
      <c r="P1598" s="304"/>
      <c r="Q1598" s="316">
        <v>272773600</v>
      </c>
      <c r="R1598" s="304"/>
      <c r="S1598" s="304"/>
      <c r="T1598" s="304"/>
      <c r="U1598" s="304"/>
      <c r="V1598" s="304"/>
      <c r="W1598" s="304"/>
      <c r="X1598" s="304"/>
      <c r="Y1598" s="154"/>
    </row>
    <row r="1599" spans="1:25">
      <c r="A1599" s="174"/>
      <c r="B1599" s="162"/>
      <c r="C1599" s="162"/>
      <c r="D1599" s="172" t="s">
        <v>724</v>
      </c>
      <c r="E1599" s="302"/>
      <c r="F1599" s="302"/>
      <c r="G1599" s="302"/>
      <c r="H1599" s="302"/>
      <c r="I1599" s="302"/>
      <c r="J1599" s="302"/>
      <c r="K1599" s="302"/>
      <c r="L1599" s="302"/>
      <c r="M1599" s="304"/>
      <c r="N1599" s="304"/>
      <c r="O1599" s="304"/>
      <c r="P1599" s="304"/>
      <c r="Q1599" s="316">
        <v>239800000</v>
      </c>
      <c r="R1599" s="304"/>
      <c r="S1599" s="304"/>
      <c r="T1599" s="304"/>
      <c r="U1599" s="304"/>
      <c r="V1599" s="304"/>
      <c r="W1599" s="304"/>
      <c r="X1599" s="304"/>
      <c r="Y1599" s="154"/>
    </row>
    <row r="1600" spans="1:25">
      <c r="A1600" s="174"/>
      <c r="B1600" s="162"/>
      <c r="C1600" s="162"/>
      <c r="D1600" s="172" t="s">
        <v>725</v>
      </c>
      <c r="E1600" s="302"/>
      <c r="F1600" s="302"/>
      <c r="G1600" s="302"/>
      <c r="H1600" s="302"/>
      <c r="I1600" s="302"/>
      <c r="J1600" s="302"/>
      <c r="K1600" s="302"/>
      <c r="L1600" s="302"/>
      <c r="M1600" s="304"/>
      <c r="N1600" s="304"/>
      <c r="O1600" s="304"/>
      <c r="P1600" s="304"/>
      <c r="Q1600" s="316">
        <v>126500000</v>
      </c>
      <c r="R1600" s="304"/>
      <c r="S1600" s="304"/>
      <c r="T1600" s="304"/>
      <c r="U1600" s="304"/>
      <c r="V1600" s="304"/>
      <c r="W1600" s="304"/>
      <c r="X1600" s="304"/>
      <c r="Y1600" s="154"/>
    </row>
    <row r="1601" spans="1:25">
      <c r="A1601" s="174"/>
      <c r="B1601" s="162"/>
      <c r="C1601" s="162"/>
      <c r="D1601" s="172" t="s">
        <v>726</v>
      </c>
      <c r="E1601" s="302"/>
      <c r="F1601" s="302"/>
      <c r="G1601" s="302"/>
      <c r="H1601" s="302"/>
      <c r="I1601" s="302"/>
      <c r="J1601" s="302"/>
      <c r="K1601" s="302"/>
      <c r="L1601" s="302"/>
      <c r="M1601" s="304"/>
      <c r="N1601" s="304"/>
      <c r="O1601" s="304"/>
      <c r="P1601" s="304"/>
      <c r="Q1601" s="316">
        <v>153395000</v>
      </c>
      <c r="R1601" s="304"/>
      <c r="S1601" s="304"/>
      <c r="T1601" s="304"/>
      <c r="U1601" s="304"/>
      <c r="V1601" s="304"/>
      <c r="W1601" s="304"/>
      <c r="X1601" s="304"/>
      <c r="Y1601" s="154"/>
    </row>
    <row r="1602" spans="1:25">
      <c r="A1602" s="174"/>
      <c r="B1602" s="162"/>
      <c r="C1602" s="162"/>
      <c r="D1602" s="172" t="s">
        <v>727</v>
      </c>
      <c r="E1602" s="302"/>
      <c r="F1602" s="302"/>
      <c r="G1602" s="302"/>
      <c r="H1602" s="302"/>
      <c r="I1602" s="302"/>
      <c r="J1602" s="302"/>
      <c r="K1602" s="302"/>
      <c r="L1602" s="302"/>
      <c r="M1602" s="304"/>
      <c r="N1602" s="304"/>
      <c r="O1602" s="304"/>
      <c r="P1602" s="304"/>
      <c r="Q1602" s="316">
        <v>216995900</v>
      </c>
      <c r="R1602" s="304"/>
      <c r="S1602" s="304"/>
      <c r="T1602" s="304"/>
      <c r="U1602" s="304"/>
      <c r="V1602" s="304"/>
      <c r="W1602" s="304"/>
      <c r="X1602" s="304"/>
      <c r="Y1602" s="154"/>
    </row>
    <row r="1603" spans="1:25">
      <c r="A1603" s="174"/>
      <c r="B1603" s="162"/>
      <c r="C1603" s="162"/>
      <c r="D1603" s="172" t="s">
        <v>728</v>
      </c>
      <c r="E1603" s="302"/>
      <c r="F1603" s="302"/>
      <c r="G1603" s="302"/>
      <c r="H1603" s="302"/>
      <c r="I1603" s="302"/>
      <c r="J1603" s="302"/>
      <c r="K1603" s="302"/>
      <c r="L1603" s="302"/>
      <c r="M1603" s="304"/>
      <c r="N1603" s="304"/>
      <c r="O1603" s="304"/>
      <c r="P1603" s="304"/>
      <c r="Q1603" s="316">
        <v>180812500</v>
      </c>
      <c r="R1603" s="304"/>
      <c r="S1603" s="304"/>
      <c r="T1603" s="304"/>
      <c r="U1603" s="304"/>
      <c r="V1603" s="304"/>
      <c r="W1603" s="304"/>
      <c r="X1603" s="304"/>
      <c r="Y1603" s="154"/>
    </row>
    <row r="1604" spans="1:25">
      <c r="A1604" s="174"/>
      <c r="B1604" s="162"/>
      <c r="C1604" s="162"/>
      <c r="D1604" s="172" t="s">
        <v>749</v>
      </c>
      <c r="E1604" s="302"/>
      <c r="F1604" s="302"/>
      <c r="G1604" s="302"/>
      <c r="H1604" s="302"/>
      <c r="I1604" s="302"/>
      <c r="J1604" s="302"/>
      <c r="K1604" s="302"/>
      <c r="L1604" s="302"/>
      <c r="M1604" s="304"/>
      <c r="N1604" s="304"/>
      <c r="O1604" s="304"/>
      <c r="P1604" s="304"/>
      <c r="Q1604" s="316">
        <v>1724800</v>
      </c>
      <c r="R1604" s="304"/>
      <c r="S1604" s="304"/>
      <c r="T1604" s="304"/>
      <c r="U1604" s="304"/>
      <c r="V1604" s="304"/>
      <c r="W1604" s="304"/>
      <c r="X1604" s="304"/>
      <c r="Y1604" s="154"/>
    </row>
    <row r="1605" spans="1:25">
      <c r="A1605" s="173"/>
      <c r="B1605" s="163">
        <v>3</v>
      </c>
      <c r="C1605" s="163" t="s">
        <v>97</v>
      </c>
      <c r="D1605" s="167" t="s">
        <v>13</v>
      </c>
      <c r="E1605" s="300">
        <v>13104220906</v>
      </c>
      <c r="F1605" s="300"/>
      <c r="G1605" s="300">
        <f t="shared" ref="G1605:T1605" si="118">SUM(G1606:G1682)</f>
        <v>0</v>
      </c>
      <c r="H1605" s="300">
        <f t="shared" si="118"/>
        <v>0</v>
      </c>
      <c r="I1605" s="300">
        <f>SUM(I1606:I1682)</f>
        <v>2543409075</v>
      </c>
      <c r="J1605" s="300">
        <f t="shared" si="118"/>
        <v>0</v>
      </c>
      <c r="K1605" s="300">
        <f t="shared" si="118"/>
        <v>469432000</v>
      </c>
      <c r="L1605" s="300">
        <f t="shared" si="118"/>
        <v>0</v>
      </c>
      <c r="M1605" s="300">
        <f t="shared" si="118"/>
        <v>0</v>
      </c>
      <c r="N1605" s="300">
        <f t="shared" si="118"/>
        <v>5028438042</v>
      </c>
      <c r="O1605" s="300">
        <f t="shared" si="118"/>
        <v>6982923056</v>
      </c>
      <c r="P1605" s="300">
        <f t="shared" si="118"/>
        <v>0</v>
      </c>
      <c r="Q1605" s="300">
        <f t="shared" si="118"/>
        <v>5039317802</v>
      </c>
      <c r="R1605" s="300">
        <f t="shared" si="118"/>
        <v>0</v>
      </c>
      <c r="S1605" s="300">
        <f t="shared" si="118"/>
        <v>125000000</v>
      </c>
      <c r="T1605" s="300">
        <f t="shared" si="118"/>
        <v>0</v>
      </c>
      <c r="U1605" s="300"/>
      <c r="V1605" s="300"/>
      <c r="W1605" s="301">
        <f>E1605+G1605+H1605+I1605+J1605+K1605+L1605+M1605+N1605-O1605-P1605-Q1605-R1605-S1605-T1605-U1605-V1605</f>
        <v>8998259165</v>
      </c>
      <c r="X1605" s="304"/>
      <c r="Y1605" s="154"/>
    </row>
    <row r="1606" spans="1:25">
      <c r="A1606" s="174"/>
      <c r="B1606" s="162"/>
      <c r="C1606" s="162"/>
      <c r="D1606" s="172" t="s">
        <v>751</v>
      </c>
      <c r="E1606" s="302"/>
      <c r="F1606" s="302"/>
      <c r="G1606" s="302"/>
      <c r="H1606" s="302"/>
      <c r="I1606" s="316">
        <v>100000000</v>
      </c>
      <c r="J1606" s="302"/>
      <c r="K1606" s="302"/>
      <c r="L1606" s="302"/>
      <c r="M1606" s="304"/>
      <c r="N1606" s="304"/>
      <c r="O1606" s="304"/>
      <c r="P1606" s="304"/>
      <c r="Q1606" s="304"/>
      <c r="R1606" s="304"/>
      <c r="S1606" s="304"/>
      <c r="T1606" s="304"/>
      <c r="U1606" s="304"/>
      <c r="V1606" s="304"/>
      <c r="W1606" s="304"/>
      <c r="X1606" s="304"/>
      <c r="Y1606" s="154"/>
    </row>
    <row r="1607" spans="1:25">
      <c r="A1607" s="174"/>
      <c r="B1607" s="162"/>
      <c r="C1607" s="162"/>
      <c r="D1607" s="172" t="s">
        <v>750</v>
      </c>
      <c r="E1607" s="302"/>
      <c r="F1607" s="302"/>
      <c r="G1607" s="302"/>
      <c r="H1607" s="302"/>
      <c r="I1607" s="302"/>
      <c r="J1607" s="302"/>
      <c r="K1607" s="316">
        <v>469432000</v>
      </c>
      <c r="L1607" s="302"/>
      <c r="M1607" s="304"/>
      <c r="N1607" s="304"/>
      <c r="O1607" s="304"/>
      <c r="P1607" s="304"/>
      <c r="Q1607" s="304"/>
      <c r="R1607" s="304"/>
      <c r="S1607" s="304"/>
      <c r="T1607" s="304"/>
      <c r="U1607" s="304"/>
      <c r="V1607" s="304"/>
      <c r="W1607" s="304"/>
      <c r="X1607" s="304"/>
      <c r="Y1607" s="154"/>
    </row>
    <row r="1608" spans="1:25">
      <c r="A1608" s="174"/>
      <c r="B1608" s="162"/>
      <c r="C1608" s="162"/>
      <c r="D1608" s="172" t="s">
        <v>752</v>
      </c>
      <c r="E1608" s="302"/>
      <c r="F1608" s="302"/>
      <c r="G1608" s="302"/>
      <c r="H1608" s="302"/>
      <c r="I1608" s="302"/>
      <c r="J1608" s="302"/>
      <c r="K1608" s="316"/>
      <c r="L1608" s="302"/>
      <c r="M1608" s="304"/>
      <c r="N1608" s="302">
        <v>576177800</v>
      </c>
      <c r="O1608" s="304"/>
      <c r="P1608" s="304"/>
      <c r="Q1608" s="304"/>
      <c r="R1608" s="304"/>
      <c r="S1608" s="304"/>
      <c r="T1608" s="304"/>
      <c r="U1608" s="304"/>
      <c r="V1608" s="304"/>
      <c r="W1608" s="304"/>
      <c r="X1608" s="304"/>
      <c r="Y1608" s="154"/>
    </row>
    <row r="1609" spans="1:25">
      <c r="A1609" s="174"/>
      <c r="B1609" s="162"/>
      <c r="C1609" s="162"/>
      <c r="D1609" s="172" t="s">
        <v>753</v>
      </c>
      <c r="E1609" s="302"/>
      <c r="F1609" s="302"/>
      <c r="G1609" s="302"/>
      <c r="H1609" s="302"/>
      <c r="I1609" s="302"/>
      <c r="J1609" s="302"/>
      <c r="K1609" s="316"/>
      <c r="L1609" s="302"/>
      <c r="M1609" s="304"/>
      <c r="N1609" s="302">
        <v>156591600</v>
      </c>
      <c r="O1609" s="304"/>
      <c r="P1609" s="304"/>
      <c r="Q1609" s="304"/>
      <c r="R1609" s="304"/>
      <c r="S1609" s="304"/>
      <c r="T1609" s="304"/>
      <c r="U1609" s="304"/>
      <c r="V1609" s="304"/>
      <c r="W1609" s="304"/>
      <c r="X1609" s="304"/>
      <c r="Y1609" s="154"/>
    </row>
    <row r="1610" spans="1:25">
      <c r="A1610" s="174"/>
      <c r="B1610" s="162"/>
      <c r="C1610" s="162"/>
      <c r="D1610" s="172" t="s">
        <v>754</v>
      </c>
      <c r="E1610" s="302"/>
      <c r="F1610" s="302"/>
      <c r="G1610" s="302"/>
      <c r="H1610" s="302"/>
      <c r="I1610" s="302"/>
      <c r="J1610" s="302"/>
      <c r="K1610" s="316"/>
      <c r="L1610" s="302"/>
      <c r="M1610" s="304"/>
      <c r="N1610" s="302">
        <v>162419400</v>
      </c>
      <c r="O1610" s="304"/>
      <c r="P1610" s="304"/>
      <c r="Q1610" s="304"/>
      <c r="R1610" s="304"/>
      <c r="S1610" s="304"/>
      <c r="T1610" s="304"/>
      <c r="U1610" s="304"/>
      <c r="V1610" s="304"/>
      <c r="W1610" s="304"/>
      <c r="X1610" s="304"/>
      <c r="Y1610" s="154"/>
    </row>
    <row r="1611" spans="1:25">
      <c r="A1611" s="174"/>
      <c r="B1611" s="162"/>
      <c r="C1611" s="162"/>
      <c r="D1611" s="172" t="s">
        <v>755</v>
      </c>
      <c r="E1611" s="302"/>
      <c r="F1611" s="302"/>
      <c r="G1611" s="302"/>
      <c r="H1611" s="302"/>
      <c r="I1611" s="302"/>
      <c r="J1611" s="302"/>
      <c r="K1611" s="316"/>
      <c r="L1611" s="302"/>
      <c r="M1611" s="304"/>
      <c r="N1611" s="302">
        <v>121895400</v>
      </c>
      <c r="O1611" s="304"/>
      <c r="P1611" s="304"/>
      <c r="Q1611" s="304"/>
      <c r="R1611" s="304"/>
      <c r="S1611" s="304"/>
      <c r="T1611" s="304"/>
      <c r="U1611" s="304"/>
      <c r="V1611" s="304"/>
      <c r="W1611" s="304"/>
      <c r="X1611" s="304"/>
      <c r="Y1611" s="154"/>
    </row>
    <row r="1612" spans="1:25">
      <c r="A1612" s="174"/>
      <c r="B1612" s="162"/>
      <c r="C1612" s="162"/>
      <c r="D1612" s="172" t="s">
        <v>756</v>
      </c>
      <c r="E1612" s="302"/>
      <c r="F1612" s="302"/>
      <c r="G1612" s="302"/>
      <c r="H1612" s="302"/>
      <c r="I1612" s="302"/>
      <c r="J1612" s="302"/>
      <c r="K1612" s="316"/>
      <c r="L1612" s="302"/>
      <c r="M1612" s="304"/>
      <c r="N1612" s="302">
        <v>449042000</v>
      </c>
      <c r="O1612" s="304"/>
      <c r="P1612" s="304"/>
      <c r="Q1612" s="304"/>
      <c r="R1612" s="304"/>
      <c r="S1612" s="304"/>
      <c r="T1612" s="304"/>
      <c r="U1612" s="304"/>
      <c r="V1612" s="304"/>
      <c r="W1612" s="304"/>
      <c r="X1612" s="304"/>
      <c r="Y1612" s="154"/>
    </row>
    <row r="1613" spans="1:25">
      <c r="A1613" s="174"/>
      <c r="B1613" s="162"/>
      <c r="C1613" s="162"/>
      <c r="D1613" s="172" t="s">
        <v>757</v>
      </c>
      <c r="E1613" s="302"/>
      <c r="F1613" s="302"/>
      <c r="G1613" s="302"/>
      <c r="H1613" s="302"/>
      <c r="I1613" s="302"/>
      <c r="J1613" s="302"/>
      <c r="K1613" s="316"/>
      <c r="L1613" s="302"/>
      <c r="M1613" s="304"/>
      <c r="N1613" s="302">
        <v>240923100</v>
      </c>
      <c r="O1613" s="304"/>
      <c r="P1613" s="304"/>
      <c r="Q1613" s="304"/>
      <c r="R1613" s="304"/>
      <c r="S1613" s="304"/>
      <c r="T1613" s="304"/>
      <c r="U1613" s="304"/>
      <c r="V1613" s="304"/>
      <c r="W1613" s="304"/>
      <c r="X1613" s="304"/>
      <c r="Y1613" s="154"/>
    </row>
    <row r="1614" spans="1:25">
      <c r="A1614" s="174"/>
      <c r="B1614" s="162"/>
      <c r="C1614" s="162"/>
      <c r="D1614" s="172" t="s">
        <v>758</v>
      </c>
      <c r="E1614" s="302"/>
      <c r="F1614" s="302"/>
      <c r="G1614" s="302"/>
      <c r="H1614" s="302"/>
      <c r="I1614" s="302"/>
      <c r="J1614" s="302"/>
      <c r="K1614" s="316"/>
      <c r="L1614" s="302"/>
      <c r="M1614" s="304"/>
      <c r="N1614" s="302">
        <v>377254416</v>
      </c>
      <c r="O1614" s="304"/>
      <c r="P1614" s="304"/>
      <c r="Q1614" s="304"/>
      <c r="R1614" s="304"/>
      <c r="S1614" s="304"/>
      <c r="T1614" s="304"/>
      <c r="U1614" s="304"/>
      <c r="V1614" s="304"/>
      <c r="W1614" s="304"/>
      <c r="X1614" s="304"/>
      <c r="Y1614" s="154"/>
    </row>
    <row r="1615" spans="1:25">
      <c r="A1615" s="174"/>
      <c r="B1615" s="162"/>
      <c r="C1615" s="162"/>
      <c r="D1615" s="172" t="s">
        <v>759</v>
      </c>
      <c r="E1615" s="302"/>
      <c r="F1615" s="302"/>
      <c r="G1615" s="302"/>
      <c r="H1615" s="302"/>
      <c r="I1615" s="302"/>
      <c r="J1615" s="302"/>
      <c r="K1615" s="316"/>
      <c r="L1615" s="302"/>
      <c r="M1615" s="304"/>
      <c r="N1615" s="302">
        <v>34866700</v>
      </c>
      <c r="O1615" s="304"/>
      <c r="P1615" s="304"/>
      <c r="Q1615" s="304"/>
      <c r="R1615" s="304"/>
      <c r="S1615" s="304"/>
      <c r="T1615" s="304"/>
      <c r="U1615" s="304"/>
      <c r="V1615" s="304"/>
      <c r="W1615" s="304"/>
      <c r="X1615" s="304"/>
      <c r="Y1615" s="154"/>
    </row>
    <row r="1616" spans="1:25">
      <c r="A1616" s="174"/>
      <c r="B1616" s="162"/>
      <c r="C1616" s="162"/>
      <c r="D1616" s="172" t="s">
        <v>760</v>
      </c>
      <c r="E1616" s="302"/>
      <c r="F1616" s="302"/>
      <c r="G1616" s="302"/>
      <c r="H1616" s="302"/>
      <c r="I1616" s="302"/>
      <c r="J1616" s="302"/>
      <c r="K1616" s="316"/>
      <c r="L1616" s="302"/>
      <c r="M1616" s="304"/>
      <c r="N1616" s="302">
        <v>524385180</v>
      </c>
      <c r="O1616" s="304"/>
      <c r="P1616" s="304"/>
      <c r="Q1616" s="304"/>
      <c r="R1616" s="304"/>
      <c r="S1616" s="304"/>
      <c r="T1616" s="304"/>
      <c r="U1616" s="304"/>
      <c r="V1616" s="304"/>
      <c r="W1616" s="304"/>
      <c r="X1616" s="304"/>
      <c r="Y1616" s="154"/>
    </row>
    <row r="1617" spans="1:25">
      <c r="A1617" s="174"/>
      <c r="B1617" s="162"/>
      <c r="C1617" s="162"/>
      <c r="D1617" s="172" t="s">
        <v>761</v>
      </c>
      <c r="E1617" s="302"/>
      <c r="F1617" s="302"/>
      <c r="G1617" s="302"/>
      <c r="H1617" s="302"/>
      <c r="I1617" s="302"/>
      <c r="J1617" s="302"/>
      <c r="K1617" s="316"/>
      <c r="L1617" s="302"/>
      <c r="M1617" s="304"/>
      <c r="N1617" s="302">
        <v>206019220</v>
      </c>
      <c r="O1617" s="304"/>
      <c r="P1617" s="304"/>
      <c r="Q1617" s="304"/>
      <c r="R1617" s="304"/>
      <c r="S1617" s="304"/>
      <c r="T1617" s="304"/>
      <c r="U1617" s="304"/>
      <c r="V1617" s="304"/>
      <c r="W1617" s="304"/>
      <c r="X1617" s="304"/>
      <c r="Y1617" s="154"/>
    </row>
    <row r="1618" spans="1:25">
      <c r="A1618" s="174"/>
      <c r="B1618" s="162"/>
      <c r="C1618" s="162"/>
      <c r="D1618" s="172" t="s">
        <v>762</v>
      </c>
      <c r="E1618" s="302"/>
      <c r="F1618" s="302"/>
      <c r="G1618" s="302"/>
      <c r="H1618" s="302"/>
      <c r="I1618" s="302"/>
      <c r="J1618" s="302"/>
      <c r="K1618" s="316"/>
      <c r="L1618" s="302"/>
      <c r="M1618" s="304"/>
      <c r="N1618" s="302">
        <v>121000000</v>
      </c>
      <c r="O1618" s="304"/>
      <c r="P1618" s="304"/>
      <c r="Q1618" s="304"/>
      <c r="R1618" s="304"/>
      <c r="S1618" s="304"/>
      <c r="T1618" s="304"/>
      <c r="U1618" s="304"/>
      <c r="V1618" s="304"/>
      <c r="W1618" s="304"/>
      <c r="X1618" s="304"/>
      <c r="Y1618" s="154"/>
    </row>
    <row r="1619" spans="1:25">
      <c r="A1619" s="174"/>
      <c r="B1619" s="162"/>
      <c r="C1619" s="162"/>
      <c r="D1619" s="172" t="s">
        <v>782</v>
      </c>
      <c r="E1619" s="302"/>
      <c r="F1619" s="302"/>
      <c r="G1619" s="302"/>
      <c r="H1619" s="302"/>
      <c r="I1619" s="302"/>
      <c r="J1619" s="302"/>
      <c r="K1619" s="316"/>
      <c r="L1619" s="302"/>
      <c r="M1619" s="304"/>
      <c r="N1619" s="302">
        <v>901931626</v>
      </c>
      <c r="O1619" s="304"/>
      <c r="P1619" s="304"/>
      <c r="Q1619" s="304"/>
      <c r="R1619" s="304"/>
      <c r="S1619" s="304"/>
      <c r="T1619" s="304"/>
      <c r="U1619" s="304"/>
      <c r="V1619" s="304"/>
      <c r="W1619" s="304"/>
      <c r="X1619" s="304"/>
      <c r="Y1619" s="154"/>
    </row>
    <row r="1620" spans="1:25">
      <c r="A1620" s="174"/>
      <c r="B1620" s="162"/>
      <c r="C1620" s="162"/>
      <c r="D1620" s="172" t="s">
        <v>763</v>
      </c>
      <c r="E1620" s="302"/>
      <c r="F1620" s="302"/>
      <c r="G1620" s="302"/>
      <c r="H1620" s="302"/>
      <c r="I1620" s="302"/>
      <c r="J1620" s="302"/>
      <c r="K1620" s="316"/>
      <c r="L1620" s="302"/>
      <c r="M1620" s="304"/>
      <c r="N1620" s="302">
        <v>412099600</v>
      </c>
      <c r="O1620" s="304"/>
      <c r="P1620" s="304"/>
      <c r="Q1620" s="304"/>
      <c r="R1620" s="304"/>
      <c r="S1620" s="304"/>
      <c r="T1620" s="304"/>
      <c r="U1620" s="304"/>
      <c r="V1620" s="304"/>
      <c r="W1620" s="304"/>
      <c r="X1620" s="304"/>
      <c r="Y1620" s="154"/>
    </row>
    <row r="1621" spans="1:25">
      <c r="A1621" s="174"/>
      <c r="B1621" s="162"/>
      <c r="C1621" s="162"/>
      <c r="D1621" s="172" t="s">
        <v>764</v>
      </c>
      <c r="E1621" s="302"/>
      <c r="F1621" s="302"/>
      <c r="G1621" s="302"/>
      <c r="H1621" s="302"/>
      <c r="I1621" s="302"/>
      <c r="J1621" s="302"/>
      <c r="K1621" s="316"/>
      <c r="L1621" s="302"/>
      <c r="M1621" s="304"/>
      <c r="N1621" s="302">
        <v>58907200</v>
      </c>
      <c r="O1621" s="304"/>
      <c r="P1621" s="304"/>
      <c r="Q1621" s="304"/>
      <c r="R1621" s="304"/>
      <c r="S1621" s="304"/>
      <c r="T1621" s="304"/>
      <c r="U1621" s="304"/>
      <c r="V1621" s="304"/>
      <c r="W1621" s="304"/>
      <c r="X1621" s="304"/>
      <c r="Y1621" s="154"/>
    </row>
    <row r="1622" spans="1:25">
      <c r="A1622" s="174"/>
      <c r="B1622" s="162"/>
      <c r="C1622" s="162"/>
      <c r="D1622" s="172" t="s">
        <v>765</v>
      </c>
      <c r="E1622" s="302"/>
      <c r="F1622" s="302"/>
      <c r="G1622" s="302"/>
      <c r="H1622" s="302"/>
      <c r="I1622" s="302"/>
      <c r="J1622" s="302"/>
      <c r="K1622" s="316"/>
      <c r="L1622" s="302"/>
      <c r="M1622" s="304"/>
      <c r="N1622" s="302">
        <v>2681800</v>
      </c>
      <c r="O1622" s="304"/>
      <c r="P1622" s="304"/>
      <c r="Q1622" s="304"/>
      <c r="R1622" s="304"/>
      <c r="S1622" s="304"/>
      <c r="T1622" s="304"/>
      <c r="U1622" s="304"/>
      <c r="V1622" s="304"/>
      <c r="W1622" s="304"/>
      <c r="X1622" s="304"/>
      <c r="Y1622" s="154"/>
    </row>
    <row r="1623" spans="1:25">
      <c r="A1623" s="174"/>
      <c r="B1623" s="162"/>
      <c r="C1623" s="162"/>
      <c r="D1623" s="172" t="s">
        <v>766</v>
      </c>
      <c r="E1623" s="302"/>
      <c r="F1623" s="302"/>
      <c r="G1623" s="302"/>
      <c r="H1623" s="302"/>
      <c r="I1623" s="302"/>
      <c r="J1623" s="302"/>
      <c r="K1623" s="316"/>
      <c r="L1623" s="302"/>
      <c r="M1623" s="304"/>
      <c r="N1623" s="302">
        <v>3084950</v>
      </c>
      <c r="O1623" s="304"/>
      <c r="P1623" s="304"/>
      <c r="Q1623" s="304"/>
      <c r="R1623" s="304"/>
      <c r="S1623" s="304"/>
      <c r="T1623" s="304"/>
      <c r="U1623" s="304"/>
      <c r="V1623" s="304"/>
      <c r="W1623" s="304"/>
      <c r="X1623" s="304"/>
      <c r="Y1623" s="154"/>
    </row>
    <row r="1624" spans="1:25">
      <c r="A1624" s="174"/>
      <c r="B1624" s="162"/>
      <c r="C1624" s="162"/>
      <c r="D1624" s="172" t="s">
        <v>767</v>
      </c>
      <c r="E1624" s="302"/>
      <c r="F1624" s="302"/>
      <c r="G1624" s="302"/>
      <c r="H1624" s="302"/>
      <c r="I1624" s="302"/>
      <c r="J1624" s="302"/>
      <c r="K1624" s="316"/>
      <c r="L1624" s="302"/>
      <c r="M1624" s="304"/>
      <c r="N1624" s="302">
        <v>612350</v>
      </c>
      <c r="O1624" s="304"/>
      <c r="P1624" s="304"/>
      <c r="Q1624" s="304"/>
      <c r="R1624" s="304"/>
      <c r="S1624" s="304"/>
      <c r="T1624" s="304"/>
      <c r="U1624" s="304"/>
      <c r="V1624" s="304"/>
      <c r="W1624" s="304"/>
      <c r="X1624" s="304"/>
      <c r="Y1624" s="154"/>
    </row>
    <row r="1625" spans="1:25">
      <c r="A1625" s="174"/>
      <c r="B1625" s="162"/>
      <c r="C1625" s="162"/>
      <c r="D1625" s="172" t="s">
        <v>768</v>
      </c>
      <c r="E1625" s="302"/>
      <c r="F1625" s="302"/>
      <c r="G1625" s="302"/>
      <c r="H1625" s="302"/>
      <c r="I1625" s="302"/>
      <c r="J1625" s="302"/>
      <c r="K1625" s="316"/>
      <c r="L1625" s="302"/>
      <c r="M1625" s="304"/>
      <c r="N1625" s="302">
        <v>166300</v>
      </c>
      <c r="O1625" s="304"/>
      <c r="P1625" s="304"/>
      <c r="Q1625" s="304"/>
      <c r="R1625" s="304"/>
      <c r="S1625" s="304"/>
      <c r="T1625" s="304"/>
      <c r="U1625" s="304"/>
      <c r="V1625" s="304"/>
      <c r="W1625" s="304"/>
      <c r="X1625" s="304"/>
      <c r="Y1625" s="154"/>
    </row>
    <row r="1626" spans="1:25">
      <c r="A1626" s="174"/>
      <c r="B1626" s="162"/>
      <c r="C1626" s="162"/>
      <c r="D1626" s="172" t="s">
        <v>769</v>
      </c>
      <c r="E1626" s="302"/>
      <c r="F1626" s="302"/>
      <c r="G1626" s="302"/>
      <c r="H1626" s="302"/>
      <c r="I1626" s="302"/>
      <c r="J1626" s="302"/>
      <c r="K1626" s="316"/>
      <c r="L1626" s="302"/>
      <c r="M1626" s="304"/>
      <c r="N1626" s="302">
        <v>72600</v>
      </c>
      <c r="O1626" s="304"/>
      <c r="P1626" s="304"/>
      <c r="Q1626" s="304"/>
      <c r="R1626" s="304"/>
      <c r="S1626" s="304"/>
      <c r="T1626" s="304"/>
      <c r="U1626" s="304"/>
      <c r="V1626" s="304"/>
      <c r="W1626" s="304"/>
      <c r="X1626" s="304"/>
      <c r="Y1626" s="154"/>
    </row>
    <row r="1627" spans="1:25">
      <c r="A1627" s="174"/>
      <c r="B1627" s="162"/>
      <c r="C1627" s="162"/>
      <c r="D1627" s="172" t="s">
        <v>770</v>
      </c>
      <c r="E1627" s="302"/>
      <c r="F1627" s="302"/>
      <c r="G1627" s="302"/>
      <c r="H1627" s="302"/>
      <c r="I1627" s="302"/>
      <c r="J1627" s="302"/>
      <c r="K1627" s="316"/>
      <c r="L1627" s="302"/>
      <c r="M1627" s="304"/>
      <c r="N1627" s="302">
        <v>108472400</v>
      </c>
      <c r="O1627" s="304"/>
      <c r="P1627" s="304"/>
      <c r="Q1627" s="304"/>
      <c r="R1627" s="304"/>
      <c r="S1627" s="304"/>
      <c r="T1627" s="304"/>
      <c r="U1627" s="304"/>
      <c r="V1627" s="304"/>
      <c r="W1627" s="304"/>
      <c r="X1627" s="304"/>
      <c r="Y1627" s="154"/>
    </row>
    <row r="1628" spans="1:25">
      <c r="A1628" s="174"/>
      <c r="B1628" s="162"/>
      <c r="C1628" s="162"/>
      <c r="D1628" s="172" t="s">
        <v>771</v>
      </c>
      <c r="E1628" s="302"/>
      <c r="F1628" s="302"/>
      <c r="G1628" s="302"/>
      <c r="H1628" s="302"/>
      <c r="I1628" s="302"/>
      <c r="J1628" s="302"/>
      <c r="K1628" s="316"/>
      <c r="L1628" s="302"/>
      <c r="M1628" s="304"/>
      <c r="N1628" s="302">
        <v>24279420</v>
      </c>
      <c r="O1628" s="304"/>
      <c r="P1628" s="304"/>
      <c r="Q1628" s="304"/>
      <c r="R1628" s="304"/>
      <c r="S1628" s="304"/>
      <c r="T1628" s="304"/>
      <c r="U1628" s="304"/>
      <c r="V1628" s="304"/>
      <c r="W1628" s="304"/>
      <c r="X1628" s="304"/>
      <c r="Y1628" s="154"/>
    </row>
    <row r="1629" spans="1:25">
      <c r="A1629" s="174"/>
      <c r="B1629" s="162"/>
      <c r="C1629" s="162"/>
      <c r="D1629" s="172" t="s">
        <v>772</v>
      </c>
      <c r="E1629" s="302"/>
      <c r="F1629" s="302"/>
      <c r="G1629" s="302"/>
      <c r="H1629" s="302"/>
      <c r="I1629" s="302"/>
      <c r="J1629" s="302"/>
      <c r="K1629" s="316"/>
      <c r="L1629" s="302"/>
      <c r="M1629" s="304"/>
      <c r="N1629" s="302">
        <v>11906070</v>
      </c>
      <c r="O1629" s="304"/>
      <c r="P1629" s="304"/>
      <c r="Q1629" s="304"/>
      <c r="R1629" s="304"/>
      <c r="S1629" s="304"/>
      <c r="T1629" s="304"/>
      <c r="U1629" s="304"/>
      <c r="V1629" s="304"/>
      <c r="W1629" s="304"/>
      <c r="X1629" s="304"/>
      <c r="Y1629" s="154"/>
    </row>
    <row r="1630" spans="1:25">
      <c r="A1630" s="174"/>
      <c r="B1630" s="162"/>
      <c r="C1630" s="162"/>
      <c r="D1630" s="172" t="s">
        <v>773</v>
      </c>
      <c r="E1630" s="302"/>
      <c r="F1630" s="302"/>
      <c r="G1630" s="302"/>
      <c r="H1630" s="302"/>
      <c r="I1630" s="302"/>
      <c r="J1630" s="302"/>
      <c r="K1630" s="316"/>
      <c r="L1630" s="302"/>
      <c r="M1630" s="304"/>
      <c r="N1630" s="302">
        <v>5617260</v>
      </c>
      <c r="O1630" s="304"/>
      <c r="P1630" s="304"/>
      <c r="Q1630" s="304"/>
      <c r="R1630" s="304"/>
      <c r="S1630" s="304"/>
      <c r="T1630" s="304"/>
      <c r="U1630" s="304"/>
      <c r="V1630" s="304"/>
      <c r="W1630" s="304"/>
      <c r="X1630" s="304"/>
      <c r="Y1630" s="154"/>
    </row>
    <row r="1631" spans="1:25">
      <c r="A1631" s="174"/>
      <c r="B1631" s="162"/>
      <c r="C1631" s="162"/>
      <c r="D1631" s="172" t="s">
        <v>774</v>
      </c>
      <c r="E1631" s="302"/>
      <c r="F1631" s="302"/>
      <c r="G1631" s="302"/>
      <c r="H1631" s="302"/>
      <c r="I1631" s="302"/>
      <c r="J1631" s="302"/>
      <c r="K1631" s="316"/>
      <c r="L1631" s="302"/>
      <c r="M1631" s="304"/>
      <c r="N1631" s="302">
        <v>4231920</v>
      </c>
      <c r="O1631" s="304"/>
      <c r="P1631" s="304"/>
      <c r="Q1631" s="304"/>
      <c r="R1631" s="304"/>
      <c r="S1631" s="304"/>
      <c r="T1631" s="304"/>
      <c r="U1631" s="304"/>
      <c r="V1631" s="304"/>
      <c r="W1631" s="304"/>
      <c r="X1631" s="304"/>
      <c r="Y1631" s="154"/>
    </row>
    <row r="1632" spans="1:25">
      <c r="A1632" s="174"/>
      <c r="B1632" s="162"/>
      <c r="C1632" s="162"/>
      <c r="D1632" s="172" t="s">
        <v>775</v>
      </c>
      <c r="E1632" s="302"/>
      <c r="F1632" s="302"/>
      <c r="G1632" s="302"/>
      <c r="H1632" s="302"/>
      <c r="I1632" s="302"/>
      <c r="J1632" s="302"/>
      <c r="K1632" s="316"/>
      <c r="L1632" s="302"/>
      <c r="M1632" s="304"/>
      <c r="N1632" s="302">
        <v>9013070</v>
      </c>
      <c r="O1632" s="304"/>
      <c r="P1632" s="304"/>
      <c r="Q1632" s="304"/>
      <c r="R1632" s="304"/>
      <c r="S1632" s="304"/>
      <c r="T1632" s="304"/>
      <c r="U1632" s="304"/>
      <c r="V1632" s="304"/>
      <c r="W1632" s="304"/>
      <c r="X1632" s="304"/>
      <c r="Y1632" s="154"/>
    </row>
    <row r="1633" spans="1:25">
      <c r="A1633" s="174"/>
      <c r="B1633" s="162"/>
      <c r="C1633" s="162"/>
      <c r="D1633" s="172" t="s">
        <v>776</v>
      </c>
      <c r="E1633" s="302"/>
      <c r="F1633" s="302"/>
      <c r="G1633" s="302"/>
      <c r="H1633" s="302"/>
      <c r="I1633" s="302"/>
      <c r="J1633" s="302"/>
      <c r="K1633" s="316"/>
      <c r="L1633" s="302"/>
      <c r="M1633" s="304"/>
      <c r="N1633" s="302">
        <v>22816420</v>
      </c>
      <c r="O1633" s="304"/>
      <c r="P1633" s="304"/>
      <c r="Q1633" s="304"/>
      <c r="R1633" s="304"/>
      <c r="S1633" s="304"/>
      <c r="T1633" s="304"/>
      <c r="U1633" s="304"/>
      <c r="V1633" s="304"/>
      <c r="W1633" s="304"/>
      <c r="X1633" s="304"/>
      <c r="Y1633" s="154"/>
    </row>
    <row r="1634" spans="1:25">
      <c r="A1634" s="174"/>
      <c r="B1634" s="162"/>
      <c r="C1634" s="162"/>
      <c r="D1634" s="172" t="s">
        <v>777</v>
      </c>
      <c r="E1634" s="302"/>
      <c r="F1634" s="302"/>
      <c r="G1634" s="302"/>
      <c r="H1634" s="302"/>
      <c r="I1634" s="302"/>
      <c r="J1634" s="302"/>
      <c r="K1634" s="316"/>
      <c r="L1634" s="302"/>
      <c r="M1634" s="304"/>
      <c r="N1634" s="302">
        <v>51311590</v>
      </c>
      <c r="O1634" s="304"/>
      <c r="P1634" s="304"/>
      <c r="Q1634" s="304"/>
      <c r="R1634" s="304"/>
      <c r="S1634" s="304"/>
      <c r="T1634" s="304"/>
      <c r="U1634" s="304"/>
      <c r="V1634" s="304"/>
      <c r="W1634" s="304"/>
      <c r="X1634" s="304"/>
      <c r="Y1634" s="154"/>
    </row>
    <row r="1635" spans="1:25">
      <c r="A1635" s="174"/>
      <c r="B1635" s="162"/>
      <c r="C1635" s="162"/>
      <c r="D1635" s="172" t="s">
        <v>778</v>
      </c>
      <c r="E1635" s="302"/>
      <c r="F1635" s="302"/>
      <c r="G1635" s="302"/>
      <c r="H1635" s="302"/>
      <c r="I1635" s="302"/>
      <c r="J1635" s="302"/>
      <c r="K1635" s="316"/>
      <c r="L1635" s="302"/>
      <c r="M1635" s="304"/>
      <c r="N1635" s="302">
        <v>2581040</v>
      </c>
      <c r="O1635" s="304"/>
      <c r="P1635" s="304"/>
      <c r="Q1635" s="304"/>
      <c r="R1635" s="304"/>
      <c r="S1635" s="304"/>
      <c r="T1635" s="304"/>
      <c r="U1635" s="304"/>
      <c r="V1635" s="304"/>
      <c r="W1635" s="304"/>
      <c r="X1635" s="304"/>
      <c r="Y1635" s="154"/>
    </row>
    <row r="1636" spans="1:25">
      <c r="A1636" s="174"/>
      <c r="B1636" s="162"/>
      <c r="C1636" s="162"/>
      <c r="D1636" s="172" t="s">
        <v>779</v>
      </c>
      <c r="E1636" s="302"/>
      <c r="F1636" s="302"/>
      <c r="G1636" s="302"/>
      <c r="H1636" s="302"/>
      <c r="I1636" s="302"/>
      <c r="J1636" s="302"/>
      <c r="K1636" s="316"/>
      <c r="L1636" s="302"/>
      <c r="M1636" s="304"/>
      <c r="N1636" s="302">
        <v>58279980</v>
      </c>
      <c r="O1636" s="304"/>
      <c r="P1636" s="304"/>
      <c r="Q1636" s="304"/>
      <c r="R1636" s="304"/>
      <c r="S1636" s="304"/>
      <c r="T1636" s="304"/>
      <c r="U1636" s="304"/>
      <c r="V1636" s="304"/>
      <c r="W1636" s="304"/>
      <c r="X1636" s="304"/>
      <c r="Y1636" s="154"/>
    </row>
    <row r="1637" spans="1:25">
      <c r="A1637" s="174"/>
      <c r="B1637" s="162"/>
      <c r="C1637" s="162"/>
      <c r="D1637" s="172" t="s">
        <v>780</v>
      </c>
      <c r="E1637" s="302"/>
      <c r="F1637" s="302"/>
      <c r="G1637" s="302"/>
      <c r="H1637" s="302"/>
      <c r="I1637" s="302"/>
      <c r="J1637" s="302"/>
      <c r="K1637" s="316"/>
      <c r="L1637" s="302"/>
      <c r="M1637" s="304"/>
      <c r="N1637" s="302">
        <v>9570000</v>
      </c>
      <c r="O1637" s="304"/>
      <c r="P1637" s="304"/>
      <c r="Q1637" s="304"/>
      <c r="R1637" s="304"/>
      <c r="S1637" s="304"/>
      <c r="T1637" s="304"/>
      <c r="U1637" s="304"/>
      <c r="V1637" s="304"/>
      <c r="W1637" s="304"/>
      <c r="X1637" s="304"/>
      <c r="Y1637" s="154"/>
    </row>
    <row r="1638" spans="1:25">
      <c r="A1638" s="174"/>
      <c r="B1638" s="162"/>
      <c r="C1638" s="162"/>
      <c r="D1638" s="172" t="s">
        <v>781</v>
      </c>
      <c r="E1638" s="302"/>
      <c r="F1638" s="302"/>
      <c r="G1638" s="302"/>
      <c r="H1638" s="302"/>
      <c r="I1638" s="302"/>
      <c r="J1638" s="302"/>
      <c r="K1638" s="316"/>
      <c r="L1638" s="302"/>
      <c r="M1638" s="304"/>
      <c r="N1638" s="302">
        <v>47072630</v>
      </c>
      <c r="O1638" s="304"/>
      <c r="P1638" s="304"/>
      <c r="Q1638" s="304"/>
      <c r="R1638" s="304"/>
      <c r="S1638" s="304"/>
      <c r="T1638" s="304"/>
      <c r="U1638" s="304"/>
      <c r="V1638" s="304"/>
      <c r="W1638" s="304"/>
      <c r="X1638" s="304"/>
      <c r="Y1638" s="154"/>
    </row>
    <row r="1639" spans="1:25">
      <c r="A1639" s="174"/>
      <c r="B1639" s="162"/>
      <c r="C1639" s="162"/>
      <c r="D1639" s="172" t="s">
        <v>783</v>
      </c>
      <c r="E1639" s="302"/>
      <c r="F1639" s="302"/>
      <c r="G1639" s="302"/>
      <c r="H1639" s="302"/>
      <c r="I1639" s="302"/>
      <c r="J1639" s="302"/>
      <c r="K1639" s="316"/>
      <c r="L1639" s="302"/>
      <c r="M1639" s="304"/>
      <c r="N1639" s="302">
        <v>93830000</v>
      </c>
      <c r="O1639" s="304"/>
      <c r="P1639" s="304"/>
      <c r="Q1639" s="304"/>
      <c r="R1639" s="304"/>
      <c r="S1639" s="304"/>
      <c r="T1639" s="304"/>
      <c r="U1639" s="304"/>
      <c r="V1639" s="304"/>
      <c r="W1639" s="304"/>
      <c r="X1639" s="304"/>
      <c r="Y1639" s="154"/>
    </row>
    <row r="1640" spans="1:25">
      <c r="A1640" s="174"/>
      <c r="B1640" s="162"/>
      <c r="C1640" s="162"/>
      <c r="D1640" s="172" t="s">
        <v>784</v>
      </c>
      <c r="E1640" s="302"/>
      <c r="F1640" s="302"/>
      <c r="G1640" s="302"/>
      <c r="H1640" s="302"/>
      <c r="I1640" s="302"/>
      <c r="J1640" s="302"/>
      <c r="K1640" s="316"/>
      <c r="L1640" s="302"/>
      <c r="M1640" s="304"/>
      <c r="N1640" s="302">
        <v>108295000</v>
      </c>
      <c r="O1640" s="304"/>
      <c r="P1640" s="304"/>
      <c r="Q1640" s="304"/>
      <c r="R1640" s="304"/>
      <c r="S1640" s="304"/>
      <c r="T1640" s="304"/>
      <c r="U1640" s="304"/>
      <c r="V1640" s="304"/>
      <c r="W1640" s="304"/>
      <c r="X1640" s="304"/>
      <c r="Y1640" s="154"/>
    </row>
    <row r="1641" spans="1:25">
      <c r="A1641" s="174"/>
      <c r="B1641" s="162"/>
      <c r="C1641" s="162"/>
      <c r="D1641" s="172" t="s">
        <v>785</v>
      </c>
      <c r="E1641" s="302"/>
      <c r="F1641" s="302"/>
      <c r="G1641" s="302"/>
      <c r="H1641" s="302"/>
      <c r="I1641" s="302"/>
      <c r="J1641" s="302"/>
      <c r="K1641" s="316"/>
      <c r="L1641" s="302"/>
      <c r="M1641" s="304"/>
      <c r="N1641" s="302">
        <v>83630000</v>
      </c>
      <c r="O1641" s="304"/>
      <c r="P1641" s="304"/>
      <c r="Q1641" s="304"/>
      <c r="R1641" s="304"/>
      <c r="S1641" s="304"/>
      <c r="T1641" s="304"/>
      <c r="U1641" s="304"/>
      <c r="V1641" s="304"/>
      <c r="W1641" s="304"/>
      <c r="X1641" s="304"/>
      <c r="Y1641" s="154"/>
    </row>
    <row r="1642" spans="1:25">
      <c r="A1642" s="174"/>
      <c r="B1642" s="162"/>
      <c r="C1642" s="162"/>
      <c r="D1642" s="172" t="s">
        <v>786</v>
      </c>
      <c r="E1642" s="302"/>
      <c r="F1642" s="302"/>
      <c r="G1642" s="302"/>
      <c r="H1642" s="302"/>
      <c r="I1642" s="302"/>
      <c r="J1642" s="302"/>
      <c r="K1642" s="302"/>
      <c r="L1642" s="302"/>
      <c r="M1642" s="304"/>
      <c r="N1642" s="302">
        <v>37400000</v>
      </c>
      <c r="O1642" s="304"/>
      <c r="P1642" s="304"/>
      <c r="Q1642" s="304"/>
      <c r="R1642" s="304"/>
      <c r="S1642" s="304"/>
      <c r="T1642" s="304"/>
      <c r="U1642" s="304"/>
      <c r="V1642" s="304"/>
      <c r="W1642" s="304"/>
      <c r="X1642" s="304"/>
      <c r="Y1642" s="154"/>
    </row>
    <row r="1643" spans="1:25">
      <c r="A1643" s="174"/>
      <c r="B1643" s="162"/>
      <c r="C1643" s="162"/>
      <c r="D1643" s="172" t="s">
        <v>787</v>
      </c>
      <c r="E1643" s="302"/>
      <c r="F1643" s="302"/>
      <c r="G1643" s="302"/>
      <c r="H1643" s="302"/>
      <c r="I1643" s="302"/>
      <c r="J1643" s="302"/>
      <c r="K1643" s="302"/>
      <c r="L1643" s="302"/>
      <c r="M1643" s="304"/>
      <c r="N1643" s="304"/>
      <c r="O1643" s="302">
        <v>6541195276</v>
      </c>
      <c r="P1643" s="304"/>
      <c r="Q1643" s="304"/>
      <c r="R1643" s="304"/>
      <c r="S1643" s="304"/>
      <c r="T1643" s="304"/>
      <c r="U1643" s="304"/>
      <c r="V1643" s="304"/>
      <c r="W1643" s="304"/>
      <c r="X1643" s="304"/>
      <c r="Y1643" s="154"/>
    </row>
    <row r="1644" spans="1:25">
      <c r="A1644" s="174"/>
      <c r="B1644" s="162"/>
      <c r="C1644" s="162"/>
      <c r="D1644" s="172" t="s">
        <v>788</v>
      </c>
      <c r="E1644" s="302"/>
      <c r="F1644" s="302"/>
      <c r="G1644" s="302"/>
      <c r="H1644" s="302"/>
      <c r="I1644" s="302"/>
      <c r="J1644" s="302"/>
      <c r="K1644" s="302"/>
      <c r="L1644" s="302"/>
      <c r="M1644" s="304"/>
      <c r="N1644" s="304"/>
      <c r="O1644" s="302">
        <v>67250000</v>
      </c>
      <c r="P1644" s="304"/>
      <c r="Q1644" s="304"/>
      <c r="R1644" s="304"/>
      <c r="S1644" s="304"/>
      <c r="T1644" s="304"/>
      <c r="U1644" s="304"/>
      <c r="V1644" s="304"/>
      <c r="W1644" s="304"/>
      <c r="X1644" s="304"/>
      <c r="Y1644" s="154"/>
    </row>
    <row r="1645" spans="1:25">
      <c r="A1645" s="174"/>
      <c r="B1645" s="162"/>
      <c r="C1645" s="162"/>
      <c r="D1645" s="172" t="s">
        <v>789</v>
      </c>
      <c r="E1645" s="302"/>
      <c r="F1645" s="302"/>
      <c r="G1645" s="302"/>
      <c r="H1645" s="302"/>
      <c r="I1645" s="302"/>
      <c r="J1645" s="302"/>
      <c r="K1645" s="302"/>
      <c r="L1645" s="302"/>
      <c r="M1645" s="304"/>
      <c r="N1645" s="304"/>
      <c r="O1645" s="302">
        <v>374477780</v>
      </c>
      <c r="P1645" s="304"/>
      <c r="Q1645" s="304"/>
      <c r="R1645" s="304"/>
      <c r="S1645" s="304"/>
      <c r="T1645" s="304"/>
      <c r="U1645" s="304"/>
      <c r="V1645" s="304"/>
      <c r="W1645" s="304"/>
      <c r="X1645" s="304"/>
      <c r="Y1645" s="154"/>
    </row>
    <row r="1646" spans="1:25">
      <c r="A1646" s="174"/>
      <c r="B1646" s="162"/>
      <c r="C1646" s="162"/>
      <c r="D1646" s="172"/>
      <c r="E1646" s="302"/>
      <c r="F1646" s="302"/>
      <c r="G1646" s="302"/>
      <c r="H1646" s="302"/>
      <c r="I1646" s="302"/>
      <c r="J1646" s="302"/>
      <c r="K1646" s="302"/>
      <c r="L1646" s="302"/>
      <c r="M1646" s="304"/>
      <c r="N1646" s="304"/>
      <c r="O1646" s="302"/>
      <c r="P1646" s="304"/>
      <c r="Q1646" s="304"/>
      <c r="R1646" s="304"/>
      <c r="S1646" s="304"/>
      <c r="T1646" s="304"/>
      <c r="U1646" s="304"/>
      <c r="V1646" s="304"/>
      <c r="W1646" s="304"/>
      <c r="X1646" s="304"/>
      <c r="Y1646" s="154"/>
    </row>
    <row r="1647" spans="1:25">
      <c r="A1647" s="174"/>
      <c r="B1647" s="162"/>
      <c r="C1647" s="162"/>
      <c r="D1647" s="170" t="s">
        <v>738</v>
      </c>
      <c r="E1647" s="302"/>
      <c r="F1647" s="302"/>
      <c r="G1647" s="302"/>
      <c r="H1647" s="302"/>
      <c r="I1647" s="302"/>
      <c r="J1647" s="302"/>
      <c r="K1647" s="302"/>
      <c r="L1647" s="302"/>
      <c r="M1647" s="304"/>
      <c r="N1647" s="304"/>
      <c r="O1647" s="304"/>
      <c r="P1647" s="304"/>
      <c r="Q1647" s="304"/>
      <c r="R1647" s="304"/>
      <c r="S1647" s="304"/>
      <c r="T1647" s="304"/>
      <c r="U1647" s="304"/>
      <c r="V1647" s="304"/>
      <c r="W1647" s="304"/>
      <c r="X1647" s="304"/>
      <c r="Y1647" s="154"/>
    </row>
    <row r="1648" spans="1:25">
      <c r="A1648" s="174"/>
      <c r="B1648" s="162"/>
      <c r="C1648" s="162"/>
      <c r="D1648" s="172" t="s">
        <v>752</v>
      </c>
      <c r="E1648" s="302"/>
      <c r="F1648" s="302"/>
      <c r="G1648" s="302"/>
      <c r="H1648" s="302"/>
      <c r="I1648" s="302"/>
      <c r="J1648" s="302"/>
      <c r="K1648" s="302"/>
      <c r="L1648" s="302"/>
      <c r="M1648" s="304"/>
      <c r="N1648" s="304"/>
      <c r="O1648" s="304"/>
      <c r="P1648" s="304"/>
      <c r="Q1648" s="302">
        <v>576177800</v>
      </c>
      <c r="R1648" s="304"/>
      <c r="S1648" s="304"/>
      <c r="T1648" s="304"/>
      <c r="U1648" s="304"/>
      <c r="V1648" s="304"/>
      <c r="W1648" s="304"/>
      <c r="X1648" s="304"/>
      <c r="Y1648" s="154"/>
    </row>
    <row r="1649" spans="1:25">
      <c r="A1649" s="174"/>
      <c r="B1649" s="162"/>
      <c r="C1649" s="162"/>
      <c r="D1649" s="172" t="s">
        <v>753</v>
      </c>
      <c r="E1649" s="302"/>
      <c r="F1649" s="302"/>
      <c r="G1649" s="302"/>
      <c r="H1649" s="302"/>
      <c r="I1649" s="302"/>
      <c r="J1649" s="302"/>
      <c r="K1649" s="302"/>
      <c r="L1649" s="302"/>
      <c r="M1649" s="304"/>
      <c r="N1649" s="304"/>
      <c r="O1649" s="304"/>
      <c r="P1649" s="304"/>
      <c r="Q1649" s="302">
        <v>156591600</v>
      </c>
      <c r="R1649" s="304"/>
      <c r="S1649" s="304"/>
      <c r="T1649" s="304"/>
      <c r="U1649" s="304"/>
      <c r="V1649" s="304"/>
      <c r="W1649" s="304"/>
      <c r="X1649" s="304"/>
      <c r="Y1649" s="154"/>
    </row>
    <row r="1650" spans="1:25">
      <c r="A1650" s="174"/>
      <c r="B1650" s="162"/>
      <c r="C1650" s="162"/>
      <c r="D1650" s="172" t="s">
        <v>754</v>
      </c>
      <c r="E1650" s="302"/>
      <c r="F1650" s="302"/>
      <c r="G1650" s="302"/>
      <c r="H1650" s="302"/>
      <c r="I1650" s="302"/>
      <c r="J1650" s="302"/>
      <c r="K1650" s="302"/>
      <c r="L1650" s="302"/>
      <c r="M1650" s="304"/>
      <c r="N1650" s="304"/>
      <c r="O1650" s="304"/>
      <c r="P1650" s="304"/>
      <c r="Q1650" s="302">
        <v>162419400</v>
      </c>
      <c r="R1650" s="304"/>
      <c r="S1650" s="304"/>
      <c r="T1650" s="304"/>
      <c r="U1650" s="304"/>
      <c r="V1650" s="304"/>
      <c r="W1650" s="304"/>
      <c r="X1650" s="304"/>
      <c r="Y1650" s="154"/>
    </row>
    <row r="1651" spans="1:25">
      <c r="A1651" s="174"/>
      <c r="B1651" s="162"/>
      <c r="C1651" s="162"/>
      <c r="D1651" s="172" t="s">
        <v>755</v>
      </c>
      <c r="E1651" s="302"/>
      <c r="F1651" s="302"/>
      <c r="G1651" s="302"/>
      <c r="H1651" s="302"/>
      <c r="I1651" s="302"/>
      <c r="J1651" s="302"/>
      <c r="K1651" s="302"/>
      <c r="L1651" s="302"/>
      <c r="M1651" s="304"/>
      <c r="N1651" s="304"/>
      <c r="O1651" s="304"/>
      <c r="P1651" s="304"/>
      <c r="Q1651" s="302">
        <v>121895400</v>
      </c>
      <c r="R1651" s="304"/>
      <c r="S1651" s="304"/>
      <c r="T1651" s="304"/>
      <c r="U1651" s="304"/>
      <c r="V1651" s="304"/>
      <c r="W1651" s="304"/>
      <c r="X1651" s="304"/>
      <c r="Y1651" s="154"/>
    </row>
    <row r="1652" spans="1:25">
      <c r="A1652" s="174"/>
      <c r="B1652" s="162"/>
      <c r="C1652" s="162"/>
      <c r="D1652" s="172" t="s">
        <v>756</v>
      </c>
      <c r="E1652" s="302"/>
      <c r="F1652" s="302"/>
      <c r="G1652" s="302"/>
      <c r="H1652" s="302"/>
      <c r="I1652" s="302"/>
      <c r="J1652" s="302"/>
      <c r="K1652" s="302"/>
      <c r="L1652" s="302"/>
      <c r="M1652" s="304"/>
      <c r="N1652" s="304"/>
      <c r="O1652" s="304"/>
      <c r="P1652" s="304"/>
      <c r="Q1652" s="302">
        <v>449042000</v>
      </c>
      <c r="R1652" s="304"/>
      <c r="S1652" s="304"/>
      <c r="T1652" s="304"/>
      <c r="U1652" s="304"/>
      <c r="V1652" s="304"/>
      <c r="W1652" s="304"/>
      <c r="X1652" s="304"/>
      <c r="Y1652" s="154"/>
    </row>
    <row r="1653" spans="1:25">
      <c r="A1653" s="174"/>
      <c r="B1653" s="162"/>
      <c r="C1653" s="162"/>
      <c r="D1653" s="172" t="s">
        <v>757</v>
      </c>
      <c r="E1653" s="302"/>
      <c r="F1653" s="302"/>
      <c r="G1653" s="302"/>
      <c r="H1653" s="302"/>
      <c r="I1653" s="302"/>
      <c r="J1653" s="302"/>
      <c r="K1653" s="302"/>
      <c r="L1653" s="302"/>
      <c r="M1653" s="304"/>
      <c r="N1653" s="304"/>
      <c r="O1653" s="304"/>
      <c r="P1653" s="304"/>
      <c r="Q1653" s="302">
        <v>240923100</v>
      </c>
      <c r="R1653" s="304"/>
      <c r="S1653" s="304"/>
      <c r="T1653" s="304"/>
      <c r="U1653" s="304"/>
      <c r="V1653" s="304"/>
      <c r="W1653" s="304"/>
      <c r="X1653" s="304"/>
      <c r="Y1653" s="154"/>
    </row>
    <row r="1654" spans="1:25">
      <c r="A1654" s="174"/>
      <c r="B1654" s="162"/>
      <c r="C1654" s="162"/>
      <c r="D1654" s="172" t="s">
        <v>758</v>
      </c>
      <c r="E1654" s="302"/>
      <c r="F1654" s="302"/>
      <c r="G1654" s="302"/>
      <c r="H1654" s="302"/>
      <c r="I1654" s="302"/>
      <c r="J1654" s="302"/>
      <c r="K1654" s="302"/>
      <c r="L1654" s="302"/>
      <c r="M1654" s="304"/>
      <c r="N1654" s="304"/>
      <c r="O1654" s="304"/>
      <c r="P1654" s="304"/>
      <c r="Q1654" s="302">
        <v>377254416</v>
      </c>
      <c r="R1654" s="304"/>
      <c r="S1654" s="304"/>
      <c r="T1654" s="304"/>
      <c r="U1654" s="304"/>
      <c r="V1654" s="304"/>
      <c r="W1654" s="304"/>
      <c r="X1654" s="304"/>
      <c r="Y1654" s="154"/>
    </row>
    <row r="1655" spans="1:25">
      <c r="A1655" s="174"/>
      <c r="B1655" s="162"/>
      <c r="C1655" s="162"/>
      <c r="D1655" s="172" t="s">
        <v>759</v>
      </c>
      <c r="E1655" s="302"/>
      <c r="F1655" s="302"/>
      <c r="G1655" s="302"/>
      <c r="H1655" s="302"/>
      <c r="I1655" s="302"/>
      <c r="J1655" s="302"/>
      <c r="K1655" s="302"/>
      <c r="L1655" s="302"/>
      <c r="M1655" s="304"/>
      <c r="N1655" s="304"/>
      <c r="O1655" s="304"/>
      <c r="P1655" s="304"/>
      <c r="Q1655" s="302">
        <v>34866700</v>
      </c>
      <c r="R1655" s="304"/>
      <c r="S1655" s="304"/>
      <c r="T1655" s="304"/>
      <c r="U1655" s="304"/>
      <c r="V1655" s="304"/>
      <c r="W1655" s="304"/>
      <c r="X1655" s="304"/>
      <c r="Y1655" s="154"/>
    </row>
    <row r="1656" spans="1:25">
      <c r="A1656" s="174"/>
      <c r="B1656" s="162"/>
      <c r="C1656" s="162"/>
      <c r="D1656" s="172" t="s">
        <v>760</v>
      </c>
      <c r="E1656" s="302"/>
      <c r="F1656" s="302"/>
      <c r="G1656" s="302"/>
      <c r="H1656" s="302"/>
      <c r="I1656" s="302"/>
      <c r="J1656" s="302"/>
      <c r="K1656" s="302"/>
      <c r="L1656" s="302"/>
      <c r="M1656" s="304"/>
      <c r="N1656" s="304"/>
      <c r="O1656" s="304"/>
      <c r="P1656" s="304"/>
      <c r="Q1656" s="302">
        <v>524385180</v>
      </c>
      <c r="R1656" s="304"/>
      <c r="S1656" s="304"/>
      <c r="T1656" s="304"/>
      <c r="U1656" s="304"/>
      <c r="V1656" s="304"/>
      <c r="W1656" s="304"/>
      <c r="X1656" s="304"/>
      <c r="Y1656" s="154"/>
    </row>
    <row r="1657" spans="1:25">
      <c r="A1657" s="174"/>
      <c r="B1657" s="162"/>
      <c r="C1657" s="162"/>
      <c r="D1657" s="172" t="s">
        <v>761</v>
      </c>
      <c r="E1657" s="302"/>
      <c r="F1657" s="302"/>
      <c r="G1657" s="302"/>
      <c r="H1657" s="302"/>
      <c r="I1657" s="302"/>
      <c r="J1657" s="302"/>
      <c r="K1657" s="302"/>
      <c r="L1657" s="302"/>
      <c r="M1657" s="304"/>
      <c r="N1657" s="304"/>
      <c r="O1657" s="304"/>
      <c r="P1657" s="304"/>
      <c r="Q1657" s="302">
        <v>206019220</v>
      </c>
      <c r="R1657" s="304"/>
      <c r="S1657" s="304"/>
      <c r="T1657" s="304"/>
      <c r="U1657" s="304"/>
      <c r="V1657" s="304"/>
      <c r="W1657" s="304"/>
      <c r="X1657" s="304"/>
      <c r="Y1657" s="154"/>
    </row>
    <row r="1658" spans="1:25">
      <c r="A1658" s="174"/>
      <c r="B1658" s="162"/>
      <c r="C1658" s="162"/>
      <c r="D1658" s="172" t="s">
        <v>762</v>
      </c>
      <c r="E1658" s="302"/>
      <c r="F1658" s="302"/>
      <c r="G1658" s="302"/>
      <c r="H1658" s="302"/>
      <c r="I1658" s="302"/>
      <c r="J1658" s="302"/>
      <c r="K1658" s="302"/>
      <c r="L1658" s="302"/>
      <c r="M1658" s="304"/>
      <c r="N1658" s="304"/>
      <c r="O1658" s="304"/>
      <c r="P1658" s="304"/>
      <c r="Q1658" s="302">
        <v>121000000</v>
      </c>
      <c r="R1658" s="304"/>
      <c r="S1658" s="304"/>
      <c r="T1658" s="304"/>
      <c r="U1658" s="304"/>
      <c r="V1658" s="304"/>
      <c r="W1658" s="304"/>
      <c r="X1658" s="304"/>
      <c r="Y1658" s="154"/>
    </row>
    <row r="1659" spans="1:25">
      <c r="A1659" s="174"/>
      <c r="B1659" s="162"/>
      <c r="C1659" s="162"/>
      <c r="D1659" s="172" t="s">
        <v>792</v>
      </c>
      <c r="E1659" s="302"/>
      <c r="F1659" s="302"/>
      <c r="G1659" s="302"/>
      <c r="H1659" s="302"/>
      <c r="I1659" s="302"/>
      <c r="J1659" s="302"/>
      <c r="K1659" s="302"/>
      <c r="L1659" s="302"/>
      <c r="M1659" s="304"/>
      <c r="N1659" s="304"/>
      <c r="O1659" s="304"/>
      <c r="P1659" s="304"/>
      <c r="Q1659" s="302">
        <v>901931626</v>
      </c>
      <c r="R1659" s="304"/>
      <c r="S1659" s="304"/>
      <c r="T1659" s="304"/>
      <c r="U1659" s="304"/>
      <c r="V1659" s="304"/>
      <c r="W1659" s="304"/>
      <c r="X1659" s="304"/>
      <c r="Y1659" s="154"/>
    </row>
    <row r="1660" spans="1:25">
      <c r="A1660" s="174"/>
      <c r="B1660" s="162"/>
      <c r="C1660" s="162"/>
      <c r="D1660" s="172" t="s">
        <v>763</v>
      </c>
      <c r="E1660" s="302"/>
      <c r="F1660" s="302"/>
      <c r="G1660" s="302"/>
      <c r="H1660" s="302"/>
      <c r="I1660" s="302"/>
      <c r="J1660" s="302"/>
      <c r="K1660" s="302"/>
      <c r="L1660" s="302"/>
      <c r="M1660" s="304"/>
      <c r="N1660" s="304"/>
      <c r="O1660" s="304"/>
      <c r="P1660" s="304"/>
      <c r="Q1660" s="302">
        <v>412099600</v>
      </c>
      <c r="R1660" s="304"/>
      <c r="S1660" s="304"/>
      <c r="T1660" s="304"/>
      <c r="U1660" s="304"/>
      <c r="V1660" s="304"/>
      <c r="W1660" s="304"/>
      <c r="X1660" s="304"/>
      <c r="Y1660" s="154"/>
    </row>
    <row r="1661" spans="1:25">
      <c r="A1661" s="174"/>
      <c r="B1661" s="162"/>
      <c r="C1661" s="162"/>
      <c r="D1661" s="172" t="s">
        <v>783</v>
      </c>
      <c r="E1661" s="302"/>
      <c r="F1661" s="302"/>
      <c r="G1661" s="302"/>
      <c r="H1661" s="302"/>
      <c r="I1661" s="302"/>
      <c r="J1661" s="302"/>
      <c r="K1661" s="302"/>
      <c r="L1661" s="302"/>
      <c r="M1661" s="304"/>
      <c r="N1661" s="304"/>
      <c r="O1661" s="304"/>
      <c r="P1661" s="304"/>
      <c r="Q1661" s="302">
        <v>93830000</v>
      </c>
      <c r="R1661" s="304"/>
      <c r="S1661" s="304"/>
      <c r="T1661" s="304"/>
      <c r="U1661" s="304"/>
      <c r="V1661" s="304"/>
      <c r="W1661" s="304"/>
      <c r="X1661" s="304"/>
      <c r="Y1661" s="154"/>
    </row>
    <row r="1662" spans="1:25">
      <c r="A1662" s="174"/>
      <c r="B1662" s="162"/>
      <c r="C1662" s="162"/>
      <c r="D1662" s="172" t="s">
        <v>784</v>
      </c>
      <c r="E1662" s="302"/>
      <c r="F1662" s="302"/>
      <c r="G1662" s="302"/>
      <c r="H1662" s="302"/>
      <c r="I1662" s="302"/>
      <c r="J1662" s="302"/>
      <c r="K1662" s="302"/>
      <c r="L1662" s="302"/>
      <c r="M1662" s="304"/>
      <c r="N1662" s="304"/>
      <c r="O1662" s="304"/>
      <c r="P1662" s="304"/>
      <c r="Q1662" s="302">
        <v>108295000</v>
      </c>
      <c r="R1662" s="304"/>
      <c r="S1662" s="304"/>
      <c r="T1662" s="304"/>
      <c r="U1662" s="304"/>
      <c r="V1662" s="304"/>
      <c r="W1662" s="304"/>
      <c r="X1662" s="304"/>
      <c r="Y1662" s="154"/>
    </row>
    <row r="1663" spans="1:25">
      <c r="A1663" s="174"/>
      <c r="B1663" s="162"/>
      <c r="C1663" s="162"/>
      <c r="D1663" s="172" t="s">
        <v>785</v>
      </c>
      <c r="E1663" s="302"/>
      <c r="F1663" s="302"/>
      <c r="G1663" s="302"/>
      <c r="H1663" s="302"/>
      <c r="I1663" s="302"/>
      <c r="J1663" s="302"/>
      <c r="K1663" s="302"/>
      <c r="L1663" s="302"/>
      <c r="M1663" s="304"/>
      <c r="N1663" s="304"/>
      <c r="O1663" s="304"/>
      <c r="P1663" s="304"/>
      <c r="Q1663" s="302">
        <v>83630000</v>
      </c>
      <c r="R1663" s="304"/>
      <c r="S1663" s="304"/>
      <c r="T1663" s="304"/>
      <c r="U1663" s="304"/>
      <c r="V1663" s="304"/>
      <c r="W1663" s="304"/>
      <c r="X1663" s="304"/>
      <c r="Y1663" s="154"/>
    </row>
    <row r="1664" spans="1:25">
      <c r="A1664" s="174"/>
      <c r="B1664" s="162"/>
      <c r="C1664" s="162"/>
      <c r="D1664" s="172" t="s">
        <v>786</v>
      </c>
      <c r="E1664" s="302"/>
      <c r="F1664" s="302"/>
      <c r="G1664" s="302"/>
      <c r="H1664" s="302"/>
      <c r="I1664" s="302"/>
      <c r="J1664" s="302"/>
      <c r="K1664" s="302"/>
      <c r="L1664" s="302"/>
      <c r="M1664" s="304"/>
      <c r="N1664" s="304"/>
      <c r="O1664" s="304"/>
      <c r="P1664" s="304"/>
      <c r="Q1664" s="302">
        <v>37400000</v>
      </c>
      <c r="R1664" s="304"/>
      <c r="S1664" s="304"/>
      <c r="T1664" s="304"/>
      <c r="U1664" s="304"/>
      <c r="V1664" s="304"/>
      <c r="W1664" s="304"/>
      <c r="X1664" s="304"/>
      <c r="Y1664" s="154"/>
    </row>
    <row r="1665" spans="1:25">
      <c r="A1665" s="174"/>
      <c r="B1665" s="162"/>
      <c r="C1665" s="162"/>
      <c r="D1665" s="172" t="s">
        <v>790</v>
      </c>
      <c r="E1665" s="302"/>
      <c r="F1665" s="302"/>
      <c r="G1665" s="302"/>
      <c r="H1665" s="302"/>
      <c r="I1665" s="302"/>
      <c r="J1665" s="302"/>
      <c r="K1665" s="302"/>
      <c r="L1665" s="302"/>
      <c r="M1665" s="304"/>
      <c r="N1665" s="304"/>
      <c r="O1665" s="304"/>
      <c r="P1665" s="304"/>
      <c r="Q1665" s="302">
        <v>79695000</v>
      </c>
      <c r="R1665" s="304"/>
      <c r="S1665" s="304"/>
      <c r="T1665" s="304"/>
      <c r="U1665" s="304"/>
      <c r="V1665" s="304"/>
      <c r="W1665" s="304"/>
      <c r="X1665" s="304"/>
      <c r="Y1665" s="154"/>
    </row>
    <row r="1666" spans="1:25">
      <c r="A1666" s="174"/>
      <c r="B1666" s="162"/>
      <c r="C1666" s="162"/>
      <c r="D1666" s="172" t="s">
        <v>764</v>
      </c>
      <c r="E1666" s="302"/>
      <c r="F1666" s="302"/>
      <c r="G1666" s="302"/>
      <c r="H1666" s="302"/>
      <c r="I1666" s="302"/>
      <c r="J1666" s="302"/>
      <c r="K1666" s="302"/>
      <c r="L1666" s="302"/>
      <c r="M1666" s="304"/>
      <c r="N1666" s="304"/>
      <c r="O1666" s="304"/>
      <c r="P1666" s="304"/>
      <c r="Q1666" s="302">
        <v>58907200</v>
      </c>
      <c r="R1666" s="304"/>
      <c r="S1666" s="304"/>
      <c r="T1666" s="304"/>
      <c r="U1666" s="304"/>
      <c r="V1666" s="304"/>
      <c r="W1666" s="304"/>
      <c r="X1666" s="304"/>
      <c r="Y1666" s="154"/>
    </row>
    <row r="1667" spans="1:25">
      <c r="A1667" s="174"/>
      <c r="B1667" s="162"/>
      <c r="C1667" s="162"/>
      <c r="D1667" s="172" t="s">
        <v>765</v>
      </c>
      <c r="E1667" s="302"/>
      <c r="F1667" s="302"/>
      <c r="G1667" s="302"/>
      <c r="H1667" s="302"/>
      <c r="I1667" s="302"/>
      <c r="J1667" s="302"/>
      <c r="K1667" s="302"/>
      <c r="L1667" s="302"/>
      <c r="M1667" s="304"/>
      <c r="N1667" s="304"/>
      <c r="O1667" s="304"/>
      <c r="P1667" s="304"/>
      <c r="Q1667" s="302">
        <v>2681800</v>
      </c>
      <c r="R1667" s="304"/>
      <c r="S1667" s="304"/>
      <c r="T1667" s="304"/>
      <c r="U1667" s="304"/>
      <c r="V1667" s="304"/>
      <c r="W1667" s="304"/>
      <c r="X1667" s="304"/>
      <c r="Y1667" s="154"/>
    </row>
    <row r="1668" spans="1:25">
      <c r="A1668" s="174"/>
      <c r="B1668" s="162"/>
      <c r="C1668" s="162"/>
      <c r="D1668" s="172" t="s">
        <v>766</v>
      </c>
      <c r="E1668" s="302"/>
      <c r="F1668" s="302"/>
      <c r="G1668" s="302"/>
      <c r="H1668" s="302"/>
      <c r="I1668" s="302"/>
      <c r="J1668" s="302"/>
      <c r="K1668" s="302"/>
      <c r="L1668" s="302"/>
      <c r="M1668" s="304"/>
      <c r="N1668" s="304"/>
      <c r="O1668" s="304"/>
      <c r="P1668" s="304"/>
      <c r="Q1668" s="302">
        <v>3084950</v>
      </c>
      <c r="R1668" s="304"/>
      <c r="S1668" s="304"/>
      <c r="T1668" s="304"/>
      <c r="U1668" s="304"/>
      <c r="V1668" s="304"/>
      <c r="W1668" s="304"/>
      <c r="X1668" s="304"/>
      <c r="Y1668" s="154"/>
    </row>
    <row r="1669" spans="1:25">
      <c r="A1669" s="174"/>
      <c r="B1669" s="162"/>
      <c r="C1669" s="162"/>
      <c r="D1669" s="172" t="s">
        <v>767</v>
      </c>
      <c r="E1669" s="302"/>
      <c r="F1669" s="302"/>
      <c r="G1669" s="302"/>
      <c r="H1669" s="302"/>
      <c r="I1669" s="302"/>
      <c r="J1669" s="302"/>
      <c r="K1669" s="302"/>
      <c r="L1669" s="302"/>
      <c r="M1669" s="304"/>
      <c r="N1669" s="304"/>
      <c r="O1669" s="304"/>
      <c r="P1669" s="304"/>
      <c r="Q1669" s="302">
        <v>612350</v>
      </c>
      <c r="R1669" s="304"/>
      <c r="S1669" s="304"/>
      <c r="T1669" s="304"/>
      <c r="U1669" s="304"/>
      <c r="V1669" s="304"/>
      <c r="W1669" s="304"/>
      <c r="X1669" s="304"/>
      <c r="Y1669" s="154"/>
    </row>
    <row r="1670" spans="1:25">
      <c r="A1670" s="174"/>
      <c r="B1670" s="162"/>
      <c r="C1670" s="162"/>
      <c r="D1670" s="172" t="s">
        <v>768</v>
      </c>
      <c r="E1670" s="302"/>
      <c r="F1670" s="302"/>
      <c r="G1670" s="302"/>
      <c r="H1670" s="302"/>
      <c r="I1670" s="302"/>
      <c r="J1670" s="302"/>
      <c r="K1670" s="302"/>
      <c r="L1670" s="302"/>
      <c r="M1670" s="304"/>
      <c r="N1670" s="304"/>
      <c r="O1670" s="304"/>
      <c r="P1670" s="304"/>
      <c r="Q1670" s="302">
        <v>166300</v>
      </c>
      <c r="R1670" s="304"/>
      <c r="S1670" s="304"/>
      <c r="T1670" s="304"/>
      <c r="U1670" s="304"/>
      <c r="V1670" s="304"/>
      <c r="W1670" s="304"/>
      <c r="X1670" s="304"/>
      <c r="Y1670" s="154"/>
    </row>
    <row r="1671" spans="1:25">
      <c r="A1671" s="174"/>
      <c r="B1671" s="162"/>
      <c r="C1671" s="162"/>
      <c r="D1671" s="172" t="s">
        <v>769</v>
      </c>
      <c r="E1671" s="302"/>
      <c r="F1671" s="302"/>
      <c r="G1671" s="302"/>
      <c r="H1671" s="302"/>
      <c r="I1671" s="302"/>
      <c r="J1671" s="302"/>
      <c r="K1671" s="302"/>
      <c r="L1671" s="302"/>
      <c r="M1671" s="304"/>
      <c r="N1671" s="304"/>
      <c r="O1671" s="304"/>
      <c r="P1671" s="304"/>
      <c r="Q1671" s="302">
        <v>72600</v>
      </c>
      <c r="R1671" s="304"/>
      <c r="S1671" s="304"/>
      <c r="T1671" s="304"/>
      <c r="U1671" s="304"/>
      <c r="V1671" s="304"/>
      <c r="W1671" s="304"/>
      <c r="X1671" s="304"/>
      <c r="Y1671" s="154"/>
    </row>
    <row r="1672" spans="1:25">
      <c r="A1672" s="174"/>
      <c r="B1672" s="162"/>
      <c r="C1672" s="162"/>
      <c r="D1672" s="172" t="s">
        <v>770</v>
      </c>
      <c r="E1672" s="302"/>
      <c r="F1672" s="302"/>
      <c r="G1672" s="302"/>
      <c r="H1672" s="302"/>
      <c r="I1672" s="302"/>
      <c r="J1672" s="302"/>
      <c r="K1672" s="302"/>
      <c r="L1672" s="302"/>
      <c r="M1672" s="304"/>
      <c r="N1672" s="304"/>
      <c r="O1672" s="304"/>
      <c r="P1672" s="304"/>
      <c r="Q1672" s="302">
        <v>108472400</v>
      </c>
      <c r="R1672" s="304"/>
      <c r="S1672" s="304"/>
      <c r="T1672" s="304"/>
      <c r="U1672" s="304"/>
      <c r="V1672" s="304"/>
      <c r="W1672" s="304"/>
      <c r="X1672" s="304"/>
      <c r="Y1672" s="154"/>
    </row>
    <row r="1673" spans="1:25">
      <c r="A1673" s="174"/>
      <c r="B1673" s="162"/>
      <c r="C1673" s="162"/>
      <c r="D1673" s="172" t="s">
        <v>771</v>
      </c>
      <c r="E1673" s="302"/>
      <c r="F1673" s="302"/>
      <c r="G1673" s="302"/>
      <c r="H1673" s="302"/>
      <c r="I1673" s="302"/>
      <c r="J1673" s="302"/>
      <c r="K1673" s="302"/>
      <c r="L1673" s="302"/>
      <c r="M1673" s="304"/>
      <c r="N1673" s="304"/>
      <c r="O1673" s="304"/>
      <c r="P1673" s="304"/>
      <c r="Q1673" s="302">
        <v>24279420</v>
      </c>
      <c r="R1673" s="304"/>
      <c r="S1673" s="304"/>
      <c r="T1673" s="304"/>
      <c r="U1673" s="304"/>
      <c r="V1673" s="304"/>
      <c r="W1673" s="304"/>
      <c r="X1673" s="304"/>
      <c r="Y1673" s="154"/>
    </row>
    <row r="1674" spans="1:25">
      <c r="A1674" s="174"/>
      <c r="B1674" s="162"/>
      <c r="C1674" s="162"/>
      <c r="D1674" s="172" t="s">
        <v>772</v>
      </c>
      <c r="E1674" s="302"/>
      <c r="F1674" s="302"/>
      <c r="G1674" s="302"/>
      <c r="H1674" s="302"/>
      <c r="I1674" s="302"/>
      <c r="J1674" s="302"/>
      <c r="K1674" s="302"/>
      <c r="L1674" s="302"/>
      <c r="M1674" s="304"/>
      <c r="N1674" s="304"/>
      <c r="O1674" s="304"/>
      <c r="P1674" s="304"/>
      <c r="Q1674" s="302">
        <v>11906070</v>
      </c>
      <c r="R1674" s="304"/>
      <c r="S1674" s="304"/>
      <c r="T1674" s="304"/>
      <c r="U1674" s="304"/>
      <c r="V1674" s="304"/>
      <c r="W1674" s="304"/>
      <c r="X1674" s="304"/>
      <c r="Y1674" s="154"/>
    </row>
    <row r="1675" spans="1:25">
      <c r="A1675" s="174"/>
      <c r="B1675" s="162"/>
      <c r="C1675" s="162"/>
      <c r="D1675" s="172" t="s">
        <v>773</v>
      </c>
      <c r="E1675" s="302"/>
      <c r="F1675" s="302"/>
      <c r="G1675" s="302"/>
      <c r="H1675" s="302"/>
      <c r="I1675" s="302"/>
      <c r="J1675" s="302"/>
      <c r="K1675" s="302"/>
      <c r="L1675" s="302"/>
      <c r="M1675" s="304"/>
      <c r="N1675" s="304"/>
      <c r="O1675" s="304"/>
      <c r="P1675" s="304"/>
      <c r="Q1675" s="302">
        <v>5617260</v>
      </c>
      <c r="R1675" s="304"/>
      <c r="S1675" s="304"/>
      <c r="T1675" s="304"/>
      <c r="U1675" s="304"/>
      <c r="V1675" s="304"/>
      <c r="W1675" s="304"/>
      <c r="X1675" s="304"/>
      <c r="Y1675" s="154"/>
    </row>
    <row r="1676" spans="1:25">
      <c r="A1676" s="174"/>
      <c r="B1676" s="162"/>
      <c r="C1676" s="162"/>
      <c r="D1676" s="172" t="s">
        <v>774</v>
      </c>
      <c r="E1676" s="302"/>
      <c r="F1676" s="302"/>
      <c r="G1676" s="302"/>
      <c r="H1676" s="302"/>
      <c r="I1676" s="302"/>
      <c r="J1676" s="302"/>
      <c r="K1676" s="302"/>
      <c r="L1676" s="302"/>
      <c r="M1676" s="304"/>
      <c r="N1676" s="304"/>
      <c r="O1676" s="304"/>
      <c r="P1676" s="304"/>
      <c r="Q1676" s="302">
        <v>4231920</v>
      </c>
      <c r="R1676" s="304"/>
      <c r="S1676" s="304"/>
      <c r="T1676" s="304"/>
      <c r="U1676" s="304"/>
      <c r="V1676" s="304"/>
      <c r="W1676" s="304"/>
      <c r="X1676" s="304"/>
      <c r="Y1676" s="154"/>
    </row>
    <row r="1677" spans="1:25">
      <c r="A1677" s="174"/>
      <c r="B1677" s="162"/>
      <c r="C1677" s="162"/>
      <c r="D1677" s="172" t="s">
        <v>775</v>
      </c>
      <c r="E1677" s="302"/>
      <c r="F1677" s="302"/>
      <c r="G1677" s="302"/>
      <c r="H1677" s="302"/>
      <c r="I1677" s="302"/>
      <c r="J1677" s="302"/>
      <c r="K1677" s="302"/>
      <c r="L1677" s="302"/>
      <c r="M1677" s="304"/>
      <c r="N1677" s="304"/>
      <c r="O1677" s="304"/>
      <c r="P1677" s="304"/>
      <c r="Q1677" s="302">
        <v>9013070</v>
      </c>
      <c r="R1677" s="304"/>
      <c r="S1677" s="304"/>
      <c r="T1677" s="304"/>
      <c r="U1677" s="304"/>
      <c r="V1677" s="304"/>
      <c r="W1677" s="304"/>
      <c r="X1677" s="304"/>
      <c r="Y1677" s="154"/>
    </row>
    <row r="1678" spans="1:25">
      <c r="A1678" s="174"/>
      <c r="B1678" s="162"/>
      <c r="C1678" s="162"/>
      <c r="D1678" s="172" t="s">
        <v>776</v>
      </c>
      <c r="E1678" s="302"/>
      <c r="F1678" s="302"/>
      <c r="G1678" s="302"/>
      <c r="H1678" s="302"/>
      <c r="I1678" s="302"/>
      <c r="J1678" s="302"/>
      <c r="K1678" s="302"/>
      <c r="L1678" s="302"/>
      <c r="M1678" s="304"/>
      <c r="N1678" s="304"/>
      <c r="O1678" s="304"/>
      <c r="P1678" s="304"/>
      <c r="Q1678" s="302">
        <v>22816420</v>
      </c>
      <c r="R1678" s="304"/>
      <c r="S1678" s="304"/>
      <c r="T1678" s="304"/>
      <c r="U1678" s="304"/>
      <c r="V1678" s="304"/>
      <c r="W1678" s="304"/>
      <c r="X1678" s="304"/>
      <c r="Y1678" s="154"/>
    </row>
    <row r="1679" spans="1:25">
      <c r="A1679" s="174"/>
      <c r="B1679" s="162"/>
      <c r="C1679" s="162"/>
      <c r="D1679" s="172" t="s">
        <v>791</v>
      </c>
      <c r="E1679" s="302"/>
      <c r="F1679" s="302"/>
      <c r="G1679" s="302"/>
      <c r="H1679" s="302"/>
      <c r="I1679" s="302"/>
      <c r="J1679" s="302"/>
      <c r="K1679" s="302"/>
      <c r="L1679" s="302"/>
      <c r="M1679" s="304"/>
      <c r="N1679" s="304"/>
      <c r="O1679" s="304"/>
      <c r="P1679" s="304"/>
      <c r="Q1679" s="302">
        <v>100000000</v>
      </c>
      <c r="R1679" s="304"/>
      <c r="S1679" s="304"/>
      <c r="T1679" s="304"/>
      <c r="U1679" s="304"/>
      <c r="V1679" s="304"/>
      <c r="W1679" s="304"/>
      <c r="X1679" s="304"/>
      <c r="Y1679" s="154"/>
    </row>
    <row r="1680" spans="1:25">
      <c r="A1680" s="174"/>
      <c r="B1680" s="162"/>
      <c r="C1680" s="162"/>
      <c r="D1680" s="172"/>
      <c r="E1680" s="302"/>
      <c r="F1680" s="302"/>
      <c r="G1680" s="302"/>
      <c r="H1680" s="302"/>
      <c r="I1680" s="302"/>
      <c r="J1680" s="302"/>
      <c r="K1680" s="302"/>
      <c r="L1680" s="302"/>
      <c r="M1680" s="304"/>
      <c r="N1680" s="304"/>
      <c r="O1680" s="304"/>
      <c r="P1680" s="304"/>
      <c r="Q1680" s="304"/>
      <c r="R1680" s="304"/>
      <c r="S1680" s="304"/>
      <c r="T1680" s="304"/>
      <c r="U1680" s="304"/>
      <c r="V1680" s="304"/>
      <c r="W1680" s="304"/>
      <c r="X1680" s="304"/>
      <c r="Y1680" s="154"/>
    </row>
    <row r="1681" spans="1:25">
      <c r="A1681" s="174"/>
      <c r="B1681" s="162"/>
      <c r="C1681" s="162"/>
      <c r="D1681" s="172" t="s">
        <v>793</v>
      </c>
      <c r="E1681" s="302"/>
      <c r="F1681" s="302"/>
      <c r="G1681" s="302"/>
      <c r="H1681" s="302"/>
      <c r="I1681" s="302"/>
      <c r="J1681" s="302"/>
      <c r="K1681" s="302"/>
      <c r="L1681" s="302"/>
      <c r="M1681" s="304"/>
      <c r="N1681" s="304"/>
      <c r="O1681" s="304"/>
      <c r="P1681" s="304"/>
      <c r="Q1681" s="304"/>
      <c r="R1681" s="304"/>
      <c r="S1681" s="316">
        <v>125000000</v>
      </c>
      <c r="T1681" s="304"/>
      <c r="U1681" s="304"/>
      <c r="V1681" s="304"/>
      <c r="W1681" s="304"/>
      <c r="X1681" s="304"/>
      <c r="Y1681" s="154"/>
    </row>
    <row r="1682" spans="1:25">
      <c r="A1682" s="174"/>
      <c r="B1682" s="162"/>
      <c r="C1682" s="162"/>
      <c r="D1682" s="172" t="s">
        <v>810</v>
      </c>
      <c r="E1682" s="302"/>
      <c r="F1682" s="302"/>
      <c r="G1682" s="302"/>
      <c r="H1682" s="302"/>
      <c r="I1682" s="316">
        <v>2443409075</v>
      </c>
      <c r="J1682" s="302"/>
      <c r="K1682" s="302"/>
      <c r="L1682" s="302"/>
      <c r="M1682" s="304"/>
      <c r="N1682" s="304"/>
      <c r="O1682" s="304"/>
      <c r="P1682" s="304"/>
      <c r="Q1682" s="304"/>
      <c r="R1682" s="316">
        <v>0</v>
      </c>
      <c r="S1682" s="304"/>
      <c r="T1682" s="304"/>
      <c r="U1682" s="304"/>
      <c r="V1682" s="304"/>
      <c r="W1682" s="304"/>
      <c r="X1682" s="304"/>
      <c r="Y1682" s="154"/>
    </row>
    <row r="1683" spans="1:25">
      <c r="A1683" s="173"/>
      <c r="B1683" s="163">
        <v>4</v>
      </c>
      <c r="C1683" s="163" t="s">
        <v>98</v>
      </c>
      <c r="D1683" s="167" t="s">
        <v>8</v>
      </c>
      <c r="E1683" s="300">
        <v>240944550</v>
      </c>
      <c r="F1683" s="300"/>
      <c r="G1683" s="300">
        <f t="shared" ref="G1683:T1683" si="119">SUM(G1684:G1712)</f>
        <v>0</v>
      </c>
      <c r="H1683" s="300">
        <f t="shared" si="119"/>
        <v>0</v>
      </c>
      <c r="I1683" s="300">
        <f t="shared" si="119"/>
        <v>0</v>
      </c>
      <c r="J1683" s="300">
        <f t="shared" si="119"/>
        <v>0</v>
      </c>
      <c r="K1683" s="300">
        <f t="shared" si="119"/>
        <v>0</v>
      </c>
      <c r="L1683" s="300">
        <f t="shared" si="119"/>
        <v>0</v>
      </c>
      <c r="M1683" s="300">
        <f t="shared" si="119"/>
        <v>0</v>
      </c>
      <c r="N1683" s="300">
        <f t="shared" si="119"/>
        <v>426651284</v>
      </c>
      <c r="O1683" s="300">
        <f t="shared" si="119"/>
        <v>240944550</v>
      </c>
      <c r="P1683" s="300">
        <f t="shared" si="119"/>
        <v>0</v>
      </c>
      <c r="Q1683" s="300">
        <f t="shared" si="119"/>
        <v>426651284</v>
      </c>
      <c r="R1683" s="300">
        <f t="shared" si="119"/>
        <v>0</v>
      </c>
      <c r="S1683" s="300">
        <f t="shared" si="119"/>
        <v>0</v>
      </c>
      <c r="T1683" s="300">
        <f t="shared" si="119"/>
        <v>0</v>
      </c>
      <c r="U1683" s="300"/>
      <c r="V1683" s="300"/>
      <c r="W1683" s="301">
        <f>E1683+G1683+H1683+I1683+J1683+K1683+L1683+M1683+N1683-O1683-P1683-Q1683-R1683-S1683-T1683-U1683-V1683</f>
        <v>0</v>
      </c>
      <c r="X1683" s="304"/>
      <c r="Y1683" s="154"/>
    </row>
    <row r="1684" spans="1:25">
      <c r="A1684" s="174"/>
      <c r="B1684" s="162"/>
      <c r="C1684" s="162"/>
      <c r="D1684" s="172" t="s">
        <v>794</v>
      </c>
      <c r="E1684" s="302"/>
      <c r="F1684" s="302"/>
      <c r="G1684" s="302"/>
      <c r="H1684" s="302"/>
      <c r="I1684" s="302"/>
      <c r="J1684" s="302"/>
      <c r="K1684" s="302"/>
      <c r="L1684" s="302"/>
      <c r="M1684" s="304"/>
      <c r="N1684" s="302">
        <v>2970000</v>
      </c>
      <c r="O1684" s="304"/>
      <c r="P1684" s="304"/>
      <c r="Q1684" s="304"/>
      <c r="R1684" s="304"/>
      <c r="S1684" s="304"/>
      <c r="T1684" s="304"/>
      <c r="U1684" s="304"/>
      <c r="V1684" s="304"/>
      <c r="W1684" s="304"/>
      <c r="X1684" s="304"/>
      <c r="Y1684" s="154"/>
    </row>
    <row r="1685" spans="1:25">
      <c r="A1685" s="174"/>
      <c r="B1685" s="162"/>
      <c r="C1685" s="162"/>
      <c r="D1685" s="172" t="s">
        <v>795</v>
      </c>
      <c r="E1685" s="302"/>
      <c r="F1685" s="302"/>
      <c r="G1685" s="302"/>
      <c r="H1685" s="302"/>
      <c r="I1685" s="302"/>
      <c r="J1685" s="302"/>
      <c r="K1685" s="302"/>
      <c r="L1685" s="302"/>
      <c r="M1685" s="304"/>
      <c r="N1685" s="302">
        <v>2692800</v>
      </c>
      <c r="O1685" s="304"/>
      <c r="P1685" s="304"/>
      <c r="Q1685" s="304"/>
      <c r="R1685" s="304"/>
      <c r="S1685" s="304"/>
      <c r="T1685" s="304"/>
      <c r="U1685" s="304"/>
      <c r="V1685" s="304"/>
      <c r="W1685" s="304"/>
      <c r="X1685" s="304"/>
      <c r="Y1685" s="154"/>
    </row>
    <row r="1686" spans="1:25">
      <c r="A1686" s="174"/>
      <c r="B1686" s="162"/>
      <c r="C1686" s="162"/>
      <c r="D1686" s="172" t="s">
        <v>796</v>
      </c>
      <c r="E1686" s="302"/>
      <c r="F1686" s="302"/>
      <c r="G1686" s="302"/>
      <c r="H1686" s="302"/>
      <c r="I1686" s="302"/>
      <c r="J1686" s="302"/>
      <c r="K1686" s="302"/>
      <c r="L1686" s="302"/>
      <c r="M1686" s="304"/>
      <c r="N1686" s="302">
        <v>1474000</v>
      </c>
      <c r="O1686" s="304"/>
      <c r="P1686" s="304"/>
      <c r="Q1686" s="304"/>
      <c r="R1686" s="304"/>
      <c r="S1686" s="304"/>
      <c r="T1686" s="304"/>
      <c r="U1686" s="304"/>
      <c r="V1686" s="304"/>
      <c r="W1686" s="304"/>
      <c r="X1686" s="304"/>
      <c r="Y1686" s="154"/>
    </row>
    <row r="1687" spans="1:25">
      <c r="A1687" s="174"/>
      <c r="B1687" s="162"/>
      <c r="C1687" s="162"/>
      <c r="D1687" s="172" t="s">
        <v>797</v>
      </c>
      <c r="E1687" s="302"/>
      <c r="F1687" s="302"/>
      <c r="G1687" s="302"/>
      <c r="H1687" s="302"/>
      <c r="I1687" s="302"/>
      <c r="J1687" s="302"/>
      <c r="K1687" s="302"/>
      <c r="L1687" s="302"/>
      <c r="M1687" s="304"/>
      <c r="N1687" s="302">
        <v>12397484</v>
      </c>
      <c r="O1687" s="304"/>
      <c r="P1687" s="304"/>
      <c r="Q1687" s="304"/>
      <c r="R1687" s="304"/>
      <c r="S1687" s="304"/>
      <c r="T1687" s="304"/>
      <c r="U1687" s="304"/>
      <c r="V1687" s="304"/>
      <c r="W1687" s="304"/>
      <c r="X1687" s="304"/>
      <c r="Y1687" s="154"/>
    </row>
    <row r="1688" spans="1:25">
      <c r="A1688" s="174"/>
      <c r="B1688" s="162"/>
      <c r="C1688" s="162"/>
      <c r="D1688" s="172" t="s">
        <v>798</v>
      </c>
      <c r="E1688" s="302"/>
      <c r="F1688" s="302"/>
      <c r="G1688" s="302"/>
      <c r="H1688" s="302"/>
      <c r="I1688" s="302"/>
      <c r="J1688" s="302"/>
      <c r="K1688" s="302"/>
      <c r="L1688" s="302"/>
      <c r="M1688" s="304"/>
      <c r="N1688" s="302">
        <v>30910000</v>
      </c>
      <c r="O1688" s="304"/>
      <c r="P1688" s="304"/>
      <c r="Q1688" s="304"/>
      <c r="R1688" s="304"/>
      <c r="S1688" s="304"/>
      <c r="T1688" s="304"/>
      <c r="U1688" s="304"/>
      <c r="V1688" s="304"/>
      <c r="W1688" s="304"/>
      <c r="X1688" s="304"/>
      <c r="Y1688" s="154"/>
    </row>
    <row r="1689" spans="1:25">
      <c r="A1689" s="174"/>
      <c r="B1689" s="162"/>
      <c r="C1689" s="162"/>
      <c r="D1689" s="172" t="s">
        <v>799</v>
      </c>
      <c r="E1689" s="302"/>
      <c r="F1689" s="302"/>
      <c r="G1689" s="302"/>
      <c r="H1689" s="302"/>
      <c r="I1689" s="302"/>
      <c r="J1689" s="302"/>
      <c r="K1689" s="302"/>
      <c r="L1689" s="302"/>
      <c r="M1689" s="304"/>
      <c r="N1689" s="302">
        <v>48950000</v>
      </c>
      <c r="O1689" s="304"/>
      <c r="P1689" s="304"/>
      <c r="Q1689" s="304"/>
      <c r="R1689" s="304"/>
      <c r="S1689" s="304"/>
      <c r="T1689" s="304"/>
      <c r="U1689" s="304"/>
      <c r="V1689" s="304"/>
      <c r="W1689" s="304"/>
      <c r="X1689" s="304"/>
      <c r="Y1689" s="154"/>
    </row>
    <row r="1690" spans="1:25">
      <c r="A1690" s="174"/>
      <c r="B1690" s="162"/>
      <c r="C1690" s="162"/>
      <c r="D1690" s="172" t="s">
        <v>800</v>
      </c>
      <c r="E1690" s="302"/>
      <c r="F1690" s="302"/>
      <c r="G1690" s="302"/>
      <c r="H1690" s="302"/>
      <c r="I1690" s="302"/>
      <c r="J1690" s="302"/>
      <c r="K1690" s="302"/>
      <c r="L1690" s="302"/>
      <c r="M1690" s="304"/>
      <c r="N1690" s="302">
        <v>44462000</v>
      </c>
      <c r="O1690" s="304"/>
      <c r="P1690" s="304"/>
      <c r="Q1690" s="304"/>
      <c r="R1690" s="304"/>
      <c r="S1690" s="304"/>
      <c r="T1690" s="304"/>
      <c r="U1690" s="304"/>
      <c r="V1690" s="304"/>
      <c r="W1690" s="304"/>
      <c r="X1690" s="304"/>
      <c r="Y1690" s="154"/>
    </row>
    <row r="1691" spans="1:25">
      <c r="A1691" s="174"/>
      <c r="B1691" s="162"/>
      <c r="C1691" s="162"/>
      <c r="D1691" s="172" t="s">
        <v>801</v>
      </c>
      <c r="E1691" s="302"/>
      <c r="F1691" s="302"/>
      <c r="G1691" s="302"/>
      <c r="H1691" s="302"/>
      <c r="I1691" s="302"/>
      <c r="J1691" s="302"/>
      <c r="K1691" s="302"/>
      <c r="L1691" s="302"/>
      <c r="M1691" s="304"/>
      <c r="N1691" s="302">
        <v>16500000</v>
      </c>
      <c r="O1691" s="304"/>
      <c r="P1691" s="304"/>
      <c r="Q1691" s="304"/>
      <c r="R1691" s="304"/>
      <c r="S1691" s="304"/>
      <c r="T1691" s="304"/>
      <c r="U1691" s="304"/>
      <c r="V1691" s="304"/>
      <c r="W1691" s="304"/>
      <c r="X1691" s="304"/>
      <c r="Y1691" s="154"/>
    </row>
    <row r="1692" spans="1:25">
      <c r="A1692" s="174"/>
      <c r="B1692" s="162"/>
      <c r="C1692" s="162"/>
      <c r="D1692" s="172" t="s">
        <v>802</v>
      </c>
      <c r="E1692" s="302"/>
      <c r="F1692" s="302"/>
      <c r="G1692" s="302"/>
      <c r="H1692" s="302"/>
      <c r="I1692" s="302"/>
      <c r="J1692" s="302"/>
      <c r="K1692" s="302"/>
      <c r="L1692" s="302"/>
      <c r="M1692" s="304"/>
      <c r="N1692" s="302">
        <v>6845000</v>
      </c>
      <c r="O1692" s="304"/>
      <c r="P1692" s="304"/>
      <c r="Q1692" s="304"/>
      <c r="R1692" s="304"/>
      <c r="S1692" s="304"/>
      <c r="T1692" s="304"/>
      <c r="U1692" s="304"/>
      <c r="V1692" s="304"/>
      <c r="W1692" s="304"/>
      <c r="X1692" s="304"/>
      <c r="Y1692" s="154"/>
    </row>
    <row r="1693" spans="1:25">
      <c r="A1693" s="174"/>
      <c r="B1693" s="162"/>
      <c r="C1693" s="162"/>
      <c r="D1693" s="172" t="s">
        <v>803</v>
      </c>
      <c r="E1693" s="302"/>
      <c r="F1693" s="302"/>
      <c r="G1693" s="302"/>
      <c r="H1693" s="302"/>
      <c r="I1693" s="302"/>
      <c r="J1693" s="302"/>
      <c r="K1693" s="302"/>
      <c r="L1693" s="302"/>
      <c r="M1693" s="304"/>
      <c r="N1693" s="302">
        <v>209750000</v>
      </c>
      <c r="O1693" s="304"/>
      <c r="P1693" s="304"/>
      <c r="Q1693" s="304"/>
      <c r="R1693" s="304"/>
      <c r="S1693" s="304"/>
      <c r="T1693" s="304"/>
      <c r="U1693" s="304"/>
      <c r="V1693" s="304"/>
      <c r="W1693" s="304"/>
      <c r="X1693" s="304"/>
      <c r="Y1693" s="154"/>
    </row>
    <row r="1694" spans="1:25">
      <c r="A1694" s="174"/>
      <c r="B1694" s="162"/>
      <c r="C1694" s="162"/>
      <c r="D1694" s="172" t="s">
        <v>618</v>
      </c>
      <c r="E1694" s="302"/>
      <c r="F1694" s="302"/>
      <c r="G1694" s="302"/>
      <c r="H1694" s="302"/>
      <c r="I1694" s="302"/>
      <c r="J1694" s="302"/>
      <c r="K1694" s="302"/>
      <c r="L1694" s="302"/>
      <c r="M1694" s="304"/>
      <c r="N1694" s="302">
        <v>49700000</v>
      </c>
      <c r="O1694" s="304"/>
      <c r="P1694" s="304"/>
      <c r="Q1694" s="304"/>
      <c r="R1694" s="304"/>
      <c r="S1694" s="304"/>
      <c r="T1694" s="304"/>
      <c r="U1694" s="304"/>
      <c r="V1694" s="304"/>
      <c r="W1694" s="304"/>
      <c r="X1694" s="304"/>
      <c r="Y1694" s="154"/>
    </row>
    <row r="1695" spans="1:25">
      <c r="A1695" s="174"/>
      <c r="B1695" s="162"/>
      <c r="C1695" s="162"/>
      <c r="D1695" s="172"/>
      <c r="E1695" s="302"/>
      <c r="F1695" s="302"/>
      <c r="G1695" s="302"/>
      <c r="H1695" s="302"/>
      <c r="I1695" s="302"/>
      <c r="J1695" s="302"/>
      <c r="K1695" s="302"/>
      <c r="L1695" s="302"/>
      <c r="M1695" s="304"/>
      <c r="N1695" s="304"/>
      <c r="O1695" s="304"/>
      <c r="P1695" s="304"/>
      <c r="Q1695" s="304"/>
      <c r="R1695" s="304"/>
      <c r="S1695" s="304"/>
      <c r="T1695" s="304"/>
      <c r="U1695" s="304"/>
      <c r="V1695" s="304"/>
      <c r="W1695" s="304"/>
      <c r="X1695" s="304"/>
      <c r="Y1695" s="154"/>
    </row>
    <row r="1696" spans="1:25">
      <c r="A1696" s="174"/>
      <c r="B1696" s="162"/>
      <c r="C1696" s="162"/>
      <c r="D1696" s="172" t="s">
        <v>804</v>
      </c>
      <c r="E1696" s="302"/>
      <c r="F1696" s="302"/>
      <c r="G1696" s="302"/>
      <c r="H1696" s="302"/>
      <c r="I1696" s="302"/>
      <c r="J1696" s="302"/>
      <c r="K1696" s="302"/>
      <c r="L1696" s="302"/>
      <c r="M1696" s="304"/>
      <c r="N1696" s="304"/>
      <c r="O1696" s="302">
        <v>203653200</v>
      </c>
      <c r="P1696" s="304"/>
      <c r="Q1696" s="304"/>
      <c r="R1696" s="304"/>
      <c r="S1696" s="304"/>
      <c r="T1696" s="304"/>
      <c r="U1696" s="304"/>
      <c r="V1696" s="304"/>
      <c r="W1696" s="304"/>
      <c r="X1696" s="304"/>
      <c r="Y1696" s="154"/>
    </row>
    <row r="1697" spans="1:25">
      <c r="A1697" s="174"/>
      <c r="B1697" s="162"/>
      <c r="C1697" s="162"/>
      <c r="D1697" s="172" t="s">
        <v>805</v>
      </c>
      <c r="E1697" s="302"/>
      <c r="F1697" s="302"/>
      <c r="G1697" s="302"/>
      <c r="H1697" s="302"/>
      <c r="I1697" s="302"/>
      <c r="J1697" s="302"/>
      <c r="K1697" s="302"/>
      <c r="L1697" s="302"/>
      <c r="M1697" s="304"/>
      <c r="N1697" s="304"/>
      <c r="O1697" s="302">
        <v>35750000</v>
      </c>
      <c r="P1697" s="304"/>
      <c r="Q1697" s="304"/>
      <c r="R1697" s="304"/>
      <c r="S1697" s="304"/>
      <c r="T1697" s="304"/>
      <c r="U1697" s="304"/>
      <c r="V1697" s="304"/>
      <c r="W1697" s="304"/>
      <c r="X1697" s="304"/>
      <c r="Y1697" s="154"/>
    </row>
    <row r="1698" spans="1:25">
      <c r="A1698" s="174"/>
      <c r="B1698" s="162"/>
      <c r="C1698" s="162"/>
      <c r="D1698" s="172" t="s">
        <v>803</v>
      </c>
      <c r="E1698" s="302"/>
      <c r="F1698" s="302"/>
      <c r="G1698" s="302"/>
      <c r="H1698" s="302"/>
      <c r="I1698" s="302"/>
      <c r="J1698" s="302"/>
      <c r="K1698" s="302"/>
      <c r="L1698" s="302"/>
      <c r="M1698" s="304"/>
      <c r="N1698" s="304"/>
      <c r="O1698" s="302">
        <v>1541350</v>
      </c>
      <c r="P1698" s="304"/>
      <c r="Q1698" s="304"/>
      <c r="R1698" s="304"/>
      <c r="S1698" s="304"/>
      <c r="T1698" s="304"/>
      <c r="U1698" s="304"/>
      <c r="V1698" s="304"/>
      <c r="W1698" s="304"/>
      <c r="X1698" s="304"/>
      <c r="Y1698" s="154"/>
    </row>
    <row r="1699" spans="1:25">
      <c r="A1699" s="174"/>
      <c r="B1699" s="162"/>
      <c r="C1699" s="162"/>
      <c r="D1699" s="172"/>
      <c r="E1699" s="302"/>
      <c r="F1699" s="302"/>
      <c r="G1699" s="302"/>
      <c r="H1699" s="302"/>
      <c r="I1699" s="302"/>
      <c r="J1699" s="302"/>
      <c r="K1699" s="302"/>
      <c r="L1699" s="302"/>
      <c r="M1699" s="304"/>
      <c r="N1699" s="304"/>
      <c r="O1699" s="302"/>
      <c r="P1699" s="304"/>
      <c r="Q1699" s="304"/>
      <c r="R1699" s="304"/>
      <c r="S1699" s="304"/>
      <c r="T1699" s="304"/>
      <c r="U1699" s="304"/>
      <c r="V1699" s="304"/>
      <c r="W1699" s="304"/>
      <c r="X1699" s="304"/>
      <c r="Y1699" s="154"/>
    </row>
    <row r="1700" spans="1:25">
      <c r="A1700" s="174"/>
      <c r="B1700" s="162"/>
      <c r="C1700" s="162"/>
      <c r="D1700" s="170" t="s">
        <v>738</v>
      </c>
      <c r="E1700" s="302"/>
      <c r="F1700" s="302"/>
      <c r="G1700" s="302"/>
      <c r="H1700" s="302"/>
      <c r="I1700" s="302"/>
      <c r="J1700" s="302"/>
      <c r="K1700" s="302"/>
      <c r="L1700" s="302"/>
      <c r="M1700" s="304"/>
      <c r="N1700" s="304"/>
      <c r="O1700" s="302"/>
      <c r="P1700" s="304"/>
      <c r="Q1700" s="304"/>
      <c r="R1700" s="304"/>
      <c r="S1700" s="304"/>
      <c r="T1700" s="304"/>
      <c r="U1700" s="304"/>
      <c r="V1700" s="304"/>
      <c r="W1700" s="304"/>
      <c r="X1700" s="304"/>
      <c r="Y1700" s="154"/>
    </row>
    <row r="1701" spans="1:25">
      <c r="A1701" s="174"/>
      <c r="B1701" s="162"/>
      <c r="C1701" s="162"/>
      <c r="D1701" s="172" t="s">
        <v>803</v>
      </c>
      <c r="E1701" s="302"/>
      <c r="F1701" s="302"/>
      <c r="G1701" s="302"/>
      <c r="H1701" s="302"/>
      <c r="I1701" s="302"/>
      <c r="J1701" s="302"/>
      <c r="K1701" s="302"/>
      <c r="L1701" s="302"/>
      <c r="M1701" s="304"/>
      <c r="N1701" s="304"/>
      <c r="O1701" s="302"/>
      <c r="P1701" s="304"/>
      <c r="Q1701" s="316">
        <v>209750000</v>
      </c>
      <c r="R1701" s="304"/>
      <c r="S1701" s="304"/>
      <c r="T1701" s="304"/>
      <c r="U1701" s="304"/>
      <c r="V1701" s="304"/>
      <c r="W1701" s="304"/>
      <c r="X1701" s="304"/>
      <c r="Y1701" s="154"/>
    </row>
    <row r="1702" spans="1:25">
      <c r="A1702" s="174"/>
      <c r="B1702" s="162"/>
      <c r="C1702" s="162"/>
      <c r="D1702" s="172" t="s">
        <v>618</v>
      </c>
      <c r="E1702" s="302"/>
      <c r="F1702" s="302"/>
      <c r="G1702" s="302"/>
      <c r="H1702" s="302"/>
      <c r="I1702" s="302"/>
      <c r="J1702" s="302"/>
      <c r="K1702" s="302"/>
      <c r="L1702" s="302"/>
      <c r="M1702" s="304"/>
      <c r="N1702" s="304"/>
      <c r="O1702" s="302"/>
      <c r="P1702" s="304"/>
      <c r="Q1702" s="316">
        <v>49700000</v>
      </c>
      <c r="R1702" s="304"/>
      <c r="S1702" s="304"/>
      <c r="T1702" s="304"/>
      <c r="U1702" s="304"/>
      <c r="V1702" s="304"/>
      <c r="W1702" s="304"/>
      <c r="X1702" s="304"/>
      <c r="Y1702" s="154"/>
    </row>
    <row r="1703" spans="1:25">
      <c r="A1703" s="174"/>
      <c r="B1703" s="162"/>
      <c r="C1703" s="162"/>
      <c r="D1703" s="170" t="s">
        <v>787</v>
      </c>
      <c r="E1703" s="302"/>
      <c r="F1703" s="302"/>
      <c r="G1703" s="302"/>
      <c r="H1703" s="302"/>
      <c r="I1703" s="302"/>
      <c r="J1703" s="302"/>
      <c r="K1703" s="302"/>
      <c r="L1703" s="302"/>
      <c r="M1703" s="304"/>
      <c r="N1703" s="304"/>
      <c r="O1703" s="302"/>
      <c r="P1703" s="304"/>
      <c r="Q1703" s="316"/>
      <c r="R1703" s="304"/>
      <c r="S1703" s="304"/>
      <c r="T1703" s="304"/>
      <c r="U1703" s="304"/>
      <c r="V1703" s="304"/>
      <c r="W1703" s="304"/>
      <c r="X1703" s="304"/>
      <c r="Y1703" s="154"/>
    </row>
    <row r="1704" spans="1:25">
      <c r="A1704" s="174"/>
      <c r="B1704" s="162"/>
      <c r="C1704" s="162"/>
      <c r="D1704" s="172" t="s">
        <v>794</v>
      </c>
      <c r="E1704" s="302"/>
      <c r="F1704" s="302"/>
      <c r="G1704" s="302"/>
      <c r="H1704" s="302"/>
      <c r="I1704" s="302"/>
      <c r="J1704" s="302"/>
      <c r="K1704" s="302"/>
      <c r="L1704" s="302"/>
      <c r="M1704" s="304"/>
      <c r="N1704" s="304"/>
      <c r="O1704" s="302"/>
      <c r="P1704" s="304"/>
      <c r="Q1704" s="316">
        <v>2970000</v>
      </c>
      <c r="R1704" s="304"/>
      <c r="S1704" s="304"/>
      <c r="T1704" s="304"/>
      <c r="U1704" s="304"/>
      <c r="V1704" s="304"/>
      <c r="W1704" s="304"/>
      <c r="X1704" s="304"/>
      <c r="Y1704" s="154"/>
    </row>
    <row r="1705" spans="1:25">
      <c r="A1705" s="174"/>
      <c r="B1705" s="162"/>
      <c r="C1705" s="162"/>
      <c r="D1705" s="172" t="s">
        <v>795</v>
      </c>
      <c r="E1705" s="302"/>
      <c r="F1705" s="302"/>
      <c r="G1705" s="302"/>
      <c r="H1705" s="302"/>
      <c r="I1705" s="302"/>
      <c r="J1705" s="302"/>
      <c r="K1705" s="302"/>
      <c r="L1705" s="302"/>
      <c r="M1705" s="304"/>
      <c r="N1705" s="304"/>
      <c r="O1705" s="302"/>
      <c r="P1705" s="304"/>
      <c r="Q1705" s="316">
        <v>2692800</v>
      </c>
      <c r="R1705" s="304"/>
      <c r="S1705" s="304"/>
      <c r="T1705" s="304"/>
      <c r="U1705" s="304"/>
      <c r="V1705" s="304"/>
      <c r="W1705" s="304"/>
      <c r="X1705" s="304"/>
      <c r="Y1705" s="154"/>
    </row>
    <row r="1706" spans="1:25">
      <c r="A1706" s="174"/>
      <c r="B1706" s="162"/>
      <c r="C1706" s="162"/>
      <c r="D1706" s="172" t="s">
        <v>796</v>
      </c>
      <c r="E1706" s="302"/>
      <c r="F1706" s="302"/>
      <c r="G1706" s="302"/>
      <c r="H1706" s="302"/>
      <c r="I1706" s="302"/>
      <c r="J1706" s="302"/>
      <c r="K1706" s="302"/>
      <c r="L1706" s="302"/>
      <c r="M1706" s="304"/>
      <c r="N1706" s="304"/>
      <c r="O1706" s="302"/>
      <c r="P1706" s="304"/>
      <c r="Q1706" s="316">
        <v>1474000</v>
      </c>
      <c r="R1706" s="304"/>
      <c r="S1706" s="304"/>
      <c r="T1706" s="304"/>
      <c r="U1706" s="304"/>
      <c r="V1706" s="304"/>
      <c r="W1706" s="304"/>
      <c r="X1706" s="304"/>
      <c r="Y1706" s="154"/>
    </row>
    <row r="1707" spans="1:25">
      <c r="A1707" s="174"/>
      <c r="B1707" s="162"/>
      <c r="C1707" s="162"/>
      <c r="D1707" s="172" t="s">
        <v>797</v>
      </c>
      <c r="E1707" s="302"/>
      <c r="F1707" s="302"/>
      <c r="G1707" s="302"/>
      <c r="H1707" s="302"/>
      <c r="I1707" s="302"/>
      <c r="J1707" s="302"/>
      <c r="K1707" s="302"/>
      <c r="L1707" s="302"/>
      <c r="M1707" s="304"/>
      <c r="N1707" s="304"/>
      <c r="O1707" s="302"/>
      <c r="P1707" s="304"/>
      <c r="Q1707" s="316">
        <v>12397484</v>
      </c>
      <c r="R1707" s="304"/>
      <c r="S1707" s="304"/>
      <c r="T1707" s="304"/>
      <c r="U1707" s="304"/>
      <c r="V1707" s="304"/>
      <c r="W1707" s="304"/>
      <c r="X1707" s="304"/>
      <c r="Y1707" s="154"/>
    </row>
    <row r="1708" spans="1:25">
      <c r="A1708" s="174"/>
      <c r="B1708" s="162"/>
      <c r="C1708" s="162"/>
      <c r="D1708" s="172" t="s">
        <v>798</v>
      </c>
      <c r="E1708" s="302"/>
      <c r="F1708" s="302"/>
      <c r="G1708" s="302"/>
      <c r="H1708" s="302"/>
      <c r="I1708" s="302"/>
      <c r="J1708" s="302"/>
      <c r="K1708" s="302"/>
      <c r="L1708" s="302"/>
      <c r="M1708" s="304"/>
      <c r="N1708" s="304"/>
      <c r="O1708" s="302"/>
      <c r="P1708" s="304"/>
      <c r="Q1708" s="316">
        <v>30910000</v>
      </c>
      <c r="R1708" s="304"/>
      <c r="S1708" s="304"/>
      <c r="T1708" s="304"/>
      <c r="U1708" s="304"/>
      <c r="V1708" s="304"/>
      <c r="W1708" s="304"/>
      <c r="X1708" s="304"/>
      <c r="Y1708" s="154"/>
    </row>
    <row r="1709" spans="1:25">
      <c r="A1709" s="174"/>
      <c r="B1709" s="162"/>
      <c r="C1709" s="162"/>
      <c r="D1709" s="172" t="s">
        <v>799</v>
      </c>
      <c r="E1709" s="302"/>
      <c r="F1709" s="302"/>
      <c r="G1709" s="302"/>
      <c r="H1709" s="302"/>
      <c r="I1709" s="302"/>
      <c r="J1709" s="302"/>
      <c r="K1709" s="302"/>
      <c r="L1709" s="302"/>
      <c r="M1709" s="304"/>
      <c r="N1709" s="304"/>
      <c r="O1709" s="302"/>
      <c r="P1709" s="304"/>
      <c r="Q1709" s="316">
        <v>48950000</v>
      </c>
      <c r="R1709" s="304"/>
      <c r="S1709" s="304"/>
      <c r="T1709" s="304"/>
      <c r="U1709" s="304"/>
      <c r="V1709" s="304"/>
      <c r="W1709" s="304"/>
      <c r="X1709" s="304"/>
      <c r="Y1709" s="154"/>
    </row>
    <row r="1710" spans="1:25">
      <c r="A1710" s="174"/>
      <c r="B1710" s="162"/>
      <c r="C1710" s="162"/>
      <c r="D1710" s="172" t="s">
        <v>800</v>
      </c>
      <c r="E1710" s="302"/>
      <c r="F1710" s="302"/>
      <c r="G1710" s="302"/>
      <c r="H1710" s="302"/>
      <c r="I1710" s="302"/>
      <c r="J1710" s="302"/>
      <c r="K1710" s="302"/>
      <c r="L1710" s="302"/>
      <c r="M1710" s="304"/>
      <c r="N1710" s="304"/>
      <c r="O1710" s="302"/>
      <c r="P1710" s="304"/>
      <c r="Q1710" s="316">
        <v>44462000</v>
      </c>
      <c r="R1710" s="304"/>
      <c r="S1710" s="304"/>
      <c r="T1710" s="304"/>
      <c r="U1710" s="304"/>
      <c r="V1710" s="304"/>
      <c r="W1710" s="304"/>
      <c r="X1710" s="304"/>
      <c r="Y1710" s="154"/>
    </row>
    <row r="1711" spans="1:25">
      <c r="A1711" s="174"/>
      <c r="B1711" s="162"/>
      <c r="C1711" s="162"/>
      <c r="D1711" s="172" t="s">
        <v>801</v>
      </c>
      <c r="E1711" s="302"/>
      <c r="F1711" s="302"/>
      <c r="G1711" s="302"/>
      <c r="H1711" s="302"/>
      <c r="I1711" s="302"/>
      <c r="J1711" s="302"/>
      <c r="K1711" s="302"/>
      <c r="L1711" s="302"/>
      <c r="M1711" s="304"/>
      <c r="N1711" s="304"/>
      <c r="O1711" s="302"/>
      <c r="P1711" s="304"/>
      <c r="Q1711" s="316">
        <v>16500000</v>
      </c>
      <c r="R1711" s="304"/>
      <c r="S1711" s="304"/>
      <c r="T1711" s="304"/>
      <c r="U1711" s="304"/>
      <c r="V1711" s="304"/>
      <c r="W1711" s="304"/>
      <c r="X1711" s="304"/>
      <c r="Y1711" s="154"/>
    </row>
    <row r="1712" spans="1:25">
      <c r="A1712" s="174"/>
      <c r="B1712" s="162"/>
      <c r="C1712" s="162"/>
      <c r="D1712" s="172" t="s">
        <v>802</v>
      </c>
      <c r="E1712" s="302"/>
      <c r="F1712" s="302"/>
      <c r="G1712" s="302"/>
      <c r="H1712" s="302"/>
      <c r="I1712" s="302"/>
      <c r="J1712" s="302"/>
      <c r="K1712" s="302"/>
      <c r="L1712" s="302"/>
      <c r="M1712" s="304"/>
      <c r="N1712" s="304"/>
      <c r="O1712" s="302"/>
      <c r="P1712" s="304"/>
      <c r="Q1712" s="316">
        <v>6845000</v>
      </c>
      <c r="R1712" s="304"/>
      <c r="S1712" s="304"/>
      <c r="T1712" s="304"/>
      <c r="U1712" s="304"/>
      <c r="V1712" s="304"/>
      <c r="W1712" s="304"/>
      <c r="X1712" s="304"/>
      <c r="Y1712" s="154"/>
    </row>
    <row r="1713" spans="1:25">
      <c r="A1713" s="173"/>
      <c r="B1713" s="163">
        <v>5</v>
      </c>
      <c r="C1713" s="163" t="s">
        <v>99</v>
      </c>
      <c r="D1713" s="167" t="s">
        <v>14</v>
      </c>
      <c r="E1713" s="300">
        <v>2560559500</v>
      </c>
      <c r="F1713" s="300"/>
      <c r="G1713" s="300">
        <f t="shared" ref="G1713:T1713" si="120">SUM(G1714:G1718)</f>
        <v>0</v>
      </c>
      <c r="H1713" s="300">
        <f t="shared" si="120"/>
        <v>0</v>
      </c>
      <c r="I1713" s="300">
        <f t="shared" si="120"/>
        <v>0</v>
      </c>
      <c r="J1713" s="300">
        <f t="shared" si="120"/>
        <v>0</v>
      </c>
      <c r="K1713" s="300">
        <f t="shared" si="120"/>
        <v>0</v>
      </c>
      <c r="L1713" s="300">
        <f t="shared" si="120"/>
        <v>0</v>
      </c>
      <c r="M1713" s="300">
        <f t="shared" si="120"/>
        <v>0</v>
      </c>
      <c r="N1713" s="300">
        <f t="shared" si="120"/>
        <v>33145550</v>
      </c>
      <c r="O1713" s="300">
        <f t="shared" si="120"/>
        <v>336978000</v>
      </c>
      <c r="P1713" s="300">
        <f t="shared" si="120"/>
        <v>0</v>
      </c>
      <c r="Q1713" s="300">
        <f t="shared" si="120"/>
        <v>258145550</v>
      </c>
      <c r="R1713" s="300">
        <f t="shared" si="120"/>
        <v>0</v>
      </c>
      <c r="S1713" s="300">
        <f t="shared" si="120"/>
        <v>0</v>
      </c>
      <c r="T1713" s="300">
        <f t="shared" si="120"/>
        <v>0</v>
      </c>
      <c r="U1713" s="300"/>
      <c r="V1713" s="300"/>
      <c r="W1713" s="301">
        <f>E1713+G1713+H1713+I1713+J1713+K1713+L1713+M1713+N1713-O1713-P1713-Q1713-R1713-S1713-T1713-U1713-V1713</f>
        <v>1998581500</v>
      </c>
      <c r="X1713" s="304"/>
      <c r="Y1713" s="154"/>
    </row>
    <row r="1714" spans="1:25">
      <c r="A1714" s="174"/>
      <c r="B1714" s="162"/>
      <c r="C1714" s="162"/>
      <c r="D1714" s="172" t="s">
        <v>806</v>
      </c>
      <c r="E1714" s="302"/>
      <c r="F1714" s="302"/>
      <c r="G1714" s="302"/>
      <c r="H1714" s="302"/>
      <c r="I1714" s="302"/>
      <c r="J1714" s="302"/>
      <c r="K1714" s="302"/>
      <c r="L1714" s="302"/>
      <c r="M1714" s="304"/>
      <c r="N1714" s="304">
        <v>33145550</v>
      </c>
      <c r="O1714" s="304"/>
      <c r="P1714" s="304"/>
      <c r="Q1714" s="304"/>
      <c r="R1714" s="304"/>
      <c r="S1714" s="304"/>
      <c r="T1714" s="304"/>
      <c r="U1714" s="304"/>
      <c r="V1714" s="304"/>
      <c r="W1714" s="304"/>
      <c r="X1714" s="304"/>
      <c r="Y1714" s="154"/>
    </row>
    <row r="1715" spans="1:25">
      <c r="A1715" s="174"/>
      <c r="B1715" s="162"/>
      <c r="C1715" s="162"/>
      <c r="D1715" s="172" t="s">
        <v>807</v>
      </c>
      <c r="E1715" s="302"/>
      <c r="F1715" s="302"/>
      <c r="G1715" s="302"/>
      <c r="H1715" s="302"/>
      <c r="I1715" s="302"/>
      <c r="J1715" s="302"/>
      <c r="K1715" s="302"/>
      <c r="L1715" s="302"/>
      <c r="M1715" s="304"/>
      <c r="N1715" s="304"/>
      <c r="O1715" s="302">
        <v>336978000</v>
      </c>
      <c r="P1715" s="304"/>
      <c r="Q1715" s="304"/>
      <c r="R1715" s="304"/>
      <c r="S1715" s="304"/>
      <c r="T1715" s="304"/>
      <c r="U1715" s="304"/>
      <c r="V1715" s="304"/>
      <c r="W1715" s="304"/>
      <c r="X1715" s="304"/>
      <c r="Y1715" s="154"/>
    </row>
    <row r="1716" spans="1:25">
      <c r="A1716" s="174"/>
      <c r="B1716" s="162"/>
      <c r="C1716" s="162"/>
      <c r="D1716" s="170" t="s">
        <v>738</v>
      </c>
      <c r="E1716" s="302"/>
      <c r="F1716" s="302"/>
      <c r="G1716" s="302"/>
      <c r="H1716" s="302"/>
      <c r="I1716" s="302"/>
      <c r="J1716" s="302"/>
      <c r="K1716" s="302"/>
      <c r="L1716" s="302"/>
      <c r="M1716" s="304"/>
      <c r="N1716" s="304"/>
      <c r="O1716" s="302"/>
      <c r="P1716" s="304"/>
      <c r="Q1716" s="304"/>
      <c r="R1716" s="304"/>
      <c r="S1716" s="304"/>
      <c r="T1716" s="304"/>
      <c r="U1716" s="304"/>
      <c r="V1716" s="304"/>
      <c r="W1716" s="304"/>
      <c r="X1716" s="304"/>
      <c r="Y1716" s="154"/>
    </row>
    <row r="1717" spans="1:25">
      <c r="A1717" s="174"/>
      <c r="B1717" s="162"/>
      <c r="C1717" s="162"/>
      <c r="D1717" s="172" t="s">
        <v>808</v>
      </c>
      <c r="E1717" s="302"/>
      <c r="F1717" s="302"/>
      <c r="G1717" s="302"/>
      <c r="H1717" s="302"/>
      <c r="I1717" s="302"/>
      <c r="J1717" s="302"/>
      <c r="K1717" s="302"/>
      <c r="L1717" s="302"/>
      <c r="M1717" s="304"/>
      <c r="N1717" s="304"/>
      <c r="O1717" s="302"/>
      <c r="P1717" s="304"/>
      <c r="Q1717" s="316">
        <v>33145550</v>
      </c>
      <c r="R1717" s="304"/>
      <c r="S1717" s="304"/>
      <c r="T1717" s="304"/>
      <c r="U1717" s="304"/>
      <c r="V1717" s="304"/>
      <c r="W1717" s="304"/>
      <c r="X1717" s="304"/>
      <c r="Y1717" s="154"/>
    </row>
    <row r="1718" spans="1:25">
      <c r="A1718" s="174"/>
      <c r="B1718" s="162"/>
      <c r="C1718" s="162"/>
      <c r="D1718" s="172" t="s">
        <v>809</v>
      </c>
      <c r="E1718" s="302"/>
      <c r="F1718" s="302"/>
      <c r="G1718" s="302"/>
      <c r="H1718" s="302"/>
      <c r="I1718" s="302"/>
      <c r="J1718" s="302"/>
      <c r="K1718" s="302"/>
      <c r="L1718" s="302"/>
      <c r="M1718" s="304"/>
      <c r="N1718" s="304"/>
      <c r="O1718" s="302"/>
      <c r="P1718" s="304"/>
      <c r="Q1718" s="316">
        <v>225000000</v>
      </c>
      <c r="R1718" s="304"/>
      <c r="S1718" s="304"/>
      <c r="T1718" s="304"/>
      <c r="U1718" s="304"/>
      <c r="V1718" s="304"/>
      <c r="W1718" s="304"/>
      <c r="X1718" s="304"/>
      <c r="Y1718" s="154"/>
    </row>
    <row r="1719" spans="1:25">
      <c r="A1719" s="173"/>
      <c r="B1719" s="163">
        <v>6</v>
      </c>
      <c r="C1719" s="163" t="s">
        <v>100</v>
      </c>
      <c r="D1719" s="167" t="s">
        <v>10</v>
      </c>
      <c r="E1719" s="300">
        <v>0</v>
      </c>
      <c r="F1719" s="300"/>
      <c r="G1719" s="300">
        <f t="shared" ref="G1719:T1719" si="121">SUM(G1720:G1721)</f>
        <v>0</v>
      </c>
      <c r="H1719" s="300">
        <f t="shared" si="121"/>
        <v>0</v>
      </c>
      <c r="I1719" s="300">
        <f t="shared" si="121"/>
        <v>0</v>
      </c>
      <c r="J1719" s="300">
        <f t="shared" si="121"/>
        <v>0</v>
      </c>
      <c r="K1719" s="300">
        <f t="shared" si="121"/>
        <v>0</v>
      </c>
      <c r="L1719" s="300">
        <f t="shared" si="121"/>
        <v>0</v>
      </c>
      <c r="M1719" s="300">
        <f t="shared" si="121"/>
        <v>0</v>
      </c>
      <c r="N1719" s="300">
        <f t="shared" si="121"/>
        <v>0</v>
      </c>
      <c r="O1719" s="300">
        <f t="shared" si="121"/>
        <v>0</v>
      </c>
      <c r="P1719" s="300">
        <f t="shared" si="121"/>
        <v>0</v>
      </c>
      <c r="Q1719" s="300">
        <f t="shared" si="121"/>
        <v>0</v>
      </c>
      <c r="R1719" s="300">
        <f t="shared" si="121"/>
        <v>0</v>
      </c>
      <c r="S1719" s="300">
        <f t="shared" si="121"/>
        <v>0</v>
      </c>
      <c r="T1719" s="300">
        <f t="shared" si="121"/>
        <v>0</v>
      </c>
      <c r="U1719" s="300"/>
      <c r="V1719" s="300"/>
      <c r="W1719" s="301">
        <f>E1719+G1719+H1719+I1719+J1719+K1719+L1719+M1719+N1719-O1719-P1719-Q1719-R1719-S1719-T1719-U1719-V1719</f>
        <v>0</v>
      </c>
      <c r="X1719" s="304"/>
      <c r="Y1719" s="154"/>
    </row>
    <row r="1720" spans="1:25">
      <c r="A1720" s="174"/>
      <c r="B1720" s="162"/>
      <c r="C1720" s="162"/>
      <c r="D1720" s="625" t="s">
        <v>810</v>
      </c>
      <c r="E1720" s="302"/>
      <c r="F1720" s="302"/>
      <c r="G1720" s="302"/>
      <c r="H1720" s="302"/>
      <c r="I1720" s="316">
        <v>0</v>
      </c>
      <c r="J1720" s="302"/>
      <c r="K1720" s="302"/>
      <c r="L1720" s="302"/>
      <c r="M1720" s="304"/>
      <c r="N1720" s="304"/>
      <c r="O1720" s="304"/>
      <c r="P1720" s="304"/>
      <c r="Q1720" s="304"/>
      <c r="R1720" s="304"/>
      <c r="S1720" s="304"/>
      <c r="T1720" s="304"/>
      <c r="U1720" s="304"/>
      <c r="V1720" s="304"/>
      <c r="W1720" s="304"/>
      <c r="X1720" s="304"/>
      <c r="Y1720" s="154"/>
    </row>
    <row r="1721" spans="1:25">
      <c r="A1721" s="174"/>
      <c r="B1721" s="162"/>
      <c r="C1721" s="162"/>
      <c r="D1721" s="625" t="s">
        <v>811</v>
      </c>
      <c r="E1721" s="302"/>
      <c r="F1721" s="302"/>
      <c r="G1721" s="302"/>
      <c r="H1721" s="302"/>
      <c r="I1721" s="302"/>
      <c r="J1721" s="302"/>
      <c r="K1721" s="302"/>
      <c r="L1721" s="302"/>
      <c r="M1721" s="316">
        <v>0</v>
      </c>
      <c r="N1721" s="304"/>
      <c r="O1721" s="304"/>
      <c r="P1721" s="304"/>
      <c r="Q1721" s="304"/>
      <c r="R1721" s="304"/>
      <c r="S1721" s="304"/>
      <c r="T1721" s="304"/>
      <c r="U1721" s="304"/>
      <c r="V1721" s="304"/>
      <c r="W1721" s="304"/>
      <c r="X1721" s="304"/>
      <c r="Y1721" s="154"/>
    </row>
    <row r="1722" spans="1:25" s="247" customFormat="1">
      <c r="A1722" s="175"/>
      <c r="B1722" s="168">
        <v>7</v>
      </c>
      <c r="C1722" s="168"/>
      <c r="D1722" s="169" t="s">
        <v>11</v>
      </c>
      <c r="E1722" s="300">
        <v>241408000</v>
      </c>
      <c r="F1722" s="300"/>
      <c r="G1722" s="300">
        <f>SUM(G1723:G1728)</f>
        <v>0</v>
      </c>
      <c r="H1722" s="300">
        <f t="shared" ref="H1722:V1722" si="122">SUM(H1723:H1728)</f>
        <v>0</v>
      </c>
      <c r="I1722" s="300">
        <f t="shared" si="122"/>
        <v>0</v>
      </c>
      <c r="J1722" s="300">
        <f t="shared" si="122"/>
        <v>0</v>
      </c>
      <c r="K1722" s="300">
        <f t="shared" si="122"/>
        <v>0</v>
      </c>
      <c r="L1722" s="300">
        <f t="shared" si="122"/>
        <v>0</v>
      </c>
      <c r="M1722" s="300">
        <f t="shared" si="122"/>
        <v>560830976</v>
      </c>
      <c r="N1722" s="300">
        <f t="shared" si="122"/>
        <v>0</v>
      </c>
      <c r="O1722" s="300">
        <f t="shared" si="122"/>
        <v>0</v>
      </c>
      <c r="P1722" s="300">
        <f t="shared" si="122"/>
        <v>0</v>
      </c>
      <c r="Q1722" s="300">
        <f t="shared" si="122"/>
        <v>0</v>
      </c>
      <c r="R1722" s="300">
        <f t="shared" si="122"/>
        <v>0</v>
      </c>
      <c r="S1722" s="300">
        <f t="shared" si="122"/>
        <v>1600000</v>
      </c>
      <c r="T1722" s="300">
        <f t="shared" si="122"/>
        <v>0</v>
      </c>
      <c r="U1722" s="300">
        <f t="shared" si="122"/>
        <v>0</v>
      </c>
      <c r="V1722" s="300">
        <f t="shared" si="122"/>
        <v>0</v>
      </c>
      <c r="W1722" s="301">
        <f>E1722+G1722+H1722+I1722+J1722+K1722+L1722+M1722+N1722-O1722-P1722-Q1722-R1722-S1722-T1722-U1722-V1722</f>
        <v>800638976</v>
      </c>
      <c r="X1722" s="311"/>
      <c r="Y1722" s="155"/>
    </row>
    <row r="1723" spans="1:25" s="247" customFormat="1">
      <c r="A1723" s="165"/>
      <c r="B1723" s="164"/>
      <c r="C1723" s="164"/>
      <c r="D1723" s="172" t="s">
        <v>812</v>
      </c>
      <c r="E1723" s="302"/>
      <c r="F1723" s="302"/>
      <c r="G1723" s="302"/>
      <c r="H1723" s="302"/>
      <c r="I1723" s="302"/>
      <c r="J1723" s="302"/>
      <c r="K1723" s="302"/>
      <c r="L1723" s="302"/>
      <c r="M1723" s="311"/>
      <c r="N1723" s="311"/>
      <c r="O1723" s="311"/>
      <c r="P1723" s="311"/>
      <c r="Q1723" s="311"/>
      <c r="R1723" s="311"/>
      <c r="S1723" s="316">
        <v>1000000</v>
      </c>
      <c r="T1723" s="311"/>
      <c r="U1723" s="311"/>
      <c r="V1723" s="311"/>
      <c r="W1723" s="304"/>
      <c r="X1723" s="311"/>
      <c r="Y1723" s="155"/>
    </row>
    <row r="1724" spans="1:25" s="247" customFormat="1">
      <c r="A1724" s="165"/>
      <c r="B1724" s="164"/>
      <c r="C1724" s="164"/>
      <c r="D1724" s="172" t="s">
        <v>813</v>
      </c>
      <c r="E1724" s="302"/>
      <c r="F1724" s="302"/>
      <c r="G1724" s="302"/>
      <c r="H1724" s="302"/>
      <c r="I1724" s="302"/>
      <c r="J1724" s="302"/>
      <c r="K1724" s="302"/>
      <c r="L1724" s="302"/>
      <c r="M1724" s="311"/>
      <c r="N1724" s="311"/>
      <c r="O1724" s="311"/>
      <c r="P1724" s="311"/>
      <c r="Q1724" s="311"/>
      <c r="R1724" s="311"/>
      <c r="S1724" s="316">
        <v>200000</v>
      </c>
      <c r="T1724" s="311"/>
      <c r="U1724" s="311"/>
      <c r="V1724" s="311"/>
      <c r="W1724" s="304"/>
      <c r="X1724" s="311"/>
      <c r="Y1724" s="155"/>
    </row>
    <row r="1725" spans="1:25" s="247" customFormat="1">
      <c r="A1725" s="165"/>
      <c r="B1725" s="164"/>
      <c r="C1725" s="164"/>
      <c r="D1725" s="172" t="s">
        <v>814</v>
      </c>
      <c r="E1725" s="302"/>
      <c r="F1725" s="302"/>
      <c r="G1725" s="302"/>
      <c r="H1725" s="302"/>
      <c r="I1725" s="302"/>
      <c r="J1725" s="302"/>
      <c r="K1725" s="302"/>
      <c r="L1725" s="302"/>
      <c r="M1725" s="311"/>
      <c r="N1725" s="311"/>
      <c r="O1725" s="311"/>
      <c r="P1725" s="311"/>
      <c r="Q1725" s="311"/>
      <c r="R1725" s="311"/>
      <c r="S1725" s="316">
        <v>100000</v>
      </c>
      <c r="T1725" s="311"/>
      <c r="U1725" s="311"/>
      <c r="V1725" s="311"/>
      <c r="W1725" s="304"/>
      <c r="X1725" s="311"/>
      <c r="Y1725" s="155"/>
    </row>
    <row r="1726" spans="1:25" s="247" customFormat="1">
      <c r="A1726" s="165"/>
      <c r="B1726" s="164"/>
      <c r="C1726" s="164"/>
      <c r="D1726" s="172" t="s">
        <v>815</v>
      </c>
      <c r="E1726" s="302"/>
      <c r="F1726" s="302"/>
      <c r="G1726" s="302"/>
      <c r="H1726" s="302"/>
      <c r="I1726" s="302"/>
      <c r="J1726" s="302"/>
      <c r="K1726" s="302"/>
      <c r="L1726" s="302"/>
      <c r="M1726" s="311"/>
      <c r="N1726" s="311"/>
      <c r="O1726" s="311"/>
      <c r="P1726" s="311"/>
      <c r="Q1726" s="311"/>
      <c r="R1726" s="311"/>
      <c r="S1726" s="316">
        <v>300000</v>
      </c>
      <c r="T1726" s="311"/>
      <c r="U1726" s="311"/>
      <c r="V1726" s="311"/>
      <c r="W1726" s="304"/>
      <c r="X1726" s="311"/>
      <c r="Y1726" s="155"/>
    </row>
    <row r="1727" spans="1:25" s="247" customFormat="1">
      <c r="A1727" s="165"/>
      <c r="B1727" s="164"/>
      <c r="C1727" s="164"/>
      <c r="D1727" s="172" t="s">
        <v>2230</v>
      </c>
      <c r="E1727" s="302"/>
      <c r="F1727" s="302"/>
      <c r="G1727" s="302"/>
      <c r="H1727" s="302"/>
      <c r="I1727" s="302"/>
      <c r="J1727" s="302"/>
      <c r="K1727" s="302"/>
      <c r="L1727" s="302"/>
      <c r="M1727" s="311">
        <v>560830976</v>
      </c>
      <c r="N1727" s="311"/>
      <c r="O1727" s="311"/>
      <c r="P1727" s="311"/>
      <c r="Q1727" s="311"/>
      <c r="R1727" s="311"/>
      <c r="S1727" s="316"/>
      <c r="T1727" s="311"/>
      <c r="U1727" s="311"/>
      <c r="V1727" s="311"/>
      <c r="W1727" s="304"/>
      <c r="X1727" s="311"/>
      <c r="Y1727" s="155"/>
    </row>
    <row r="1728" spans="1:25">
      <c r="A1728" s="174"/>
      <c r="B1728" s="162"/>
      <c r="C1728" s="162"/>
      <c r="D1728" s="248"/>
      <c r="E1728" s="304"/>
      <c r="F1728" s="304"/>
      <c r="G1728" s="304"/>
      <c r="H1728" s="304"/>
      <c r="I1728" s="304"/>
      <c r="J1728" s="304"/>
      <c r="K1728" s="304"/>
      <c r="L1728" s="304"/>
      <c r="M1728" s="304"/>
      <c r="N1728" s="304"/>
      <c r="O1728" s="304"/>
      <c r="P1728" s="304"/>
      <c r="Q1728" s="304"/>
      <c r="R1728" s="304"/>
      <c r="S1728" s="304"/>
      <c r="T1728" s="304"/>
      <c r="U1728" s="304"/>
      <c r="V1728" s="304"/>
      <c r="W1728" s="304"/>
      <c r="X1728" s="304"/>
      <c r="Y1728" s="154"/>
    </row>
    <row r="1729" spans="1:25" s="226" customFormat="1" ht="18.75" customHeight="1">
      <c r="A1729" s="249">
        <v>14</v>
      </c>
      <c r="B1729" s="250" t="s">
        <v>34</v>
      </c>
      <c r="C1729" s="251"/>
      <c r="D1729" s="251"/>
      <c r="E1729" s="309">
        <f t="shared" ref="E1729:T1729" si="123">E1730+E1731+E1753+E1754+E1755+E1757+E1758</f>
        <v>730080953</v>
      </c>
      <c r="F1729" s="309">
        <f t="shared" si="123"/>
        <v>33698500</v>
      </c>
      <c r="G1729" s="309">
        <f t="shared" si="123"/>
        <v>33698500</v>
      </c>
      <c r="H1729" s="309">
        <f t="shared" si="123"/>
        <v>680000</v>
      </c>
      <c r="I1729" s="309">
        <f t="shared" si="123"/>
        <v>0</v>
      </c>
      <c r="J1729" s="309">
        <f t="shared" si="123"/>
        <v>435000</v>
      </c>
      <c r="K1729" s="309">
        <f t="shared" si="123"/>
        <v>217857784</v>
      </c>
      <c r="L1729" s="309">
        <f t="shared" si="123"/>
        <v>0</v>
      </c>
      <c r="M1729" s="309">
        <f t="shared" si="123"/>
        <v>9163000</v>
      </c>
      <c r="N1729" s="309">
        <f t="shared" si="123"/>
        <v>0</v>
      </c>
      <c r="O1729" s="309">
        <f t="shared" si="123"/>
        <v>0</v>
      </c>
      <c r="P1729" s="309">
        <f t="shared" si="123"/>
        <v>0</v>
      </c>
      <c r="Q1729" s="309">
        <f t="shared" si="123"/>
        <v>100950000</v>
      </c>
      <c r="R1729" s="309">
        <f t="shared" si="123"/>
        <v>9163000</v>
      </c>
      <c r="S1729" s="309">
        <f t="shared" si="123"/>
        <v>9163000</v>
      </c>
      <c r="T1729" s="309">
        <f t="shared" si="123"/>
        <v>0</v>
      </c>
      <c r="U1729" s="309"/>
      <c r="V1729" s="309"/>
      <c r="W1729" s="309">
        <f t="shared" ref="W1729" si="124">SUM(W1730:W1758)</f>
        <v>872639237</v>
      </c>
      <c r="X1729" s="309"/>
    </row>
    <row r="1730" spans="1:25">
      <c r="A1730" s="173"/>
      <c r="B1730" s="163">
        <v>1</v>
      </c>
      <c r="C1730" s="163" t="s">
        <v>95</v>
      </c>
      <c r="D1730" s="167" t="s">
        <v>9</v>
      </c>
      <c r="E1730" s="300">
        <v>0</v>
      </c>
      <c r="F1730" s="300"/>
      <c r="G1730" s="300">
        <v>0</v>
      </c>
      <c r="H1730" s="300">
        <v>0</v>
      </c>
      <c r="I1730" s="300">
        <v>0</v>
      </c>
      <c r="J1730" s="300">
        <v>0</v>
      </c>
      <c r="K1730" s="300">
        <v>0</v>
      </c>
      <c r="L1730" s="300">
        <v>0</v>
      </c>
      <c r="M1730" s="301">
        <v>0</v>
      </c>
      <c r="N1730" s="301">
        <v>0</v>
      </c>
      <c r="O1730" s="301">
        <v>0</v>
      </c>
      <c r="P1730" s="301">
        <v>0</v>
      </c>
      <c r="Q1730" s="301">
        <v>0</v>
      </c>
      <c r="R1730" s="301">
        <v>0</v>
      </c>
      <c r="S1730" s="301">
        <v>0</v>
      </c>
      <c r="T1730" s="301">
        <v>0</v>
      </c>
      <c r="U1730" s="301"/>
      <c r="V1730" s="301"/>
      <c r="W1730" s="301">
        <f t="shared" ref="W1730:W1731" si="125">E1730+G1730+H1730+I1730+J1730+K1730+L1730+M1730+N1730-O1730-P1730-Q1730-R1730-S1730-T1730-U1730-V1730</f>
        <v>0</v>
      </c>
      <c r="X1730" s="301"/>
      <c r="Y1730" s="154"/>
    </row>
    <row r="1731" spans="1:25">
      <c r="A1731" s="173"/>
      <c r="B1731" s="163">
        <v>2</v>
      </c>
      <c r="C1731" s="163" t="s">
        <v>96</v>
      </c>
      <c r="D1731" s="167" t="s">
        <v>12</v>
      </c>
      <c r="E1731" s="300">
        <v>599109953</v>
      </c>
      <c r="F1731" s="300">
        <v>33698500</v>
      </c>
      <c r="G1731" s="300">
        <f>SUM(G1732:G1752)</f>
        <v>33698500</v>
      </c>
      <c r="H1731" s="300">
        <f t="shared" ref="H1731:T1731" si="126">SUM(H1732:H1752)</f>
        <v>680000</v>
      </c>
      <c r="I1731" s="300">
        <f t="shared" si="126"/>
        <v>0</v>
      </c>
      <c r="J1731" s="300">
        <f t="shared" si="126"/>
        <v>435000</v>
      </c>
      <c r="K1731" s="300">
        <f t="shared" si="126"/>
        <v>217857784</v>
      </c>
      <c r="L1731" s="300">
        <f t="shared" si="126"/>
        <v>0</v>
      </c>
      <c r="M1731" s="300">
        <f t="shared" si="126"/>
        <v>0</v>
      </c>
      <c r="N1731" s="300">
        <f t="shared" si="126"/>
        <v>0</v>
      </c>
      <c r="O1731" s="300">
        <f t="shared" si="126"/>
        <v>0</v>
      </c>
      <c r="P1731" s="300">
        <f t="shared" si="126"/>
        <v>0</v>
      </c>
      <c r="Q1731" s="300">
        <f t="shared" si="126"/>
        <v>100950000</v>
      </c>
      <c r="R1731" s="300">
        <f t="shared" si="126"/>
        <v>8663000</v>
      </c>
      <c r="S1731" s="300">
        <f t="shared" si="126"/>
        <v>0</v>
      </c>
      <c r="T1731" s="300">
        <f t="shared" si="126"/>
        <v>0</v>
      </c>
      <c r="U1731" s="300"/>
      <c r="V1731" s="300"/>
      <c r="W1731" s="301">
        <f t="shared" si="125"/>
        <v>742168237</v>
      </c>
      <c r="X1731" s="301"/>
      <c r="Y1731" s="154"/>
    </row>
    <row r="1732" spans="1:25">
      <c r="A1732" s="174"/>
      <c r="B1732" s="162"/>
      <c r="C1732" s="162"/>
      <c r="D1732" s="172" t="s">
        <v>816</v>
      </c>
      <c r="E1732" s="302"/>
      <c r="F1732" s="302"/>
      <c r="G1732" s="353">
        <v>2998500</v>
      </c>
      <c r="H1732" s="320"/>
      <c r="I1732" s="302"/>
      <c r="J1732" s="302"/>
      <c r="K1732" s="302"/>
      <c r="L1732" s="302"/>
      <c r="M1732" s="304"/>
      <c r="N1732" s="304"/>
      <c r="O1732" s="304"/>
      <c r="P1732" s="304"/>
      <c r="Q1732" s="304"/>
      <c r="R1732" s="304"/>
      <c r="S1732" s="304"/>
      <c r="T1732" s="304"/>
      <c r="U1732" s="304"/>
      <c r="V1732" s="304"/>
      <c r="W1732" s="304"/>
      <c r="X1732" s="304"/>
      <c r="Y1732" s="154"/>
    </row>
    <row r="1733" spans="1:25">
      <c r="A1733" s="174"/>
      <c r="B1733" s="162"/>
      <c r="C1733" s="162"/>
      <c r="D1733" s="172" t="s">
        <v>817</v>
      </c>
      <c r="E1733" s="302"/>
      <c r="F1733" s="302"/>
      <c r="G1733" s="353">
        <v>9100000</v>
      </c>
      <c r="H1733" s="320"/>
      <c r="I1733" s="302"/>
      <c r="J1733" s="302"/>
      <c r="K1733" s="302"/>
      <c r="L1733" s="302"/>
      <c r="M1733" s="304"/>
      <c r="N1733" s="304"/>
      <c r="O1733" s="304"/>
      <c r="P1733" s="304"/>
      <c r="Q1733" s="304"/>
      <c r="R1733" s="304"/>
      <c r="S1733" s="304"/>
      <c r="T1733" s="304"/>
      <c r="U1733" s="304"/>
      <c r="V1733" s="304"/>
      <c r="W1733" s="304"/>
      <c r="X1733" s="304"/>
      <c r="Y1733" s="154"/>
    </row>
    <row r="1734" spans="1:25">
      <c r="A1734" s="174"/>
      <c r="B1734" s="162"/>
      <c r="C1734" s="162"/>
      <c r="D1734" s="172" t="s">
        <v>818</v>
      </c>
      <c r="E1734" s="302"/>
      <c r="F1734" s="302"/>
      <c r="G1734" s="353">
        <v>900000</v>
      </c>
      <c r="H1734" s="320">
        <f>SUM(H1732:H1732)</f>
        <v>0</v>
      </c>
      <c r="I1734" s="302"/>
      <c r="J1734" s="302"/>
      <c r="K1734" s="302"/>
      <c r="L1734" s="302"/>
      <c r="M1734" s="304"/>
      <c r="N1734" s="304"/>
      <c r="O1734" s="304"/>
      <c r="P1734" s="304"/>
      <c r="Q1734" s="304"/>
      <c r="R1734" s="304"/>
      <c r="S1734" s="304"/>
      <c r="T1734" s="304"/>
      <c r="U1734" s="304"/>
      <c r="V1734" s="304"/>
      <c r="W1734" s="304"/>
      <c r="X1734" s="304"/>
      <c r="Y1734" s="154"/>
    </row>
    <row r="1735" spans="1:25">
      <c r="A1735" s="174"/>
      <c r="B1735" s="162"/>
      <c r="C1735" s="162"/>
      <c r="D1735" s="172" t="s">
        <v>819</v>
      </c>
      <c r="E1735" s="302"/>
      <c r="F1735" s="302"/>
      <c r="G1735" s="353">
        <f>5720000-170000</f>
        <v>5550000</v>
      </c>
      <c r="H1735" s="320">
        <v>170000</v>
      </c>
      <c r="I1735" s="302"/>
      <c r="J1735" s="302"/>
      <c r="K1735" s="302"/>
      <c r="L1735" s="302"/>
      <c r="M1735" s="304"/>
      <c r="N1735" s="304"/>
      <c r="O1735" s="304"/>
      <c r="P1735" s="304"/>
      <c r="Q1735" s="304"/>
      <c r="R1735" s="304"/>
      <c r="S1735" s="304"/>
      <c r="T1735" s="304"/>
      <c r="U1735" s="304"/>
      <c r="V1735" s="304"/>
      <c r="W1735" s="304"/>
      <c r="X1735" s="304"/>
      <c r="Y1735" s="154"/>
    </row>
    <row r="1736" spans="1:25">
      <c r="A1736" s="174"/>
      <c r="B1736" s="162"/>
      <c r="C1736" s="162"/>
      <c r="D1736" s="172" t="s">
        <v>606</v>
      </c>
      <c r="E1736" s="302"/>
      <c r="F1736" s="302"/>
      <c r="G1736" s="354">
        <f>6420000-170000</f>
        <v>6250000</v>
      </c>
      <c r="H1736" s="320">
        <v>170000</v>
      </c>
      <c r="I1736" s="302"/>
      <c r="J1736" s="302"/>
      <c r="K1736" s="302"/>
      <c r="L1736" s="302"/>
      <c r="M1736" s="304"/>
      <c r="N1736" s="304"/>
      <c r="O1736" s="304"/>
      <c r="P1736" s="304"/>
      <c r="Q1736" s="304"/>
      <c r="R1736" s="304"/>
      <c r="S1736" s="304"/>
      <c r="T1736" s="304"/>
      <c r="U1736" s="304"/>
      <c r="V1736" s="304"/>
      <c r="W1736" s="304"/>
      <c r="X1736" s="304"/>
      <c r="Y1736" s="154"/>
    </row>
    <row r="1737" spans="1:25">
      <c r="A1737" s="174"/>
      <c r="B1737" s="162"/>
      <c r="C1737" s="162"/>
      <c r="D1737" s="172" t="s">
        <v>700</v>
      </c>
      <c r="E1737" s="302"/>
      <c r="F1737" s="302"/>
      <c r="G1737" s="349">
        <f>4920000-170000</f>
        <v>4750000</v>
      </c>
      <c r="H1737" s="320">
        <v>170000</v>
      </c>
      <c r="I1737" s="302"/>
      <c r="J1737" s="302"/>
      <c r="K1737" s="302"/>
      <c r="L1737" s="302"/>
      <c r="M1737" s="304"/>
      <c r="N1737" s="304"/>
      <c r="O1737" s="304"/>
      <c r="P1737" s="304"/>
      <c r="Q1737" s="304"/>
      <c r="R1737" s="304"/>
      <c r="S1737" s="304"/>
      <c r="T1737" s="304"/>
      <c r="U1737" s="304"/>
      <c r="V1737" s="304"/>
      <c r="W1737" s="304"/>
      <c r="X1737" s="304"/>
      <c r="Y1737" s="154"/>
    </row>
    <row r="1738" spans="1:25">
      <c r="A1738" s="174"/>
      <c r="B1738" s="162"/>
      <c r="C1738" s="162"/>
      <c r="D1738" s="172" t="s">
        <v>820</v>
      </c>
      <c r="E1738" s="302"/>
      <c r="F1738" s="302"/>
      <c r="G1738" s="320">
        <f>1770000-170000</f>
        <v>1600000</v>
      </c>
      <c r="H1738" s="320">
        <v>170000</v>
      </c>
      <c r="I1738" s="302"/>
      <c r="J1738" s="302"/>
      <c r="K1738" s="302"/>
      <c r="L1738" s="302"/>
      <c r="M1738" s="304"/>
      <c r="N1738" s="304"/>
      <c r="O1738" s="304"/>
      <c r="P1738" s="304"/>
      <c r="Q1738" s="304"/>
      <c r="R1738" s="304"/>
      <c r="S1738" s="304"/>
      <c r="T1738" s="304"/>
      <c r="U1738" s="304"/>
      <c r="V1738" s="304"/>
      <c r="W1738" s="304"/>
      <c r="X1738" s="304"/>
      <c r="Y1738" s="154"/>
    </row>
    <row r="1739" spans="1:25">
      <c r="A1739" s="174"/>
      <c r="B1739" s="162"/>
      <c r="C1739" s="162"/>
      <c r="D1739" s="172" t="s">
        <v>233</v>
      </c>
      <c r="E1739" s="302"/>
      <c r="F1739" s="302"/>
      <c r="G1739" s="320">
        <v>2550000</v>
      </c>
      <c r="H1739" s="320"/>
      <c r="I1739" s="302"/>
      <c r="J1739" s="320">
        <v>435000</v>
      </c>
      <c r="K1739" s="302"/>
      <c r="L1739" s="302"/>
      <c r="M1739" s="304"/>
      <c r="N1739" s="304"/>
      <c r="O1739" s="304"/>
      <c r="P1739" s="304"/>
      <c r="Q1739" s="304"/>
      <c r="R1739" s="304"/>
      <c r="S1739" s="304"/>
      <c r="T1739" s="304"/>
      <c r="U1739" s="304"/>
      <c r="V1739" s="304"/>
      <c r="W1739" s="304"/>
      <c r="X1739" s="304"/>
      <c r="Y1739" s="154"/>
    </row>
    <row r="1740" spans="1:25">
      <c r="A1740" s="174"/>
      <c r="B1740" s="162"/>
      <c r="C1740" s="162"/>
      <c r="D1740" s="172" t="s">
        <v>821</v>
      </c>
      <c r="E1740" s="302"/>
      <c r="F1740" s="302"/>
      <c r="G1740" s="302"/>
      <c r="H1740" s="302"/>
      <c r="I1740" s="302"/>
      <c r="J1740" s="302"/>
      <c r="K1740" s="302"/>
      <c r="L1740" s="302"/>
      <c r="M1740" s="304"/>
      <c r="N1740" s="304"/>
      <c r="O1740" s="304"/>
      <c r="P1740" s="304"/>
      <c r="Q1740" s="304"/>
      <c r="R1740" s="304"/>
      <c r="S1740" s="304"/>
      <c r="T1740" s="304"/>
      <c r="U1740" s="304"/>
      <c r="V1740" s="304"/>
      <c r="W1740" s="304"/>
      <c r="X1740" s="304"/>
      <c r="Y1740" s="154"/>
    </row>
    <row r="1741" spans="1:25">
      <c r="A1741" s="174"/>
      <c r="B1741" s="162"/>
      <c r="C1741" s="162"/>
      <c r="D1741" s="172" t="s">
        <v>822</v>
      </c>
      <c r="E1741" s="302"/>
      <c r="F1741" s="302"/>
      <c r="G1741" s="302"/>
      <c r="H1741" s="302"/>
      <c r="I1741" s="302"/>
      <c r="J1741" s="302"/>
      <c r="K1741" s="320">
        <v>194489034</v>
      </c>
      <c r="L1741" s="302"/>
      <c r="M1741" s="304"/>
      <c r="N1741" s="304"/>
      <c r="O1741" s="304"/>
      <c r="P1741" s="304"/>
      <c r="Q1741" s="304"/>
      <c r="R1741" s="304"/>
      <c r="S1741" s="304"/>
      <c r="T1741" s="304"/>
      <c r="U1741" s="304"/>
      <c r="V1741" s="304"/>
      <c r="W1741" s="304"/>
      <c r="X1741" s="304"/>
      <c r="Y1741" s="154"/>
    </row>
    <row r="1742" spans="1:25">
      <c r="A1742" s="174"/>
      <c r="B1742" s="162"/>
      <c r="C1742" s="162"/>
      <c r="D1742" s="172" t="s">
        <v>823</v>
      </c>
      <c r="E1742" s="302"/>
      <c r="F1742" s="302"/>
      <c r="G1742" s="302"/>
      <c r="H1742" s="302"/>
      <c r="I1742" s="302"/>
      <c r="J1742" s="302"/>
      <c r="K1742" s="320">
        <v>11250000</v>
      </c>
      <c r="L1742" s="302"/>
      <c r="M1742" s="304"/>
      <c r="N1742" s="304"/>
      <c r="O1742" s="304"/>
      <c r="P1742" s="304"/>
      <c r="Q1742" s="304"/>
      <c r="R1742" s="304"/>
      <c r="S1742" s="304"/>
      <c r="T1742" s="304"/>
      <c r="U1742" s="304"/>
      <c r="V1742" s="304"/>
      <c r="W1742" s="304"/>
      <c r="X1742" s="304"/>
      <c r="Y1742" s="154"/>
    </row>
    <row r="1743" spans="1:25">
      <c r="A1743" s="174"/>
      <c r="B1743" s="162"/>
      <c r="C1743" s="162"/>
      <c r="D1743" s="172" t="s">
        <v>825</v>
      </c>
      <c r="E1743" s="302"/>
      <c r="F1743" s="302"/>
      <c r="G1743" s="302"/>
      <c r="H1743" s="302"/>
      <c r="I1743" s="302"/>
      <c r="J1743" s="302"/>
      <c r="K1743" s="320">
        <v>3468250</v>
      </c>
      <c r="L1743" s="302"/>
      <c r="M1743" s="304"/>
      <c r="N1743" s="304"/>
      <c r="O1743" s="304"/>
      <c r="P1743" s="304"/>
      <c r="Q1743" s="304"/>
      <c r="R1743" s="304"/>
      <c r="S1743" s="304"/>
      <c r="T1743" s="304"/>
      <c r="U1743" s="304"/>
      <c r="V1743" s="304"/>
      <c r="W1743" s="304"/>
      <c r="X1743" s="304"/>
      <c r="Y1743" s="154"/>
    </row>
    <row r="1744" spans="1:25">
      <c r="A1744" s="174"/>
      <c r="B1744" s="162"/>
      <c r="C1744" s="162"/>
      <c r="D1744" s="172" t="s">
        <v>826</v>
      </c>
      <c r="E1744" s="302"/>
      <c r="F1744" s="302"/>
      <c r="G1744" s="302"/>
      <c r="H1744" s="302"/>
      <c r="I1744" s="302"/>
      <c r="J1744" s="302"/>
      <c r="K1744" s="320">
        <v>3750000</v>
      </c>
      <c r="L1744" s="302"/>
      <c r="M1744" s="304"/>
      <c r="N1744" s="304"/>
      <c r="O1744" s="304"/>
      <c r="P1744" s="304"/>
      <c r="Q1744" s="304"/>
      <c r="R1744" s="304"/>
      <c r="S1744" s="304"/>
      <c r="T1744" s="304"/>
      <c r="U1744" s="304"/>
      <c r="V1744" s="304"/>
      <c r="W1744" s="304"/>
      <c r="X1744" s="304"/>
      <c r="Y1744" s="154"/>
    </row>
    <row r="1745" spans="1:25">
      <c r="A1745" s="174"/>
      <c r="B1745" s="162"/>
      <c r="C1745" s="162"/>
      <c r="D1745" s="172" t="s">
        <v>824</v>
      </c>
      <c r="E1745" s="302"/>
      <c r="F1745" s="302"/>
      <c r="G1745" s="302"/>
      <c r="H1745" s="302"/>
      <c r="I1745" s="302"/>
      <c r="J1745" s="302"/>
      <c r="K1745" s="320">
        <v>4900500</v>
      </c>
      <c r="L1745" s="302"/>
      <c r="M1745" s="304"/>
      <c r="N1745" s="304"/>
      <c r="O1745" s="304"/>
      <c r="P1745" s="304"/>
      <c r="Q1745" s="304"/>
      <c r="R1745" s="304"/>
      <c r="S1745" s="304"/>
      <c r="T1745" s="304"/>
      <c r="U1745" s="304"/>
      <c r="V1745" s="304"/>
      <c r="W1745" s="304"/>
      <c r="X1745" s="304"/>
      <c r="Y1745" s="154"/>
    </row>
    <row r="1746" spans="1:25">
      <c r="A1746" s="174"/>
      <c r="B1746" s="162"/>
      <c r="C1746" s="162"/>
      <c r="D1746" s="172" t="s">
        <v>827</v>
      </c>
      <c r="E1746" s="302"/>
      <c r="F1746" s="302"/>
      <c r="G1746" s="302"/>
      <c r="H1746" s="302"/>
      <c r="I1746" s="302"/>
      <c r="J1746" s="302"/>
      <c r="K1746" s="302"/>
      <c r="L1746" s="302"/>
      <c r="M1746" s="304"/>
      <c r="N1746" s="304"/>
      <c r="O1746" s="304"/>
      <c r="P1746" s="304"/>
      <c r="Q1746" s="320">
        <v>100950000</v>
      </c>
      <c r="R1746" s="304"/>
      <c r="S1746" s="304"/>
      <c r="T1746" s="304"/>
      <c r="U1746" s="304"/>
      <c r="V1746" s="304"/>
      <c r="W1746" s="304"/>
      <c r="X1746" s="304"/>
      <c r="Y1746" s="154"/>
    </row>
    <row r="1747" spans="1:25">
      <c r="A1747" s="174"/>
      <c r="B1747" s="162"/>
      <c r="C1747" s="162"/>
      <c r="D1747" s="172" t="s">
        <v>828</v>
      </c>
      <c r="E1747" s="302"/>
      <c r="F1747" s="302"/>
      <c r="G1747" s="302"/>
      <c r="H1747" s="302"/>
      <c r="I1747" s="302"/>
      <c r="J1747" s="302"/>
      <c r="K1747" s="302"/>
      <c r="L1747" s="302"/>
      <c r="M1747" s="304"/>
      <c r="N1747" s="304"/>
      <c r="O1747" s="304"/>
      <c r="P1747" s="304"/>
      <c r="Q1747" s="304"/>
      <c r="R1747" s="320">
        <v>435000</v>
      </c>
      <c r="S1747" s="304"/>
      <c r="T1747" s="304"/>
      <c r="U1747" s="304"/>
      <c r="V1747" s="304"/>
      <c r="W1747" s="304"/>
      <c r="X1747" s="304"/>
      <c r="Y1747" s="154"/>
    </row>
    <row r="1748" spans="1:25">
      <c r="A1748" s="174"/>
      <c r="B1748" s="162"/>
      <c r="C1748" s="162"/>
      <c r="D1748" s="172" t="s">
        <v>829</v>
      </c>
      <c r="E1748" s="302"/>
      <c r="F1748" s="302"/>
      <c r="G1748" s="302"/>
      <c r="H1748" s="302"/>
      <c r="I1748" s="302"/>
      <c r="J1748" s="302"/>
      <c r="K1748" s="302"/>
      <c r="L1748" s="302"/>
      <c r="M1748" s="304"/>
      <c r="N1748" s="304"/>
      <c r="O1748" s="304"/>
      <c r="P1748" s="304"/>
      <c r="Q1748" s="304"/>
      <c r="R1748" s="320">
        <v>150000</v>
      </c>
      <c r="S1748" s="304"/>
      <c r="T1748" s="304"/>
      <c r="U1748" s="304"/>
      <c r="V1748" s="304"/>
      <c r="W1748" s="304"/>
      <c r="X1748" s="304"/>
      <c r="Y1748" s="154"/>
    </row>
    <row r="1749" spans="1:25">
      <c r="A1749" s="174"/>
      <c r="B1749" s="162"/>
      <c r="C1749" s="162"/>
      <c r="D1749" s="172" t="s">
        <v>830</v>
      </c>
      <c r="E1749" s="302"/>
      <c r="F1749" s="302"/>
      <c r="G1749" s="302"/>
      <c r="H1749" s="302"/>
      <c r="I1749" s="302"/>
      <c r="J1749" s="302"/>
      <c r="K1749" s="302"/>
      <c r="L1749" s="302"/>
      <c r="M1749" s="304"/>
      <c r="N1749" s="304"/>
      <c r="O1749" s="304"/>
      <c r="P1749" s="304"/>
      <c r="Q1749" s="304"/>
      <c r="R1749" s="320">
        <v>300000</v>
      </c>
      <c r="S1749" s="304"/>
      <c r="T1749" s="304"/>
      <c r="U1749" s="304"/>
      <c r="V1749" s="304"/>
      <c r="W1749" s="304"/>
      <c r="X1749" s="304"/>
      <c r="Y1749" s="154"/>
    </row>
    <row r="1750" spans="1:25">
      <c r="A1750" s="174"/>
      <c r="B1750" s="162"/>
      <c r="C1750" s="162"/>
      <c r="D1750" s="172" t="s">
        <v>831</v>
      </c>
      <c r="E1750" s="302"/>
      <c r="F1750" s="302"/>
      <c r="G1750" s="302"/>
      <c r="H1750" s="302"/>
      <c r="I1750" s="302"/>
      <c r="J1750" s="302"/>
      <c r="K1750" s="302"/>
      <c r="L1750" s="302"/>
      <c r="M1750" s="304"/>
      <c r="N1750" s="304"/>
      <c r="O1750" s="304"/>
      <c r="P1750" s="304"/>
      <c r="Q1750" s="304"/>
      <c r="R1750" s="320">
        <v>200000</v>
      </c>
      <c r="S1750" s="304"/>
      <c r="T1750" s="304"/>
      <c r="U1750" s="304"/>
      <c r="V1750" s="304"/>
      <c r="W1750" s="304"/>
      <c r="X1750" s="304"/>
      <c r="Y1750" s="154"/>
    </row>
    <row r="1751" spans="1:25">
      <c r="A1751" s="174"/>
      <c r="B1751" s="162"/>
      <c r="C1751" s="162"/>
      <c r="D1751" s="172" t="s">
        <v>830</v>
      </c>
      <c r="E1751" s="302"/>
      <c r="F1751" s="302"/>
      <c r="G1751" s="302"/>
      <c r="H1751" s="302"/>
      <c r="I1751" s="302"/>
      <c r="J1751" s="302"/>
      <c r="K1751" s="302"/>
      <c r="L1751" s="302"/>
      <c r="M1751" s="304"/>
      <c r="N1751" s="304"/>
      <c r="O1751" s="304"/>
      <c r="P1751" s="304"/>
      <c r="Q1751" s="304"/>
      <c r="R1751" s="320">
        <v>6578000</v>
      </c>
      <c r="S1751" s="304"/>
      <c r="T1751" s="304"/>
      <c r="U1751" s="304"/>
      <c r="V1751" s="304"/>
      <c r="W1751" s="304"/>
      <c r="X1751" s="304"/>
      <c r="Y1751" s="154"/>
    </row>
    <row r="1752" spans="1:25">
      <c r="A1752" s="174"/>
      <c r="B1752" s="162"/>
      <c r="C1752" s="162"/>
      <c r="D1752" s="172" t="s">
        <v>152</v>
      </c>
      <c r="E1752" s="302"/>
      <c r="F1752" s="302"/>
      <c r="G1752" s="302"/>
      <c r="H1752" s="302"/>
      <c r="I1752" s="302"/>
      <c r="J1752" s="302"/>
      <c r="K1752" s="302"/>
      <c r="L1752" s="302"/>
      <c r="M1752" s="304"/>
      <c r="N1752" s="304"/>
      <c r="O1752" s="304"/>
      <c r="P1752" s="304"/>
      <c r="Q1752" s="304"/>
      <c r="R1752" s="304">
        <v>1000000</v>
      </c>
      <c r="S1752" s="304"/>
      <c r="T1752" s="304"/>
      <c r="U1752" s="304"/>
      <c r="V1752" s="304"/>
      <c r="W1752" s="304"/>
      <c r="X1752" s="304"/>
      <c r="Y1752" s="154"/>
    </row>
    <row r="1753" spans="1:25">
      <c r="A1753" s="173"/>
      <c r="B1753" s="163">
        <v>3</v>
      </c>
      <c r="C1753" s="163" t="s">
        <v>97</v>
      </c>
      <c r="D1753" s="167" t="s">
        <v>13</v>
      </c>
      <c r="E1753" s="300">
        <v>0</v>
      </c>
      <c r="F1753" s="300"/>
      <c r="G1753" s="300">
        <v>0</v>
      </c>
      <c r="H1753" s="300">
        <v>0</v>
      </c>
      <c r="I1753" s="300">
        <v>0</v>
      </c>
      <c r="J1753" s="300">
        <v>0</v>
      </c>
      <c r="K1753" s="300">
        <v>0</v>
      </c>
      <c r="L1753" s="300">
        <v>0</v>
      </c>
      <c r="M1753" s="300">
        <v>0</v>
      </c>
      <c r="N1753" s="300">
        <v>0</v>
      </c>
      <c r="O1753" s="300">
        <v>0</v>
      </c>
      <c r="P1753" s="300">
        <v>0</v>
      </c>
      <c r="Q1753" s="300">
        <v>0</v>
      </c>
      <c r="R1753" s="301">
        <v>0</v>
      </c>
      <c r="S1753" s="301">
        <v>0</v>
      </c>
      <c r="T1753" s="301"/>
      <c r="U1753" s="301"/>
      <c r="V1753" s="301"/>
      <c r="W1753" s="301">
        <f t="shared" ref="W1753:W1755" si="127">E1753+G1753+H1753+I1753+J1753+K1753+L1753+M1753+N1753-O1753-P1753-Q1753-R1753-S1753-T1753-U1753-V1753</f>
        <v>0</v>
      </c>
      <c r="X1753" s="301"/>
      <c r="Y1753" s="154"/>
    </row>
    <row r="1754" spans="1:25">
      <c r="A1754" s="173"/>
      <c r="B1754" s="163">
        <v>4</v>
      </c>
      <c r="C1754" s="163" t="s">
        <v>98</v>
      </c>
      <c r="D1754" s="167" t="s">
        <v>8</v>
      </c>
      <c r="E1754" s="300">
        <v>0</v>
      </c>
      <c r="F1754" s="300"/>
      <c r="G1754" s="300">
        <v>0</v>
      </c>
      <c r="H1754" s="300">
        <v>0</v>
      </c>
      <c r="I1754" s="300">
        <v>0</v>
      </c>
      <c r="J1754" s="300">
        <v>0</v>
      </c>
      <c r="K1754" s="300">
        <v>0</v>
      </c>
      <c r="L1754" s="300">
        <v>0</v>
      </c>
      <c r="M1754" s="300">
        <v>0</v>
      </c>
      <c r="N1754" s="300">
        <v>0</v>
      </c>
      <c r="O1754" s="300">
        <v>0</v>
      </c>
      <c r="P1754" s="300">
        <v>0</v>
      </c>
      <c r="Q1754" s="300">
        <v>0</v>
      </c>
      <c r="R1754" s="301">
        <v>0</v>
      </c>
      <c r="S1754" s="301">
        <v>0</v>
      </c>
      <c r="T1754" s="301"/>
      <c r="U1754" s="301"/>
      <c r="V1754" s="301"/>
      <c r="W1754" s="301">
        <f t="shared" si="127"/>
        <v>0</v>
      </c>
      <c r="X1754" s="301"/>
      <c r="Y1754" s="154"/>
    </row>
    <row r="1755" spans="1:25">
      <c r="A1755" s="173"/>
      <c r="B1755" s="163">
        <v>5</v>
      </c>
      <c r="C1755" s="163" t="s">
        <v>99</v>
      </c>
      <c r="D1755" s="167" t="s">
        <v>14</v>
      </c>
      <c r="E1755" s="300">
        <v>130971000</v>
      </c>
      <c r="F1755" s="300"/>
      <c r="G1755" s="300">
        <f>SUM(G1756)</f>
        <v>0</v>
      </c>
      <c r="H1755" s="300">
        <f t="shared" ref="H1755:T1755" si="128">SUM(H1756)</f>
        <v>0</v>
      </c>
      <c r="I1755" s="300">
        <f t="shared" si="128"/>
        <v>0</v>
      </c>
      <c r="J1755" s="300">
        <f t="shared" si="128"/>
        <v>0</v>
      </c>
      <c r="K1755" s="300">
        <f t="shared" si="128"/>
        <v>0</v>
      </c>
      <c r="L1755" s="300">
        <f t="shared" si="128"/>
        <v>0</v>
      </c>
      <c r="M1755" s="300">
        <f t="shared" si="128"/>
        <v>0</v>
      </c>
      <c r="N1755" s="300">
        <f t="shared" si="128"/>
        <v>0</v>
      </c>
      <c r="O1755" s="300">
        <f t="shared" si="128"/>
        <v>0</v>
      </c>
      <c r="P1755" s="300">
        <f t="shared" si="128"/>
        <v>0</v>
      </c>
      <c r="Q1755" s="300">
        <f t="shared" si="128"/>
        <v>0</v>
      </c>
      <c r="R1755" s="300">
        <f t="shared" si="128"/>
        <v>500000</v>
      </c>
      <c r="S1755" s="300">
        <f t="shared" si="128"/>
        <v>0</v>
      </c>
      <c r="T1755" s="300">
        <f t="shared" si="128"/>
        <v>0</v>
      </c>
      <c r="U1755" s="300"/>
      <c r="V1755" s="300"/>
      <c r="W1755" s="301">
        <f t="shared" si="127"/>
        <v>130471000</v>
      </c>
      <c r="X1755" s="301"/>
      <c r="Y1755" s="154"/>
    </row>
    <row r="1756" spans="1:25">
      <c r="A1756" s="174"/>
      <c r="B1756" s="162"/>
      <c r="C1756" s="162"/>
      <c r="D1756" s="172" t="s">
        <v>832</v>
      </c>
      <c r="E1756" s="302"/>
      <c r="F1756" s="302"/>
      <c r="G1756" s="302"/>
      <c r="H1756" s="302"/>
      <c r="I1756" s="302"/>
      <c r="J1756" s="302"/>
      <c r="K1756" s="302"/>
      <c r="L1756" s="302"/>
      <c r="M1756" s="304"/>
      <c r="N1756" s="304"/>
      <c r="O1756" s="304"/>
      <c r="P1756" s="304"/>
      <c r="Q1756" s="304"/>
      <c r="R1756" s="320">
        <v>500000</v>
      </c>
      <c r="S1756" s="304"/>
      <c r="T1756" s="304"/>
      <c r="U1756" s="304"/>
      <c r="V1756" s="304"/>
      <c r="W1756" s="304"/>
      <c r="X1756" s="304"/>
      <c r="Y1756" s="154"/>
    </row>
    <row r="1757" spans="1:25">
      <c r="A1757" s="173"/>
      <c r="B1757" s="163">
        <v>6</v>
      </c>
      <c r="C1757" s="163" t="s">
        <v>100</v>
      </c>
      <c r="D1757" s="167" t="s">
        <v>10</v>
      </c>
      <c r="E1757" s="300">
        <v>0</v>
      </c>
      <c r="F1757" s="300"/>
      <c r="G1757" s="300">
        <v>0</v>
      </c>
      <c r="H1757" s="300">
        <v>0</v>
      </c>
      <c r="I1757" s="300">
        <v>0</v>
      </c>
      <c r="J1757" s="300">
        <v>0</v>
      </c>
      <c r="K1757" s="300">
        <v>0</v>
      </c>
      <c r="L1757" s="300">
        <v>0</v>
      </c>
      <c r="M1757" s="301">
        <v>0</v>
      </c>
      <c r="N1757" s="301">
        <v>0</v>
      </c>
      <c r="O1757" s="301">
        <v>0</v>
      </c>
      <c r="P1757" s="301">
        <v>0</v>
      </c>
      <c r="Q1757" s="301">
        <v>0</v>
      </c>
      <c r="R1757" s="301">
        <v>0</v>
      </c>
      <c r="S1757" s="301">
        <v>0</v>
      </c>
      <c r="T1757" s="301"/>
      <c r="U1757" s="301"/>
      <c r="V1757" s="301"/>
      <c r="W1757" s="301">
        <f t="shared" ref="W1757:W1758" si="129">E1757+G1757+H1757+I1757+J1757+K1757+L1757+M1757+N1757-O1757-P1757-Q1757-R1757-S1757-T1757-U1757-V1757</f>
        <v>0</v>
      </c>
      <c r="X1757" s="301"/>
      <c r="Y1757" s="154"/>
    </row>
    <row r="1758" spans="1:25" s="247" customFormat="1">
      <c r="A1758" s="175"/>
      <c r="B1758" s="168">
        <v>7</v>
      </c>
      <c r="C1758" s="168"/>
      <c r="D1758" s="169" t="s">
        <v>11</v>
      </c>
      <c r="E1758" s="300">
        <v>0</v>
      </c>
      <c r="F1758" s="300"/>
      <c r="G1758" s="300">
        <f t="shared" ref="G1758:T1758" si="130">SUM(G1759:G1765)</f>
        <v>0</v>
      </c>
      <c r="H1758" s="300">
        <f t="shared" si="130"/>
        <v>0</v>
      </c>
      <c r="I1758" s="300">
        <f t="shared" si="130"/>
        <v>0</v>
      </c>
      <c r="J1758" s="300">
        <f t="shared" si="130"/>
        <v>0</v>
      </c>
      <c r="K1758" s="300">
        <f t="shared" si="130"/>
        <v>0</v>
      </c>
      <c r="L1758" s="300">
        <f t="shared" si="130"/>
        <v>0</v>
      </c>
      <c r="M1758" s="300">
        <f t="shared" si="130"/>
        <v>9163000</v>
      </c>
      <c r="N1758" s="300">
        <f t="shared" si="130"/>
        <v>0</v>
      </c>
      <c r="O1758" s="300">
        <f t="shared" si="130"/>
        <v>0</v>
      </c>
      <c r="P1758" s="300">
        <f t="shared" si="130"/>
        <v>0</v>
      </c>
      <c r="Q1758" s="300">
        <f t="shared" si="130"/>
        <v>0</v>
      </c>
      <c r="R1758" s="300">
        <f t="shared" si="130"/>
        <v>0</v>
      </c>
      <c r="S1758" s="300">
        <f t="shared" si="130"/>
        <v>9163000</v>
      </c>
      <c r="T1758" s="300">
        <f t="shared" si="130"/>
        <v>0</v>
      </c>
      <c r="U1758" s="300"/>
      <c r="V1758" s="300"/>
      <c r="W1758" s="301">
        <f t="shared" si="129"/>
        <v>0</v>
      </c>
      <c r="X1758" s="308"/>
      <c r="Y1758" s="155"/>
    </row>
    <row r="1759" spans="1:25" s="247" customFormat="1">
      <c r="A1759" s="165"/>
      <c r="B1759" s="164"/>
      <c r="C1759" s="164"/>
      <c r="D1759" s="172" t="s">
        <v>828</v>
      </c>
      <c r="E1759" s="302"/>
      <c r="F1759" s="302"/>
      <c r="G1759" s="302"/>
      <c r="H1759" s="302"/>
      <c r="I1759" s="302"/>
      <c r="J1759" s="302"/>
      <c r="K1759" s="302"/>
      <c r="L1759" s="302"/>
      <c r="M1759" s="320">
        <v>435000</v>
      </c>
      <c r="N1759" s="311"/>
      <c r="O1759" s="311"/>
      <c r="P1759" s="311"/>
      <c r="Q1759" s="311"/>
      <c r="R1759" s="311"/>
      <c r="S1759" s="320">
        <v>435000</v>
      </c>
      <c r="T1759" s="311"/>
      <c r="U1759" s="311"/>
      <c r="V1759" s="311"/>
      <c r="W1759" s="304"/>
      <c r="X1759" s="311"/>
      <c r="Y1759" s="155"/>
    </row>
    <row r="1760" spans="1:25" s="247" customFormat="1">
      <c r="A1760" s="165"/>
      <c r="B1760" s="164"/>
      <c r="C1760" s="164"/>
      <c r="D1760" s="172" t="s">
        <v>829</v>
      </c>
      <c r="E1760" s="302"/>
      <c r="F1760" s="302"/>
      <c r="G1760" s="302"/>
      <c r="H1760" s="302"/>
      <c r="I1760" s="302"/>
      <c r="J1760" s="302"/>
      <c r="K1760" s="302"/>
      <c r="L1760" s="302"/>
      <c r="M1760" s="320">
        <v>150000</v>
      </c>
      <c r="N1760" s="311"/>
      <c r="O1760" s="311"/>
      <c r="P1760" s="311"/>
      <c r="Q1760" s="311"/>
      <c r="R1760" s="311"/>
      <c r="S1760" s="320">
        <v>150000</v>
      </c>
      <c r="T1760" s="311"/>
      <c r="U1760" s="311"/>
      <c r="V1760" s="311"/>
      <c r="W1760" s="304"/>
      <c r="X1760" s="311"/>
      <c r="Y1760" s="155"/>
    </row>
    <row r="1761" spans="1:25" s="247" customFormat="1">
      <c r="A1761" s="165"/>
      <c r="B1761" s="164"/>
      <c r="C1761" s="164"/>
      <c r="D1761" s="172" t="s">
        <v>830</v>
      </c>
      <c r="E1761" s="302"/>
      <c r="F1761" s="302"/>
      <c r="G1761" s="302"/>
      <c r="H1761" s="302"/>
      <c r="I1761" s="302"/>
      <c r="J1761" s="302"/>
      <c r="K1761" s="302"/>
      <c r="L1761" s="302"/>
      <c r="M1761" s="320">
        <v>300000</v>
      </c>
      <c r="N1761" s="311"/>
      <c r="O1761" s="311"/>
      <c r="P1761" s="311"/>
      <c r="Q1761" s="311"/>
      <c r="R1761" s="311"/>
      <c r="S1761" s="320">
        <v>300000</v>
      </c>
      <c r="T1761" s="311"/>
      <c r="U1761" s="311"/>
      <c r="V1761" s="311"/>
      <c r="W1761" s="304"/>
      <c r="X1761" s="311"/>
      <c r="Y1761" s="155"/>
    </row>
    <row r="1762" spans="1:25" s="247" customFormat="1">
      <c r="A1762" s="165"/>
      <c r="B1762" s="164"/>
      <c r="C1762" s="164"/>
      <c r="D1762" s="172" t="s">
        <v>831</v>
      </c>
      <c r="E1762" s="302"/>
      <c r="F1762" s="302"/>
      <c r="G1762" s="302"/>
      <c r="H1762" s="302"/>
      <c r="I1762" s="302"/>
      <c r="J1762" s="302"/>
      <c r="K1762" s="302"/>
      <c r="L1762" s="302"/>
      <c r="M1762" s="320">
        <v>200000</v>
      </c>
      <c r="N1762" s="311"/>
      <c r="O1762" s="311"/>
      <c r="P1762" s="311"/>
      <c r="Q1762" s="311"/>
      <c r="R1762" s="311"/>
      <c r="S1762" s="320">
        <v>200000</v>
      </c>
      <c r="T1762" s="311"/>
      <c r="U1762" s="311"/>
      <c r="V1762" s="311"/>
      <c r="W1762" s="304"/>
      <c r="X1762" s="311"/>
      <c r="Y1762" s="155"/>
    </row>
    <row r="1763" spans="1:25" s="247" customFormat="1">
      <c r="A1763" s="165"/>
      <c r="B1763" s="164"/>
      <c r="C1763" s="164"/>
      <c r="D1763" s="172" t="s">
        <v>830</v>
      </c>
      <c r="E1763" s="302"/>
      <c r="F1763" s="302"/>
      <c r="G1763" s="302"/>
      <c r="H1763" s="302"/>
      <c r="I1763" s="302"/>
      <c r="J1763" s="302"/>
      <c r="K1763" s="302"/>
      <c r="L1763" s="302"/>
      <c r="M1763" s="320">
        <v>6578000</v>
      </c>
      <c r="N1763" s="311"/>
      <c r="O1763" s="311"/>
      <c r="P1763" s="311"/>
      <c r="Q1763" s="311"/>
      <c r="R1763" s="311"/>
      <c r="S1763" s="320">
        <v>6578000</v>
      </c>
      <c r="T1763" s="311"/>
      <c r="U1763" s="311"/>
      <c r="V1763" s="311"/>
      <c r="W1763" s="304"/>
      <c r="X1763" s="311"/>
      <c r="Y1763" s="155"/>
    </row>
    <row r="1764" spans="1:25" s="247" customFormat="1">
      <c r="A1764" s="165"/>
      <c r="B1764" s="164"/>
      <c r="C1764" s="164"/>
      <c r="D1764" s="172" t="s">
        <v>152</v>
      </c>
      <c r="E1764" s="302"/>
      <c r="F1764" s="302"/>
      <c r="G1764" s="302"/>
      <c r="H1764" s="302"/>
      <c r="I1764" s="302"/>
      <c r="J1764" s="302"/>
      <c r="K1764" s="302"/>
      <c r="L1764" s="302"/>
      <c r="M1764" s="304">
        <v>1000000</v>
      </c>
      <c r="N1764" s="311"/>
      <c r="O1764" s="311"/>
      <c r="P1764" s="311"/>
      <c r="Q1764" s="311"/>
      <c r="R1764" s="311"/>
      <c r="S1764" s="304">
        <v>1000000</v>
      </c>
      <c r="T1764" s="311"/>
      <c r="U1764" s="311"/>
      <c r="V1764" s="311"/>
      <c r="W1764" s="304"/>
      <c r="X1764" s="311"/>
      <c r="Y1764" s="155"/>
    </row>
    <row r="1765" spans="1:25" s="247" customFormat="1">
      <c r="A1765" s="165"/>
      <c r="B1765" s="164"/>
      <c r="C1765" s="164"/>
      <c r="D1765" s="172" t="s">
        <v>832</v>
      </c>
      <c r="E1765" s="302"/>
      <c r="F1765" s="302"/>
      <c r="G1765" s="302"/>
      <c r="H1765" s="302"/>
      <c r="I1765" s="302"/>
      <c r="J1765" s="302"/>
      <c r="K1765" s="302"/>
      <c r="L1765" s="302"/>
      <c r="M1765" s="320">
        <v>500000</v>
      </c>
      <c r="N1765" s="311"/>
      <c r="O1765" s="311"/>
      <c r="P1765" s="311"/>
      <c r="Q1765" s="311"/>
      <c r="R1765" s="311"/>
      <c r="S1765" s="320">
        <v>500000</v>
      </c>
      <c r="T1765" s="311"/>
      <c r="U1765" s="311"/>
      <c r="V1765" s="311"/>
      <c r="W1765" s="304"/>
      <c r="X1765" s="311"/>
      <c r="Y1765" s="155"/>
    </row>
    <row r="1766" spans="1:25">
      <c r="A1766" s="174"/>
      <c r="B1766" s="162"/>
      <c r="C1766" s="162"/>
      <c r="D1766" s="201"/>
      <c r="E1766" s="304"/>
      <c r="F1766" s="304"/>
      <c r="G1766" s="304"/>
      <c r="H1766" s="304"/>
      <c r="I1766" s="304"/>
      <c r="J1766" s="304"/>
      <c r="K1766" s="304"/>
      <c r="L1766" s="304"/>
      <c r="M1766" s="304"/>
      <c r="N1766" s="304"/>
      <c r="O1766" s="304"/>
      <c r="P1766" s="304"/>
      <c r="Q1766" s="304"/>
      <c r="R1766" s="304"/>
      <c r="S1766" s="304"/>
      <c r="T1766" s="304"/>
      <c r="U1766" s="304"/>
      <c r="V1766" s="304"/>
      <c r="W1766" s="304"/>
      <c r="X1766" s="304"/>
      <c r="Y1766" s="154"/>
    </row>
    <row r="1767" spans="1:25" s="226" customFormat="1" ht="18.75" customHeight="1">
      <c r="A1767" s="249">
        <v>15</v>
      </c>
      <c r="B1767" s="250" t="s">
        <v>35</v>
      </c>
      <c r="C1767" s="251"/>
      <c r="D1767" s="251"/>
      <c r="E1767" s="309">
        <f t="shared" ref="E1767:T1767" si="131">E1768+E1769+E1839+E1844+E1845+E1847+E1848</f>
        <v>2261900550</v>
      </c>
      <c r="F1767" s="309">
        <f t="shared" si="131"/>
        <v>37760000</v>
      </c>
      <c r="G1767" s="309">
        <f t="shared" si="131"/>
        <v>37760000</v>
      </c>
      <c r="H1767" s="309">
        <f t="shared" si="131"/>
        <v>7520000</v>
      </c>
      <c r="I1767" s="309">
        <f t="shared" si="131"/>
        <v>36470000</v>
      </c>
      <c r="J1767" s="309">
        <f t="shared" si="131"/>
        <v>0</v>
      </c>
      <c r="K1767" s="309">
        <f t="shared" si="131"/>
        <v>89900000</v>
      </c>
      <c r="L1767" s="309">
        <f t="shared" si="131"/>
        <v>0</v>
      </c>
      <c r="M1767" s="309">
        <f t="shared" si="131"/>
        <v>41927000</v>
      </c>
      <c r="N1767" s="309">
        <f t="shared" si="131"/>
        <v>0</v>
      </c>
      <c r="O1767" s="309">
        <f t="shared" si="131"/>
        <v>0</v>
      </c>
      <c r="P1767" s="309">
        <f t="shared" si="131"/>
        <v>0</v>
      </c>
      <c r="Q1767" s="309">
        <f t="shared" si="131"/>
        <v>282906250</v>
      </c>
      <c r="R1767" s="309">
        <f t="shared" si="131"/>
        <v>41927000</v>
      </c>
      <c r="S1767" s="309">
        <f t="shared" si="131"/>
        <v>341927000</v>
      </c>
      <c r="T1767" s="309">
        <f t="shared" si="131"/>
        <v>0</v>
      </c>
      <c r="U1767" s="309"/>
      <c r="V1767" s="309"/>
      <c r="W1767" s="309">
        <f t="shared" ref="W1767" si="132">SUM(W1768:W1848)</f>
        <v>1808717300</v>
      </c>
      <c r="X1767" s="309"/>
    </row>
    <row r="1768" spans="1:25">
      <c r="A1768" s="173"/>
      <c r="B1768" s="163">
        <v>1</v>
      </c>
      <c r="C1768" s="163" t="s">
        <v>95</v>
      </c>
      <c r="D1768" s="167" t="s">
        <v>9</v>
      </c>
      <c r="E1768" s="300">
        <v>442000000</v>
      </c>
      <c r="F1768" s="300"/>
      <c r="G1768" s="300">
        <v>0</v>
      </c>
      <c r="H1768" s="300">
        <v>0</v>
      </c>
      <c r="I1768" s="300">
        <v>0</v>
      </c>
      <c r="J1768" s="300">
        <v>0</v>
      </c>
      <c r="K1768" s="300">
        <v>0</v>
      </c>
      <c r="L1768" s="300">
        <v>0</v>
      </c>
      <c r="M1768" s="301">
        <v>0</v>
      </c>
      <c r="N1768" s="301">
        <v>0</v>
      </c>
      <c r="O1768" s="301">
        <v>0</v>
      </c>
      <c r="P1768" s="301">
        <v>0</v>
      </c>
      <c r="Q1768" s="301">
        <v>0</v>
      </c>
      <c r="R1768" s="301">
        <v>0</v>
      </c>
      <c r="S1768" s="301">
        <v>0</v>
      </c>
      <c r="T1768" s="301">
        <v>0</v>
      </c>
      <c r="U1768" s="301"/>
      <c r="V1768" s="301"/>
      <c r="W1768" s="301">
        <f t="shared" ref="W1768:W1769" si="133">E1768+G1768+H1768+I1768+J1768+K1768+L1768+M1768+N1768-O1768-P1768-Q1768-R1768-S1768-T1768-U1768-V1768</f>
        <v>442000000</v>
      </c>
      <c r="X1768" s="301"/>
      <c r="Y1768" s="154"/>
    </row>
    <row r="1769" spans="1:25">
      <c r="A1769" s="173"/>
      <c r="B1769" s="163">
        <v>2</v>
      </c>
      <c r="C1769" s="163" t="s">
        <v>96</v>
      </c>
      <c r="D1769" s="167" t="s">
        <v>12</v>
      </c>
      <c r="E1769" s="300">
        <v>625713500</v>
      </c>
      <c r="F1769" s="300">
        <v>21000000</v>
      </c>
      <c r="G1769" s="300">
        <f t="shared" ref="G1769:T1769" si="134">SUM(G1770:G1838)</f>
        <v>21650000</v>
      </c>
      <c r="H1769" s="300">
        <f t="shared" si="134"/>
        <v>0</v>
      </c>
      <c r="I1769" s="300">
        <f t="shared" si="134"/>
        <v>0</v>
      </c>
      <c r="J1769" s="300">
        <f t="shared" si="134"/>
        <v>0</v>
      </c>
      <c r="K1769" s="300">
        <f t="shared" si="134"/>
        <v>89900000</v>
      </c>
      <c r="L1769" s="300">
        <f t="shared" si="134"/>
        <v>0</v>
      </c>
      <c r="M1769" s="300">
        <f t="shared" si="134"/>
        <v>0</v>
      </c>
      <c r="N1769" s="300">
        <f t="shared" si="134"/>
        <v>0</v>
      </c>
      <c r="O1769" s="300">
        <f t="shared" si="134"/>
        <v>0</v>
      </c>
      <c r="P1769" s="300">
        <f t="shared" si="134"/>
        <v>0</v>
      </c>
      <c r="Q1769" s="300">
        <f t="shared" si="134"/>
        <v>282906250</v>
      </c>
      <c r="R1769" s="300">
        <f t="shared" si="134"/>
        <v>41927000</v>
      </c>
      <c r="S1769" s="300">
        <f t="shared" si="134"/>
        <v>0</v>
      </c>
      <c r="T1769" s="300">
        <f t="shared" si="134"/>
        <v>0</v>
      </c>
      <c r="U1769" s="300"/>
      <c r="V1769" s="300"/>
      <c r="W1769" s="301">
        <f t="shared" si="133"/>
        <v>412430250</v>
      </c>
      <c r="X1769" s="301"/>
      <c r="Y1769" s="154"/>
    </row>
    <row r="1770" spans="1:25">
      <c r="A1770" s="174"/>
      <c r="B1770" s="162"/>
      <c r="C1770" s="162"/>
      <c r="D1770" s="172" t="s">
        <v>833</v>
      </c>
      <c r="E1770" s="302"/>
      <c r="F1770" s="302"/>
      <c r="G1770" s="353">
        <v>2350000</v>
      </c>
      <c r="H1770" s="302"/>
      <c r="I1770" s="302"/>
      <c r="J1770" s="302"/>
      <c r="K1770" s="302"/>
      <c r="L1770" s="302"/>
      <c r="M1770" s="304"/>
      <c r="N1770" s="304"/>
      <c r="O1770" s="304"/>
      <c r="P1770" s="304"/>
      <c r="Q1770" s="304"/>
      <c r="R1770" s="304"/>
      <c r="S1770" s="304"/>
      <c r="T1770" s="304"/>
      <c r="U1770" s="304"/>
      <c r="V1770" s="304"/>
      <c r="W1770" s="304"/>
      <c r="X1770" s="304"/>
      <c r="Y1770" s="154"/>
    </row>
    <row r="1771" spans="1:25">
      <c r="A1771" s="174"/>
      <c r="B1771" s="162"/>
      <c r="C1771" s="162"/>
      <c r="D1771" s="172" t="s">
        <v>364</v>
      </c>
      <c r="E1771" s="302"/>
      <c r="F1771" s="302"/>
      <c r="G1771" s="353">
        <v>650000</v>
      </c>
      <c r="H1771" s="302"/>
      <c r="I1771" s="302"/>
      <c r="J1771" s="302"/>
      <c r="K1771" s="302"/>
      <c r="L1771" s="302"/>
      <c r="M1771" s="304"/>
      <c r="N1771" s="304"/>
      <c r="O1771" s="304"/>
      <c r="P1771" s="304"/>
      <c r="Q1771" s="304"/>
      <c r="R1771" s="304"/>
      <c r="S1771" s="304"/>
      <c r="T1771" s="304"/>
      <c r="U1771" s="304"/>
      <c r="V1771" s="304"/>
      <c r="W1771" s="304"/>
      <c r="X1771" s="304"/>
      <c r="Y1771" s="154"/>
    </row>
    <row r="1772" spans="1:25">
      <c r="A1772" s="174"/>
      <c r="B1772" s="162"/>
      <c r="C1772" s="162"/>
      <c r="D1772" s="172" t="s">
        <v>834</v>
      </c>
      <c r="E1772" s="302"/>
      <c r="F1772" s="302"/>
      <c r="G1772" s="353">
        <v>10000000</v>
      </c>
      <c r="H1772" s="302"/>
      <c r="I1772" s="302"/>
      <c r="J1772" s="302"/>
      <c r="K1772" s="302"/>
      <c r="L1772" s="302"/>
      <c r="M1772" s="304"/>
      <c r="N1772" s="304"/>
      <c r="O1772" s="304"/>
      <c r="P1772" s="304"/>
      <c r="Q1772" s="304"/>
      <c r="R1772" s="304"/>
      <c r="S1772" s="304"/>
      <c r="T1772" s="304"/>
      <c r="U1772" s="304"/>
      <c r="V1772" s="304"/>
      <c r="W1772" s="304"/>
      <c r="X1772" s="304"/>
      <c r="Y1772" s="154"/>
    </row>
    <row r="1773" spans="1:25">
      <c r="A1773" s="174"/>
      <c r="B1773" s="162"/>
      <c r="C1773" s="162"/>
      <c r="D1773" s="172" t="s">
        <v>835</v>
      </c>
      <c r="E1773" s="302"/>
      <c r="F1773" s="302"/>
      <c r="G1773" s="353">
        <v>350000</v>
      </c>
      <c r="H1773" s="302"/>
      <c r="I1773" s="302"/>
      <c r="J1773" s="302"/>
      <c r="K1773" s="302"/>
      <c r="L1773" s="302"/>
      <c r="M1773" s="304"/>
      <c r="N1773" s="304"/>
      <c r="O1773" s="304"/>
      <c r="P1773" s="304"/>
      <c r="Q1773" s="304"/>
      <c r="R1773" s="304"/>
      <c r="S1773" s="304"/>
      <c r="T1773" s="304"/>
      <c r="U1773" s="304"/>
      <c r="V1773" s="304"/>
      <c r="W1773" s="304"/>
      <c r="X1773" s="304"/>
      <c r="Y1773" s="154"/>
    </row>
    <row r="1774" spans="1:25">
      <c r="A1774" s="174"/>
      <c r="B1774" s="162"/>
      <c r="C1774" s="162"/>
      <c r="D1774" s="172" t="s">
        <v>150</v>
      </c>
      <c r="E1774" s="302"/>
      <c r="F1774" s="302"/>
      <c r="G1774" s="354">
        <v>4850000</v>
      </c>
      <c r="H1774" s="302"/>
      <c r="I1774" s="302"/>
      <c r="J1774" s="302"/>
      <c r="K1774" s="302"/>
      <c r="L1774" s="302"/>
      <c r="M1774" s="304"/>
      <c r="N1774" s="304"/>
      <c r="O1774" s="304"/>
      <c r="P1774" s="304"/>
      <c r="Q1774" s="304"/>
      <c r="R1774" s="304"/>
      <c r="S1774" s="304"/>
      <c r="T1774" s="304"/>
      <c r="U1774" s="304"/>
      <c r="V1774" s="304"/>
      <c r="W1774" s="304"/>
      <c r="X1774" s="304"/>
      <c r="Y1774" s="154"/>
    </row>
    <row r="1775" spans="1:25">
      <c r="A1775" s="174"/>
      <c r="B1775" s="162"/>
      <c r="C1775" s="162"/>
      <c r="D1775" s="172" t="s">
        <v>123</v>
      </c>
      <c r="E1775" s="302"/>
      <c r="F1775" s="302"/>
      <c r="G1775" s="302">
        <v>950000</v>
      </c>
      <c r="H1775" s="302"/>
      <c r="I1775" s="302"/>
      <c r="J1775" s="302"/>
      <c r="K1775" s="302"/>
      <c r="L1775" s="302"/>
      <c r="M1775" s="304"/>
      <c r="N1775" s="304"/>
      <c r="O1775" s="304"/>
      <c r="P1775" s="304"/>
      <c r="Q1775" s="304"/>
      <c r="R1775" s="304"/>
      <c r="S1775" s="304"/>
      <c r="T1775" s="304"/>
      <c r="U1775" s="304"/>
      <c r="V1775" s="304"/>
      <c r="W1775" s="304"/>
      <c r="X1775" s="304"/>
      <c r="Y1775" s="154"/>
    </row>
    <row r="1776" spans="1:25">
      <c r="A1776" s="174"/>
      <c r="B1776" s="162"/>
      <c r="C1776" s="162"/>
      <c r="D1776" s="172" t="s">
        <v>836</v>
      </c>
      <c r="E1776" s="302"/>
      <c r="F1776" s="302"/>
      <c r="G1776" s="316">
        <v>500000</v>
      </c>
      <c r="H1776" s="302"/>
      <c r="I1776" s="302"/>
      <c r="J1776" s="302"/>
      <c r="K1776" s="302"/>
      <c r="L1776" s="302"/>
      <c r="M1776" s="304"/>
      <c r="N1776" s="304"/>
      <c r="O1776" s="304"/>
      <c r="P1776" s="304"/>
      <c r="Q1776" s="304"/>
      <c r="R1776" s="304"/>
      <c r="S1776" s="304"/>
      <c r="T1776" s="304"/>
      <c r="U1776" s="304"/>
      <c r="V1776" s="304"/>
      <c r="W1776" s="304"/>
      <c r="X1776" s="304"/>
      <c r="Y1776" s="154"/>
    </row>
    <row r="1777" spans="1:25">
      <c r="A1777" s="174"/>
      <c r="B1777" s="162"/>
      <c r="C1777" s="162"/>
      <c r="D1777" s="172" t="s">
        <v>837</v>
      </c>
      <c r="E1777" s="302"/>
      <c r="F1777" s="302"/>
      <c r="G1777" s="316">
        <v>2000000</v>
      </c>
      <c r="H1777" s="302"/>
      <c r="I1777" s="302"/>
      <c r="J1777" s="302"/>
      <c r="K1777" s="302"/>
      <c r="L1777" s="302"/>
      <c r="M1777" s="304"/>
      <c r="N1777" s="304"/>
      <c r="O1777" s="304"/>
      <c r="P1777" s="304"/>
      <c r="Q1777" s="304"/>
      <c r="R1777" s="304"/>
      <c r="S1777" s="304"/>
      <c r="T1777" s="304"/>
      <c r="U1777" s="304"/>
      <c r="V1777" s="304"/>
      <c r="W1777" s="304"/>
      <c r="X1777" s="304"/>
      <c r="Y1777" s="154"/>
    </row>
    <row r="1778" spans="1:25">
      <c r="A1778" s="174"/>
      <c r="B1778" s="162"/>
      <c r="C1778" s="162"/>
      <c r="D1778" s="172" t="s">
        <v>838</v>
      </c>
      <c r="E1778" s="302"/>
      <c r="F1778" s="302"/>
      <c r="G1778" s="302"/>
      <c r="H1778" s="302"/>
      <c r="I1778" s="302"/>
      <c r="J1778" s="302"/>
      <c r="K1778" s="316">
        <v>89900000</v>
      </c>
      <c r="L1778" s="302"/>
      <c r="M1778" s="304"/>
      <c r="N1778" s="304"/>
      <c r="O1778" s="304"/>
      <c r="P1778" s="304"/>
      <c r="Q1778" s="304"/>
      <c r="R1778" s="304"/>
      <c r="S1778" s="304"/>
      <c r="T1778" s="304"/>
      <c r="U1778" s="304"/>
      <c r="V1778" s="304"/>
      <c r="W1778" s="304"/>
      <c r="X1778" s="304"/>
      <c r="Y1778" s="154"/>
    </row>
    <row r="1779" spans="1:25">
      <c r="A1779" s="174"/>
      <c r="B1779" s="162"/>
      <c r="C1779" s="162"/>
      <c r="D1779" s="172" t="s">
        <v>129</v>
      </c>
      <c r="E1779" s="302"/>
      <c r="F1779" s="302"/>
      <c r="G1779" s="302"/>
      <c r="H1779" s="302"/>
      <c r="I1779" s="302"/>
      <c r="J1779" s="302"/>
      <c r="K1779" s="302"/>
      <c r="L1779" s="302"/>
      <c r="M1779" s="304"/>
      <c r="N1779" s="304"/>
      <c r="O1779" s="304"/>
      <c r="P1779" s="304"/>
      <c r="Q1779" s="316">
        <v>16350000</v>
      </c>
      <c r="R1779" s="304"/>
      <c r="S1779" s="304"/>
      <c r="T1779" s="304"/>
      <c r="U1779" s="304"/>
      <c r="V1779" s="304"/>
      <c r="W1779" s="304"/>
      <c r="X1779" s="304"/>
      <c r="Y1779" s="154"/>
    </row>
    <row r="1780" spans="1:25">
      <c r="A1780" s="174"/>
      <c r="B1780" s="162"/>
      <c r="C1780" s="162"/>
      <c r="D1780" s="172" t="s">
        <v>129</v>
      </c>
      <c r="E1780" s="302"/>
      <c r="F1780" s="302"/>
      <c r="G1780" s="302"/>
      <c r="H1780" s="302"/>
      <c r="I1780" s="302"/>
      <c r="J1780" s="302"/>
      <c r="K1780" s="302"/>
      <c r="L1780" s="302"/>
      <c r="M1780" s="304"/>
      <c r="N1780" s="304"/>
      <c r="O1780" s="304"/>
      <c r="P1780" s="304"/>
      <c r="Q1780" s="302">
        <v>11250000</v>
      </c>
      <c r="R1780" s="304"/>
      <c r="S1780" s="304"/>
      <c r="T1780" s="304"/>
      <c r="U1780" s="304"/>
      <c r="V1780" s="304"/>
      <c r="W1780" s="304"/>
      <c r="X1780" s="304"/>
      <c r="Y1780" s="154"/>
    </row>
    <row r="1781" spans="1:25">
      <c r="A1781" s="174"/>
      <c r="B1781" s="162"/>
      <c r="C1781" s="162"/>
      <c r="D1781" s="172" t="s">
        <v>839</v>
      </c>
      <c r="E1781" s="302"/>
      <c r="F1781" s="302"/>
      <c r="G1781" s="302"/>
      <c r="H1781" s="302"/>
      <c r="I1781" s="302"/>
      <c r="J1781" s="302"/>
      <c r="K1781" s="302"/>
      <c r="L1781" s="302"/>
      <c r="M1781" s="304"/>
      <c r="N1781" s="304"/>
      <c r="O1781" s="304"/>
      <c r="P1781" s="304"/>
      <c r="Q1781" s="302">
        <v>1250000</v>
      </c>
      <c r="R1781" s="304"/>
      <c r="S1781" s="304"/>
      <c r="T1781" s="304"/>
      <c r="U1781" s="304"/>
      <c r="V1781" s="304"/>
      <c r="W1781" s="304"/>
      <c r="X1781" s="304"/>
      <c r="Y1781" s="154"/>
    </row>
    <row r="1782" spans="1:25">
      <c r="A1782" s="174"/>
      <c r="B1782" s="162"/>
      <c r="C1782" s="162"/>
      <c r="D1782" s="172" t="s">
        <v>540</v>
      </c>
      <c r="E1782" s="302"/>
      <c r="F1782" s="302"/>
      <c r="G1782" s="302"/>
      <c r="H1782" s="302"/>
      <c r="I1782" s="302"/>
      <c r="J1782" s="302"/>
      <c r="K1782" s="302"/>
      <c r="L1782" s="302"/>
      <c r="M1782" s="304"/>
      <c r="N1782" s="304"/>
      <c r="O1782" s="304"/>
      <c r="P1782" s="304"/>
      <c r="Q1782" s="302">
        <v>3468250</v>
      </c>
      <c r="R1782" s="304"/>
      <c r="S1782" s="304"/>
      <c r="T1782" s="304"/>
      <c r="U1782" s="304"/>
      <c r="V1782" s="304"/>
      <c r="W1782" s="304"/>
      <c r="X1782" s="304"/>
      <c r="Y1782" s="154"/>
    </row>
    <row r="1783" spans="1:25">
      <c r="A1783" s="174"/>
      <c r="B1783" s="162"/>
      <c r="C1783" s="162"/>
      <c r="D1783" s="172" t="s">
        <v>840</v>
      </c>
      <c r="E1783" s="302"/>
      <c r="F1783" s="302"/>
      <c r="G1783" s="302"/>
      <c r="H1783" s="302"/>
      <c r="I1783" s="302"/>
      <c r="J1783" s="302"/>
      <c r="K1783" s="302"/>
      <c r="L1783" s="302"/>
      <c r="M1783" s="304"/>
      <c r="N1783" s="304"/>
      <c r="O1783" s="304"/>
      <c r="P1783" s="304"/>
      <c r="Q1783" s="302">
        <v>3712500</v>
      </c>
      <c r="R1783" s="304"/>
      <c r="S1783" s="304"/>
      <c r="T1783" s="304"/>
      <c r="U1783" s="304"/>
      <c r="V1783" s="304"/>
      <c r="W1783" s="304"/>
      <c r="X1783" s="304"/>
      <c r="Y1783" s="154"/>
    </row>
    <row r="1784" spans="1:25">
      <c r="A1784" s="174"/>
      <c r="B1784" s="162"/>
      <c r="C1784" s="162"/>
      <c r="D1784" s="172" t="s">
        <v>841</v>
      </c>
      <c r="E1784" s="302"/>
      <c r="F1784" s="302"/>
      <c r="G1784" s="302"/>
      <c r="H1784" s="302"/>
      <c r="I1784" s="302"/>
      <c r="J1784" s="302"/>
      <c r="K1784" s="302"/>
      <c r="L1784" s="302"/>
      <c r="M1784" s="304"/>
      <c r="N1784" s="304"/>
      <c r="O1784" s="304"/>
      <c r="P1784" s="304"/>
      <c r="Q1784" s="302">
        <v>41000000</v>
      </c>
      <c r="R1784" s="304"/>
      <c r="S1784" s="304"/>
      <c r="T1784" s="304"/>
      <c r="U1784" s="304"/>
      <c r="V1784" s="304"/>
      <c r="W1784" s="304"/>
      <c r="X1784" s="304"/>
      <c r="Y1784" s="154"/>
    </row>
    <row r="1785" spans="1:25">
      <c r="A1785" s="174"/>
      <c r="B1785" s="162"/>
      <c r="C1785" s="162"/>
      <c r="D1785" s="172" t="s">
        <v>842</v>
      </c>
      <c r="E1785" s="302"/>
      <c r="F1785" s="302"/>
      <c r="G1785" s="302"/>
      <c r="H1785" s="302"/>
      <c r="I1785" s="302"/>
      <c r="J1785" s="302"/>
      <c r="K1785" s="302"/>
      <c r="L1785" s="302"/>
      <c r="M1785" s="304"/>
      <c r="N1785" s="304"/>
      <c r="O1785" s="304"/>
      <c r="P1785" s="304"/>
      <c r="Q1785" s="302">
        <v>23500000</v>
      </c>
      <c r="R1785" s="304"/>
      <c r="S1785" s="304"/>
      <c r="T1785" s="304"/>
      <c r="U1785" s="304"/>
      <c r="V1785" s="304"/>
      <c r="W1785" s="304"/>
      <c r="X1785" s="304"/>
      <c r="Y1785" s="154"/>
    </row>
    <row r="1786" spans="1:25">
      <c r="A1786" s="174"/>
      <c r="B1786" s="162"/>
      <c r="C1786" s="162"/>
      <c r="D1786" s="172" t="s">
        <v>843</v>
      </c>
      <c r="E1786" s="302"/>
      <c r="F1786" s="302"/>
      <c r="G1786" s="302"/>
      <c r="H1786" s="302"/>
      <c r="I1786" s="302"/>
      <c r="J1786" s="302"/>
      <c r="K1786" s="302"/>
      <c r="L1786" s="302"/>
      <c r="M1786" s="304"/>
      <c r="N1786" s="304"/>
      <c r="O1786" s="304"/>
      <c r="P1786" s="304"/>
      <c r="Q1786" s="302">
        <v>8000000</v>
      </c>
      <c r="R1786" s="304"/>
      <c r="S1786" s="304"/>
      <c r="T1786" s="304"/>
      <c r="U1786" s="304"/>
      <c r="V1786" s="304"/>
      <c r="W1786" s="304"/>
      <c r="X1786" s="304"/>
      <c r="Y1786" s="154"/>
    </row>
    <row r="1787" spans="1:25">
      <c r="A1787" s="174"/>
      <c r="B1787" s="162"/>
      <c r="C1787" s="162"/>
      <c r="D1787" s="172" t="s">
        <v>844</v>
      </c>
      <c r="E1787" s="302"/>
      <c r="F1787" s="302"/>
      <c r="G1787" s="302"/>
      <c r="H1787" s="302"/>
      <c r="I1787" s="302"/>
      <c r="J1787" s="302"/>
      <c r="K1787" s="302"/>
      <c r="L1787" s="302"/>
      <c r="M1787" s="304"/>
      <c r="N1787" s="304"/>
      <c r="O1787" s="304"/>
      <c r="P1787" s="304"/>
      <c r="Q1787" s="302">
        <v>1750000</v>
      </c>
      <c r="R1787" s="304"/>
      <c r="S1787" s="304"/>
      <c r="T1787" s="304"/>
      <c r="U1787" s="304"/>
      <c r="V1787" s="304"/>
      <c r="W1787" s="304"/>
      <c r="X1787" s="304"/>
      <c r="Y1787" s="154"/>
    </row>
    <row r="1788" spans="1:25">
      <c r="A1788" s="174"/>
      <c r="B1788" s="162"/>
      <c r="C1788" s="162"/>
      <c r="D1788" s="172" t="s">
        <v>845</v>
      </c>
      <c r="E1788" s="302"/>
      <c r="F1788" s="302"/>
      <c r="G1788" s="302"/>
      <c r="H1788" s="302"/>
      <c r="I1788" s="302"/>
      <c r="J1788" s="302"/>
      <c r="K1788" s="302"/>
      <c r="L1788" s="302"/>
      <c r="M1788" s="304"/>
      <c r="N1788" s="304"/>
      <c r="O1788" s="304"/>
      <c r="P1788" s="304"/>
      <c r="Q1788" s="302">
        <v>15300000</v>
      </c>
      <c r="R1788" s="304"/>
      <c r="S1788" s="304"/>
      <c r="T1788" s="304"/>
      <c r="U1788" s="304"/>
      <c r="V1788" s="304"/>
      <c r="W1788" s="304"/>
      <c r="X1788" s="304"/>
      <c r="Y1788" s="154"/>
    </row>
    <row r="1789" spans="1:25">
      <c r="A1789" s="174"/>
      <c r="B1789" s="162"/>
      <c r="C1789" s="162"/>
      <c r="D1789" s="172" t="s">
        <v>846</v>
      </c>
      <c r="E1789" s="302"/>
      <c r="F1789" s="302"/>
      <c r="G1789" s="302"/>
      <c r="H1789" s="302"/>
      <c r="I1789" s="302"/>
      <c r="J1789" s="302"/>
      <c r="K1789" s="302"/>
      <c r="L1789" s="302"/>
      <c r="M1789" s="304"/>
      <c r="N1789" s="304"/>
      <c r="O1789" s="304"/>
      <c r="P1789" s="304"/>
      <c r="Q1789" s="302">
        <v>9300000</v>
      </c>
      <c r="R1789" s="304"/>
      <c r="S1789" s="304"/>
      <c r="T1789" s="304"/>
      <c r="U1789" s="304"/>
      <c r="V1789" s="304"/>
      <c r="W1789" s="304"/>
      <c r="X1789" s="304"/>
      <c r="Y1789" s="154"/>
    </row>
    <row r="1790" spans="1:25">
      <c r="A1790" s="174"/>
      <c r="B1790" s="162"/>
      <c r="C1790" s="162"/>
      <c r="D1790" s="172" t="s">
        <v>847</v>
      </c>
      <c r="E1790" s="302"/>
      <c r="F1790" s="302"/>
      <c r="G1790" s="302"/>
      <c r="H1790" s="302"/>
      <c r="I1790" s="302"/>
      <c r="J1790" s="302"/>
      <c r="K1790" s="302"/>
      <c r="L1790" s="302"/>
      <c r="M1790" s="304"/>
      <c r="N1790" s="304"/>
      <c r="O1790" s="304"/>
      <c r="P1790" s="304"/>
      <c r="Q1790" s="302">
        <v>2425000</v>
      </c>
      <c r="R1790" s="304"/>
      <c r="S1790" s="304"/>
      <c r="T1790" s="304"/>
      <c r="U1790" s="304"/>
      <c r="V1790" s="304"/>
      <c r="W1790" s="304"/>
      <c r="X1790" s="304"/>
      <c r="Y1790" s="154"/>
    </row>
    <row r="1791" spans="1:25">
      <c r="A1791" s="174"/>
      <c r="B1791" s="162"/>
      <c r="C1791" s="162"/>
      <c r="D1791" s="172" t="s">
        <v>848</v>
      </c>
      <c r="E1791" s="302"/>
      <c r="F1791" s="302"/>
      <c r="G1791" s="302"/>
      <c r="H1791" s="302"/>
      <c r="I1791" s="302"/>
      <c r="J1791" s="302"/>
      <c r="K1791" s="302"/>
      <c r="L1791" s="302"/>
      <c r="M1791" s="304"/>
      <c r="N1791" s="304"/>
      <c r="O1791" s="304"/>
      <c r="P1791" s="304"/>
      <c r="Q1791" s="302">
        <v>8250000</v>
      </c>
      <c r="R1791" s="304"/>
      <c r="S1791" s="304"/>
      <c r="T1791" s="304"/>
      <c r="U1791" s="304"/>
      <c r="V1791" s="304"/>
      <c r="W1791" s="304"/>
      <c r="X1791" s="304"/>
      <c r="Y1791" s="154"/>
    </row>
    <row r="1792" spans="1:25">
      <c r="A1792" s="174"/>
      <c r="B1792" s="162"/>
      <c r="C1792" s="162"/>
      <c r="D1792" s="172" t="s">
        <v>849</v>
      </c>
      <c r="E1792" s="302"/>
      <c r="F1792" s="302"/>
      <c r="G1792" s="302"/>
      <c r="H1792" s="302"/>
      <c r="I1792" s="302"/>
      <c r="J1792" s="302"/>
      <c r="K1792" s="302"/>
      <c r="L1792" s="302"/>
      <c r="M1792" s="304"/>
      <c r="N1792" s="304"/>
      <c r="O1792" s="304"/>
      <c r="P1792" s="304"/>
      <c r="Q1792" s="302">
        <v>18750000</v>
      </c>
      <c r="R1792" s="304"/>
      <c r="S1792" s="304"/>
      <c r="T1792" s="304"/>
      <c r="U1792" s="304"/>
      <c r="V1792" s="304"/>
      <c r="W1792" s="304"/>
      <c r="X1792" s="304"/>
      <c r="Y1792" s="154"/>
    </row>
    <row r="1793" spans="1:25">
      <c r="A1793" s="174"/>
      <c r="B1793" s="162"/>
      <c r="C1793" s="162"/>
      <c r="D1793" s="172" t="s">
        <v>850</v>
      </c>
      <c r="E1793" s="302"/>
      <c r="F1793" s="302"/>
      <c r="G1793" s="302"/>
      <c r="H1793" s="302"/>
      <c r="I1793" s="302"/>
      <c r="J1793" s="302"/>
      <c r="K1793" s="302"/>
      <c r="L1793" s="302"/>
      <c r="M1793" s="304"/>
      <c r="N1793" s="304"/>
      <c r="O1793" s="304"/>
      <c r="P1793" s="304"/>
      <c r="Q1793" s="302">
        <v>2500000</v>
      </c>
      <c r="R1793" s="304"/>
      <c r="S1793" s="304"/>
      <c r="T1793" s="304"/>
      <c r="U1793" s="304"/>
      <c r="V1793" s="304"/>
      <c r="W1793" s="304"/>
      <c r="X1793" s="304"/>
      <c r="Y1793" s="154"/>
    </row>
    <row r="1794" spans="1:25">
      <c r="A1794" s="174"/>
      <c r="B1794" s="162"/>
      <c r="C1794" s="162"/>
      <c r="D1794" s="172" t="s">
        <v>612</v>
      </c>
      <c r="E1794" s="302"/>
      <c r="F1794" s="302"/>
      <c r="G1794" s="302"/>
      <c r="H1794" s="302"/>
      <c r="I1794" s="302"/>
      <c r="J1794" s="302"/>
      <c r="K1794" s="302"/>
      <c r="L1794" s="302"/>
      <c r="M1794" s="304"/>
      <c r="N1794" s="304"/>
      <c r="O1794" s="304"/>
      <c r="P1794" s="304"/>
      <c r="Q1794" s="302">
        <v>1300000</v>
      </c>
      <c r="R1794" s="304"/>
      <c r="S1794" s="304"/>
      <c r="T1794" s="304"/>
      <c r="U1794" s="304"/>
      <c r="V1794" s="304"/>
      <c r="W1794" s="304"/>
      <c r="X1794" s="304"/>
      <c r="Y1794" s="154"/>
    </row>
    <row r="1795" spans="1:25">
      <c r="A1795" s="174"/>
      <c r="B1795" s="162"/>
      <c r="C1795" s="162"/>
      <c r="D1795" s="172" t="s">
        <v>851</v>
      </c>
      <c r="E1795" s="302"/>
      <c r="F1795" s="302"/>
      <c r="G1795" s="302"/>
      <c r="H1795" s="302"/>
      <c r="I1795" s="302"/>
      <c r="J1795" s="302"/>
      <c r="K1795" s="302"/>
      <c r="L1795" s="302"/>
      <c r="M1795" s="304"/>
      <c r="N1795" s="304"/>
      <c r="O1795" s="304"/>
      <c r="P1795" s="304"/>
      <c r="Q1795" s="302">
        <v>150000</v>
      </c>
      <c r="R1795" s="304"/>
      <c r="S1795" s="304"/>
      <c r="T1795" s="304"/>
      <c r="U1795" s="304"/>
      <c r="V1795" s="304"/>
      <c r="W1795" s="304"/>
      <c r="X1795" s="304"/>
      <c r="Y1795" s="154"/>
    </row>
    <row r="1796" spans="1:25">
      <c r="A1796" s="174"/>
      <c r="B1796" s="162"/>
      <c r="C1796" s="162"/>
      <c r="D1796" s="172" t="s">
        <v>681</v>
      </c>
      <c r="E1796" s="302"/>
      <c r="F1796" s="302"/>
      <c r="G1796" s="302"/>
      <c r="H1796" s="302"/>
      <c r="I1796" s="302"/>
      <c r="J1796" s="302"/>
      <c r="K1796" s="302"/>
      <c r="L1796" s="302"/>
      <c r="M1796" s="304"/>
      <c r="N1796" s="304"/>
      <c r="O1796" s="304"/>
      <c r="P1796" s="304"/>
      <c r="Q1796" s="302">
        <v>1750000</v>
      </c>
      <c r="R1796" s="304"/>
      <c r="S1796" s="304"/>
      <c r="T1796" s="304"/>
      <c r="U1796" s="304"/>
      <c r="V1796" s="304"/>
      <c r="W1796" s="304"/>
      <c r="X1796" s="304"/>
      <c r="Y1796" s="154"/>
    </row>
    <row r="1797" spans="1:25">
      <c r="A1797" s="174"/>
      <c r="B1797" s="162"/>
      <c r="C1797" s="162"/>
      <c r="D1797" s="172" t="s">
        <v>838</v>
      </c>
      <c r="E1797" s="302"/>
      <c r="F1797" s="302"/>
      <c r="G1797" s="302"/>
      <c r="H1797" s="302"/>
      <c r="I1797" s="302"/>
      <c r="J1797" s="302"/>
      <c r="K1797" s="302"/>
      <c r="L1797" s="302"/>
      <c r="M1797" s="304"/>
      <c r="N1797" s="304"/>
      <c r="O1797" s="304"/>
      <c r="P1797" s="304"/>
      <c r="Q1797" s="316">
        <v>108000000</v>
      </c>
      <c r="R1797" s="304"/>
      <c r="S1797" s="304"/>
      <c r="T1797" s="304"/>
      <c r="U1797" s="304"/>
      <c r="V1797" s="304"/>
      <c r="W1797" s="304"/>
      <c r="X1797" s="304"/>
      <c r="Y1797" s="154"/>
    </row>
    <row r="1798" spans="1:25">
      <c r="A1798" s="174"/>
      <c r="B1798" s="162"/>
      <c r="C1798" s="162"/>
      <c r="D1798" s="172" t="s">
        <v>601</v>
      </c>
      <c r="E1798" s="302"/>
      <c r="F1798" s="302"/>
      <c r="G1798" s="302"/>
      <c r="H1798" s="302"/>
      <c r="I1798" s="302"/>
      <c r="J1798" s="302"/>
      <c r="K1798" s="302"/>
      <c r="L1798" s="302"/>
      <c r="M1798" s="304"/>
      <c r="N1798" s="304"/>
      <c r="O1798" s="304"/>
      <c r="P1798" s="304"/>
      <c r="Q1798" s="316">
        <v>4900500</v>
      </c>
      <c r="R1798" s="304"/>
      <c r="S1798" s="304"/>
      <c r="T1798" s="304"/>
      <c r="U1798" s="304"/>
      <c r="V1798" s="304"/>
      <c r="W1798" s="304"/>
      <c r="X1798" s="304"/>
      <c r="Y1798" s="154"/>
    </row>
    <row r="1799" spans="1:25">
      <c r="A1799" s="174"/>
      <c r="B1799" s="162"/>
      <c r="C1799" s="162"/>
      <c r="D1799" s="201"/>
      <c r="E1799" s="302"/>
      <c r="F1799" s="302"/>
      <c r="G1799" s="302"/>
      <c r="H1799" s="302"/>
      <c r="I1799" s="302"/>
      <c r="J1799" s="302"/>
      <c r="K1799" s="302"/>
      <c r="L1799" s="302"/>
      <c r="M1799" s="304"/>
      <c r="N1799" s="304"/>
      <c r="O1799" s="304"/>
      <c r="P1799" s="304"/>
      <c r="Q1799" s="304"/>
      <c r="R1799" s="304"/>
      <c r="S1799" s="304"/>
      <c r="T1799" s="304"/>
      <c r="U1799" s="304"/>
      <c r="V1799" s="304"/>
      <c r="W1799" s="304"/>
      <c r="X1799" s="304"/>
      <c r="Y1799" s="154"/>
    </row>
    <row r="1800" spans="1:25">
      <c r="A1800" s="174"/>
      <c r="B1800" s="162"/>
      <c r="C1800" s="162"/>
      <c r="D1800" s="172" t="s">
        <v>852</v>
      </c>
      <c r="E1800" s="302"/>
      <c r="F1800" s="302"/>
      <c r="G1800" s="302"/>
      <c r="H1800" s="302"/>
      <c r="I1800" s="302"/>
      <c r="J1800" s="302"/>
      <c r="K1800" s="302"/>
      <c r="L1800" s="302"/>
      <c r="M1800" s="304"/>
      <c r="N1800" s="304"/>
      <c r="O1800" s="304"/>
      <c r="P1800" s="304"/>
      <c r="Q1800" s="304"/>
      <c r="R1800" s="355">
        <v>150000</v>
      </c>
      <c r="S1800" s="304"/>
      <c r="T1800" s="304"/>
      <c r="U1800" s="304"/>
      <c r="V1800" s="304"/>
      <c r="W1800" s="304"/>
      <c r="X1800" s="304"/>
      <c r="Y1800" s="154"/>
    </row>
    <row r="1801" spans="1:25">
      <c r="A1801" s="174"/>
      <c r="B1801" s="162"/>
      <c r="C1801" s="162"/>
      <c r="D1801" s="172" t="s">
        <v>853</v>
      </c>
      <c r="E1801" s="302"/>
      <c r="F1801" s="302"/>
      <c r="G1801" s="302"/>
      <c r="H1801" s="302"/>
      <c r="I1801" s="302"/>
      <c r="J1801" s="302"/>
      <c r="K1801" s="302"/>
      <c r="L1801" s="302"/>
      <c r="M1801" s="304"/>
      <c r="N1801" s="304"/>
      <c r="O1801" s="304"/>
      <c r="P1801" s="304"/>
      <c r="Q1801" s="304"/>
      <c r="R1801" s="356">
        <v>400000</v>
      </c>
      <c r="S1801" s="304"/>
      <c r="T1801" s="304"/>
      <c r="U1801" s="304"/>
      <c r="V1801" s="304"/>
      <c r="W1801" s="304"/>
      <c r="X1801" s="304"/>
      <c r="Y1801" s="154"/>
    </row>
    <row r="1802" spans="1:25">
      <c r="A1802" s="174"/>
      <c r="B1802" s="162"/>
      <c r="C1802" s="162"/>
      <c r="D1802" s="172" t="s">
        <v>854</v>
      </c>
      <c r="E1802" s="302"/>
      <c r="F1802" s="302"/>
      <c r="G1802" s="302"/>
      <c r="H1802" s="302"/>
      <c r="I1802" s="302"/>
      <c r="J1802" s="302"/>
      <c r="K1802" s="302"/>
      <c r="L1802" s="302"/>
      <c r="M1802" s="304"/>
      <c r="N1802" s="304"/>
      <c r="O1802" s="304"/>
      <c r="P1802" s="304"/>
      <c r="Q1802" s="304"/>
      <c r="R1802" s="356">
        <v>500000</v>
      </c>
      <c r="S1802" s="304"/>
      <c r="T1802" s="304"/>
      <c r="U1802" s="304"/>
      <c r="V1802" s="304"/>
      <c r="W1802" s="304"/>
      <c r="X1802" s="304"/>
      <c r="Y1802" s="154"/>
    </row>
    <row r="1803" spans="1:25">
      <c r="A1803" s="174"/>
      <c r="B1803" s="162"/>
      <c r="C1803" s="162"/>
      <c r="D1803" s="172" t="s">
        <v>333</v>
      </c>
      <c r="E1803" s="302"/>
      <c r="F1803" s="302"/>
      <c r="G1803" s="302"/>
      <c r="H1803" s="302"/>
      <c r="I1803" s="302"/>
      <c r="J1803" s="302"/>
      <c r="K1803" s="302"/>
      <c r="L1803" s="302"/>
      <c r="M1803" s="304"/>
      <c r="N1803" s="304"/>
      <c r="O1803" s="304"/>
      <c r="P1803" s="304"/>
      <c r="Q1803" s="304"/>
      <c r="R1803" s="356">
        <v>50000</v>
      </c>
      <c r="S1803" s="304"/>
      <c r="T1803" s="304"/>
      <c r="U1803" s="304"/>
      <c r="V1803" s="304"/>
      <c r="W1803" s="304"/>
      <c r="X1803" s="304"/>
      <c r="Y1803" s="154"/>
    </row>
    <row r="1804" spans="1:25">
      <c r="A1804" s="174"/>
      <c r="B1804" s="162"/>
      <c r="C1804" s="162"/>
      <c r="D1804" s="172" t="s">
        <v>333</v>
      </c>
      <c r="E1804" s="302"/>
      <c r="F1804" s="302"/>
      <c r="G1804" s="302"/>
      <c r="H1804" s="302"/>
      <c r="I1804" s="302"/>
      <c r="J1804" s="302"/>
      <c r="K1804" s="302"/>
      <c r="L1804" s="302"/>
      <c r="M1804" s="304"/>
      <c r="N1804" s="304"/>
      <c r="O1804" s="304"/>
      <c r="P1804" s="304"/>
      <c r="Q1804" s="304"/>
      <c r="R1804" s="356">
        <v>100000</v>
      </c>
      <c r="S1804" s="304"/>
      <c r="T1804" s="304"/>
      <c r="U1804" s="304"/>
      <c r="V1804" s="304"/>
      <c r="W1804" s="304"/>
      <c r="X1804" s="304"/>
      <c r="Y1804" s="154"/>
    </row>
    <row r="1805" spans="1:25">
      <c r="A1805" s="174"/>
      <c r="B1805" s="162"/>
      <c r="C1805" s="162"/>
      <c r="D1805" s="172" t="s">
        <v>855</v>
      </c>
      <c r="E1805" s="302"/>
      <c r="F1805" s="302"/>
      <c r="G1805" s="302"/>
      <c r="H1805" s="302"/>
      <c r="I1805" s="302"/>
      <c r="J1805" s="302"/>
      <c r="K1805" s="302"/>
      <c r="L1805" s="302"/>
      <c r="M1805" s="304"/>
      <c r="N1805" s="304"/>
      <c r="O1805" s="304"/>
      <c r="P1805" s="304"/>
      <c r="Q1805" s="304"/>
      <c r="R1805" s="356">
        <v>150000</v>
      </c>
      <c r="S1805" s="304"/>
      <c r="T1805" s="304"/>
      <c r="U1805" s="304"/>
      <c r="V1805" s="304"/>
      <c r="W1805" s="304"/>
      <c r="X1805" s="304"/>
      <c r="Y1805" s="154"/>
    </row>
    <row r="1806" spans="1:25">
      <c r="A1806" s="174"/>
      <c r="B1806" s="162"/>
      <c r="C1806" s="162"/>
      <c r="D1806" s="172" t="s">
        <v>856</v>
      </c>
      <c r="E1806" s="302"/>
      <c r="F1806" s="302"/>
      <c r="G1806" s="302"/>
      <c r="H1806" s="302"/>
      <c r="I1806" s="302"/>
      <c r="J1806" s="302"/>
      <c r="K1806" s="302"/>
      <c r="L1806" s="302"/>
      <c r="M1806" s="304"/>
      <c r="N1806" s="304"/>
      <c r="O1806" s="304"/>
      <c r="P1806" s="304"/>
      <c r="Q1806" s="304"/>
      <c r="R1806" s="356">
        <v>750000</v>
      </c>
      <c r="S1806" s="304"/>
      <c r="T1806" s="304"/>
      <c r="U1806" s="304"/>
      <c r="V1806" s="304"/>
      <c r="W1806" s="304"/>
      <c r="X1806" s="304"/>
      <c r="Y1806" s="154"/>
    </row>
    <row r="1807" spans="1:25">
      <c r="A1807" s="174"/>
      <c r="B1807" s="162"/>
      <c r="C1807" s="162"/>
      <c r="D1807" s="172" t="s">
        <v>691</v>
      </c>
      <c r="E1807" s="302"/>
      <c r="F1807" s="302"/>
      <c r="G1807" s="302"/>
      <c r="H1807" s="302"/>
      <c r="I1807" s="302"/>
      <c r="J1807" s="302"/>
      <c r="K1807" s="302"/>
      <c r="L1807" s="302"/>
      <c r="M1807" s="304"/>
      <c r="N1807" s="304"/>
      <c r="O1807" s="304"/>
      <c r="P1807" s="304"/>
      <c r="Q1807" s="304"/>
      <c r="R1807" s="356">
        <v>750000</v>
      </c>
      <c r="S1807" s="304"/>
      <c r="T1807" s="304"/>
      <c r="U1807" s="304"/>
      <c r="V1807" s="304"/>
      <c r="W1807" s="304"/>
      <c r="X1807" s="304"/>
      <c r="Y1807" s="154"/>
    </row>
    <row r="1808" spans="1:25">
      <c r="A1808" s="174"/>
      <c r="B1808" s="162"/>
      <c r="C1808" s="162"/>
      <c r="D1808" s="172" t="s">
        <v>123</v>
      </c>
      <c r="E1808" s="302"/>
      <c r="F1808" s="302"/>
      <c r="G1808" s="302"/>
      <c r="H1808" s="302"/>
      <c r="I1808" s="302"/>
      <c r="J1808" s="302"/>
      <c r="K1808" s="302"/>
      <c r="L1808" s="302"/>
      <c r="M1808" s="304"/>
      <c r="N1808" s="304"/>
      <c r="O1808" s="304"/>
      <c r="P1808" s="304"/>
      <c r="Q1808" s="304"/>
      <c r="R1808" s="356">
        <v>1600000</v>
      </c>
      <c r="S1808" s="304"/>
      <c r="T1808" s="304"/>
      <c r="U1808" s="304"/>
      <c r="V1808" s="304"/>
      <c r="W1808" s="304"/>
      <c r="X1808" s="304"/>
      <c r="Y1808" s="154"/>
    </row>
    <row r="1809" spans="1:25">
      <c r="A1809" s="174"/>
      <c r="B1809" s="162"/>
      <c r="C1809" s="162"/>
      <c r="D1809" s="172" t="s">
        <v>123</v>
      </c>
      <c r="E1809" s="302"/>
      <c r="F1809" s="302"/>
      <c r="G1809" s="302"/>
      <c r="H1809" s="302"/>
      <c r="I1809" s="302"/>
      <c r="J1809" s="302"/>
      <c r="K1809" s="302"/>
      <c r="L1809" s="302"/>
      <c r="M1809" s="304"/>
      <c r="N1809" s="304"/>
      <c r="O1809" s="304"/>
      <c r="P1809" s="304"/>
      <c r="Q1809" s="304"/>
      <c r="R1809" s="356">
        <v>1600000</v>
      </c>
      <c r="S1809" s="304"/>
      <c r="T1809" s="304"/>
      <c r="U1809" s="304"/>
      <c r="V1809" s="304"/>
      <c r="W1809" s="304"/>
      <c r="X1809" s="304"/>
      <c r="Y1809" s="154"/>
    </row>
    <row r="1810" spans="1:25">
      <c r="A1810" s="174"/>
      <c r="B1810" s="162"/>
      <c r="C1810" s="162"/>
      <c r="D1810" s="172" t="s">
        <v>123</v>
      </c>
      <c r="E1810" s="302"/>
      <c r="F1810" s="302"/>
      <c r="G1810" s="302"/>
      <c r="H1810" s="302"/>
      <c r="I1810" s="302"/>
      <c r="J1810" s="302"/>
      <c r="K1810" s="302"/>
      <c r="L1810" s="302"/>
      <c r="M1810" s="304"/>
      <c r="N1810" s="304"/>
      <c r="O1810" s="304"/>
      <c r="P1810" s="304"/>
      <c r="Q1810" s="304"/>
      <c r="R1810" s="356">
        <v>1127000</v>
      </c>
      <c r="S1810" s="304"/>
      <c r="T1810" s="304"/>
      <c r="U1810" s="304"/>
      <c r="V1810" s="304"/>
      <c r="W1810" s="304"/>
      <c r="X1810" s="304"/>
      <c r="Y1810" s="154"/>
    </row>
    <row r="1811" spans="1:25">
      <c r="A1811" s="174"/>
      <c r="B1811" s="162"/>
      <c r="C1811" s="162"/>
      <c r="D1811" s="172" t="s">
        <v>123</v>
      </c>
      <c r="E1811" s="302"/>
      <c r="F1811" s="302"/>
      <c r="G1811" s="302"/>
      <c r="H1811" s="302"/>
      <c r="I1811" s="302"/>
      <c r="J1811" s="302"/>
      <c r="K1811" s="302"/>
      <c r="L1811" s="302"/>
      <c r="M1811" s="304"/>
      <c r="N1811" s="304"/>
      <c r="O1811" s="304"/>
      <c r="P1811" s="304"/>
      <c r="Q1811" s="304"/>
      <c r="R1811" s="356">
        <v>2750000</v>
      </c>
      <c r="S1811" s="304"/>
      <c r="T1811" s="304"/>
      <c r="U1811" s="304"/>
      <c r="V1811" s="304"/>
      <c r="W1811" s="304"/>
      <c r="X1811" s="304"/>
      <c r="Y1811" s="154"/>
    </row>
    <row r="1812" spans="1:25">
      <c r="A1812" s="174"/>
      <c r="B1812" s="162"/>
      <c r="C1812" s="162"/>
      <c r="D1812" s="172" t="s">
        <v>152</v>
      </c>
      <c r="E1812" s="302"/>
      <c r="F1812" s="302"/>
      <c r="G1812" s="302"/>
      <c r="H1812" s="302"/>
      <c r="I1812" s="302"/>
      <c r="J1812" s="302"/>
      <c r="K1812" s="302"/>
      <c r="L1812" s="302"/>
      <c r="M1812" s="304"/>
      <c r="N1812" s="304"/>
      <c r="O1812" s="304"/>
      <c r="P1812" s="304"/>
      <c r="Q1812" s="304"/>
      <c r="R1812" s="356">
        <v>4000000</v>
      </c>
      <c r="S1812" s="304"/>
      <c r="T1812" s="304"/>
      <c r="U1812" s="304"/>
      <c r="V1812" s="304"/>
      <c r="W1812" s="304"/>
      <c r="X1812" s="304"/>
      <c r="Y1812" s="154"/>
    </row>
    <row r="1813" spans="1:25">
      <c r="A1813" s="174"/>
      <c r="B1813" s="162"/>
      <c r="C1813" s="162"/>
      <c r="D1813" s="172" t="s">
        <v>152</v>
      </c>
      <c r="E1813" s="302"/>
      <c r="F1813" s="302"/>
      <c r="G1813" s="302"/>
      <c r="H1813" s="302"/>
      <c r="I1813" s="302"/>
      <c r="J1813" s="302"/>
      <c r="K1813" s="302"/>
      <c r="L1813" s="302"/>
      <c r="M1813" s="304"/>
      <c r="N1813" s="304"/>
      <c r="O1813" s="304"/>
      <c r="P1813" s="304"/>
      <c r="Q1813" s="304"/>
      <c r="R1813" s="356">
        <v>600000</v>
      </c>
      <c r="S1813" s="304"/>
      <c r="T1813" s="304"/>
      <c r="U1813" s="304"/>
      <c r="V1813" s="304"/>
      <c r="W1813" s="304"/>
      <c r="X1813" s="304"/>
      <c r="Y1813" s="154"/>
    </row>
    <row r="1814" spans="1:25">
      <c r="A1814" s="174"/>
      <c r="B1814" s="162"/>
      <c r="C1814" s="162"/>
      <c r="D1814" s="172" t="s">
        <v>152</v>
      </c>
      <c r="E1814" s="302"/>
      <c r="F1814" s="302"/>
      <c r="G1814" s="302"/>
      <c r="H1814" s="302"/>
      <c r="I1814" s="302"/>
      <c r="J1814" s="302"/>
      <c r="K1814" s="302"/>
      <c r="L1814" s="302"/>
      <c r="M1814" s="304"/>
      <c r="N1814" s="304"/>
      <c r="O1814" s="304"/>
      <c r="P1814" s="304"/>
      <c r="Q1814" s="304"/>
      <c r="R1814" s="356">
        <v>5350000</v>
      </c>
      <c r="S1814" s="304"/>
      <c r="T1814" s="304"/>
      <c r="U1814" s="304"/>
      <c r="V1814" s="304"/>
      <c r="W1814" s="304"/>
      <c r="X1814" s="304"/>
      <c r="Y1814" s="154"/>
    </row>
    <row r="1815" spans="1:25">
      <c r="A1815" s="174"/>
      <c r="B1815" s="162"/>
      <c r="C1815" s="162"/>
      <c r="D1815" s="172" t="s">
        <v>152</v>
      </c>
      <c r="E1815" s="302"/>
      <c r="F1815" s="302"/>
      <c r="G1815" s="302"/>
      <c r="H1815" s="302"/>
      <c r="I1815" s="302"/>
      <c r="J1815" s="302"/>
      <c r="K1815" s="302"/>
      <c r="L1815" s="302"/>
      <c r="M1815" s="304"/>
      <c r="N1815" s="304"/>
      <c r="O1815" s="304"/>
      <c r="P1815" s="304"/>
      <c r="Q1815" s="304"/>
      <c r="R1815" s="356">
        <v>300000</v>
      </c>
      <c r="S1815" s="304"/>
      <c r="T1815" s="304"/>
      <c r="U1815" s="304"/>
      <c r="V1815" s="304"/>
      <c r="W1815" s="304"/>
      <c r="X1815" s="304"/>
      <c r="Y1815" s="154"/>
    </row>
    <row r="1816" spans="1:25">
      <c r="A1816" s="174"/>
      <c r="B1816" s="162"/>
      <c r="C1816" s="162"/>
      <c r="D1816" s="172" t="s">
        <v>629</v>
      </c>
      <c r="E1816" s="302"/>
      <c r="F1816" s="302"/>
      <c r="G1816" s="302"/>
      <c r="H1816" s="302"/>
      <c r="I1816" s="302"/>
      <c r="J1816" s="302"/>
      <c r="K1816" s="302"/>
      <c r="L1816" s="302"/>
      <c r="M1816" s="304"/>
      <c r="N1816" s="304"/>
      <c r="O1816" s="304"/>
      <c r="P1816" s="304"/>
      <c r="Q1816" s="304"/>
      <c r="R1816" s="356">
        <v>2550000</v>
      </c>
      <c r="S1816" s="304"/>
      <c r="T1816" s="304"/>
      <c r="U1816" s="304"/>
      <c r="V1816" s="304"/>
      <c r="W1816" s="304"/>
      <c r="X1816" s="304"/>
      <c r="Y1816" s="154"/>
    </row>
    <row r="1817" spans="1:25">
      <c r="A1817" s="174"/>
      <c r="B1817" s="162"/>
      <c r="C1817" s="162"/>
      <c r="D1817" s="172" t="s">
        <v>629</v>
      </c>
      <c r="E1817" s="302"/>
      <c r="F1817" s="302"/>
      <c r="G1817" s="302"/>
      <c r="H1817" s="302"/>
      <c r="I1817" s="302"/>
      <c r="J1817" s="302"/>
      <c r="K1817" s="302"/>
      <c r="L1817" s="302"/>
      <c r="M1817" s="304"/>
      <c r="N1817" s="304"/>
      <c r="O1817" s="304"/>
      <c r="P1817" s="304"/>
      <c r="Q1817" s="304"/>
      <c r="R1817" s="356">
        <v>2800000</v>
      </c>
      <c r="S1817" s="304"/>
      <c r="T1817" s="304"/>
      <c r="U1817" s="304"/>
      <c r="V1817" s="304"/>
      <c r="W1817" s="304"/>
      <c r="X1817" s="304"/>
      <c r="Y1817" s="154"/>
    </row>
    <row r="1818" spans="1:25">
      <c r="A1818" s="174"/>
      <c r="B1818" s="162"/>
      <c r="C1818" s="162"/>
      <c r="D1818" s="172" t="s">
        <v>629</v>
      </c>
      <c r="E1818" s="302"/>
      <c r="F1818" s="302"/>
      <c r="G1818" s="302"/>
      <c r="H1818" s="302"/>
      <c r="I1818" s="302"/>
      <c r="J1818" s="302"/>
      <c r="K1818" s="302"/>
      <c r="L1818" s="302"/>
      <c r="M1818" s="304"/>
      <c r="N1818" s="304"/>
      <c r="O1818" s="304"/>
      <c r="P1818" s="304"/>
      <c r="Q1818" s="304"/>
      <c r="R1818" s="356">
        <v>1900000</v>
      </c>
      <c r="S1818" s="304"/>
      <c r="T1818" s="304"/>
      <c r="U1818" s="304"/>
      <c r="V1818" s="304"/>
      <c r="W1818" s="304"/>
      <c r="X1818" s="304"/>
      <c r="Y1818" s="154"/>
    </row>
    <row r="1819" spans="1:25">
      <c r="A1819" s="174"/>
      <c r="B1819" s="162"/>
      <c r="C1819" s="162"/>
      <c r="D1819" s="172" t="s">
        <v>629</v>
      </c>
      <c r="E1819" s="302"/>
      <c r="F1819" s="302"/>
      <c r="G1819" s="302"/>
      <c r="H1819" s="302"/>
      <c r="I1819" s="302"/>
      <c r="J1819" s="302"/>
      <c r="K1819" s="302"/>
      <c r="L1819" s="302"/>
      <c r="M1819" s="304"/>
      <c r="N1819" s="304"/>
      <c r="O1819" s="304"/>
      <c r="P1819" s="304"/>
      <c r="Q1819" s="304"/>
      <c r="R1819" s="356">
        <v>1800000</v>
      </c>
      <c r="S1819" s="304"/>
      <c r="T1819" s="304"/>
      <c r="U1819" s="304"/>
      <c r="V1819" s="304"/>
      <c r="W1819" s="304"/>
      <c r="X1819" s="304"/>
      <c r="Y1819" s="154"/>
    </row>
    <row r="1820" spans="1:25">
      <c r="A1820" s="174"/>
      <c r="B1820" s="162"/>
      <c r="C1820" s="162"/>
      <c r="D1820" s="172" t="s">
        <v>612</v>
      </c>
      <c r="E1820" s="302"/>
      <c r="F1820" s="302"/>
      <c r="G1820" s="302"/>
      <c r="H1820" s="302"/>
      <c r="I1820" s="302"/>
      <c r="J1820" s="302"/>
      <c r="K1820" s="302"/>
      <c r="L1820" s="302"/>
      <c r="M1820" s="304"/>
      <c r="N1820" s="304"/>
      <c r="O1820" s="304"/>
      <c r="P1820" s="304"/>
      <c r="Q1820" s="304"/>
      <c r="R1820" s="356">
        <v>1800000</v>
      </c>
      <c r="S1820" s="304"/>
      <c r="T1820" s="304"/>
      <c r="U1820" s="304"/>
      <c r="V1820" s="304"/>
      <c r="W1820" s="304"/>
      <c r="X1820" s="304"/>
      <c r="Y1820" s="154"/>
    </row>
    <row r="1821" spans="1:25">
      <c r="A1821" s="174"/>
      <c r="B1821" s="162"/>
      <c r="C1821" s="162"/>
      <c r="D1821" s="172" t="s">
        <v>612</v>
      </c>
      <c r="E1821" s="302"/>
      <c r="F1821" s="302"/>
      <c r="G1821" s="302"/>
      <c r="H1821" s="302"/>
      <c r="I1821" s="302"/>
      <c r="J1821" s="302"/>
      <c r="K1821" s="302"/>
      <c r="L1821" s="302"/>
      <c r="M1821" s="304"/>
      <c r="N1821" s="304"/>
      <c r="O1821" s="304"/>
      <c r="P1821" s="304"/>
      <c r="Q1821" s="304"/>
      <c r="R1821" s="356">
        <v>1800000</v>
      </c>
      <c r="S1821" s="304"/>
      <c r="T1821" s="304"/>
      <c r="U1821" s="304"/>
      <c r="V1821" s="304"/>
      <c r="W1821" s="304"/>
      <c r="X1821" s="304"/>
      <c r="Y1821" s="154"/>
    </row>
    <row r="1822" spans="1:25">
      <c r="A1822" s="174"/>
      <c r="B1822" s="162"/>
      <c r="C1822" s="162"/>
      <c r="D1822" s="172" t="s">
        <v>857</v>
      </c>
      <c r="E1822" s="302"/>
      <c r="F1822" s="302"/>
      <c r="G1822" s="302"/>
      <c r="H1822" s="302"/>
      <c r="I1822" s="302"/>
      <c r="J1822" s="302"/>
      <c r="K1822" s="302"/>
      <c r="L1822" s="302"/>
      <c r="M1822" s="304"/>
      <c r="N1822" s="304"/>
      <c r="O1822" s="304"/>
      <c r="P1822" s="304"/>
      <c r="Q1822" s="304"/>
      <c r="R1822" s="330">
        <v>30000</v>
      </c>
      <c r="S1822" s="304"/>
      <c r="T1822" s="304"/>
      <c r="U1822" s="304"/>
      <c r="V1822" s="304"/>
      <c r="W1822" s="304"/>
      <c r="X1822" s="304"/>
      <c r="Y1822" s="154"/>
    </row>
    <row r="1823" spans="1:25">
      <c r="A1823" s="174"/>
      <c r="B1823" s="162"/>
      <c r="C1823" s="162"/>
      <c r="D1823" s="172" t="s">
        <v>857</v>
      </c>
      <c r="E1823" s="302"/>
      <c r="F1823" s="302"/>
      <c r="G1823" s="302"/>
      <c r="H1823" s="302"/>
      <c r="I1823" s="302"/>
      <c r="J1823" s="302"/>
      <c r="K1823" s="302"/>
      <c r="L1823" s="302"/>
      <c r="M1823" s="304"/>
      <c r="N1823" s="304"/>
      <c r="O1823" s="304"/>
      <c r="P1823" s="304"/>
      <c r="Q1823" s="304"/>
      <c r="R1823" s="356">
        <v>35000</v>
      </c>
      <c r="S1823" s="304"/>
      <c r="T1823" s="304"/>
      <c r="U1823" s="304"/>
      <c r="V1823" s="304"/>
      <c r="W1823" s="304"/>
      <c r="X1823" s="304"/>
      <c r="Y1823" s="154"/>
    </row>
    <row r="1824" spans="1:25">
      <c r="A1824" s="174"/>
      <c r="B1824" s="162"/>
      <c r="C1824" s="162"/>
      <c r="D1824" s="172" t="s">
        <v>857</v>
      </c>
      <c r="E1824" s="302"/>
      <c r="F1824" s="302"/>
      <c r="G1824" s="302"/>
      <c r="H1824" s="302"/>
      <c r="I1824" s="302"/>
      <c r="J1824" s="302"/>
      <c r="K1824" s="302"/>
      <c r="L1824" s="302"/>
      <c r="M1824" s="304"/>
      <c r="N1824" s="304"/>
      <c r="O1824" s="304"/>
      <c r="P1824" s="304"/>
      <c r="Q1824" s="304"/>
      <c r="R1824" s="356">
        <v>30000</v>
      </c>
      <c r="S1824" s="304"/>
      <c r="T1824" s="304"/>
      <c r="U1824" s="304"/>
      <c r="V1824" s="304"/>
      <c r="W1824" s="304"/>
      <c r="X1824" s="304"/>
      <c r="Y1824" s="154"/>
    </row>
    <row r="1825" spans="1:25">
      <c r="A1825" s="174"/>
      <c r="B1825" s="162"/>
      <c r="C1825" s="162"/>
      <c r="D1825" s="172" t="s">
        <v>857</v>
      </c>
      <c r="E1825" s="302"/>
      <c r="F1825" s="302"/>
      <c r="G1825" s="302"/>
      <c r="H1825" s="302"/>
      <c r="I1825" s="302"/>
      <c r="J1825" s="302"/>
      <c r="K1825" s="302"/>
      <c r="L1825" s="302"/>
      <c r="M1825" s="304"/>
      <c r="N1825" s="304"/>
      <c r="O1825" s="304"/>
      <c r="P1825" s="304"/>
      <c r="Q1825" s="304"/>
      <c r="R1825" s="356">
        <v>30000</v>
      </c>
      <c r="S1825" s="304"/>
      <c r="T1825" s="304"/>
      <c r="U1825" s="304"/>
      <c r="V1825" s="304"/>
      <c r="W1825" s="304"/>
      <c r="X1825" s="304"/>
      <c r="Y1825" s="154"/>
    </row>
    <row r="1826" spans="1:25">
      <c r="A1826" s="174"/>
      <c r="B1826" s="162"/>
      <c r="C1826" s="162"/>
      <c r="D1826" s="172" t="s">
        <v>858</v>
      </c>
      <c r="E1826" s="302"/>
      <c r="F1826" s="302"/>
      <c r="G1826" s="302"/>
      <c r="H1826" s="302"/>
      <c r="I1826" s="302"/>
      <c r="J1826" s="302"/>
      <c r="K1826" s="302"/>
      <c r="L1826" s="302"/>
      <c r="M1826" s="304"/>
      <c r="N1826" s="304"/>
      <c r="O1826" s="304"/>
      <c r="P1826" s="304"/>
      <c r="Q1826" s="304"/>
      <c r="R1826" s="356">
        <v>50000</v>
      </c>
      <c r="S1826" s="304"/>
      <c r="T1826" s="304"/>
      <c r="U1826" s="304"/>
      <c r="V1826" s="304"/>
      <c r="W1826" s="304"/>
      <c r="X1826" s="304"/>
      <c r="Y1826" s="154"/>
    </row>
    <row r="1827" spans="1:25">
      <c r="A1827" s="174"/>
      <c r="B1827" s="162"/>
      <c r="C1827" s="162"/>
      <c r="D1827" s="172" t="s">
        <v>858</v>
      </c>
      <c r="E1827" s="302"/>
      <c r="F1827" s="302"/>
      <c r="G1827" s="302"/>
      <c r="H1827" s="302"/>
      <c r="I1827" s="302"/>
      <c r="J1827" s="302"/>
      <c r="K1827" s="302"/>
      <c r="L1827" s="302"/>
      <c r="M1827" s="304"/>
      <c r="N1827" s="304"/>
      <c r="O1827" s="304"/>
      <c r="P1827" s="304"/>
      <c r="Q1827" s="304"/>
      <c r="R1827" s="356">
        <v>50000</v>
      </c>
      <c r="S1827" s="304"/>
      <c r="T1827" s="304"/>
      <c r="U1827" s="304"/>
      <c r="V1827" s="304"/>
      <c r="W1827" s="304"/>
      <c r="X1827" s="304"/>
      <c r="Y1827" s="154"/>
    </row>
    <row r="1828" spans="1:25">
      <c r="A1828" s="174"/>
      <c r="B1828" s="162"/>
      <c r="C1828" s="162"/>
      <c r="D1828" s="172" t="s">
        <v>858</v>
      </c>
      <c r="E1828" s="302"/>
      <c r="F1828" s="302"/>
      <c r="G1828" s="302"/>
      <c r="H1828" s="302"/>
      <c r="I1828" s="302"/>
      <c r="J1828" s="302"/>
      <c r="K1828" s="302"/>
      <c r="L1828" s="302"/>
      <c r="M1828" s="304"/>
      <c r="N1828" s="304"/>
      <c r="O1828" s="304"/>
      <c r="P1828" s="304"/>
      <c r="Q1828" s="304"/>
      <c r="R1828" s="356">
        <v>75000</v>
      </c>
      <c r="S1828" s="304"/>
      <c r="T1828" s="304"/>
      <c r="U1828" s="304"/>
      <c r="V1828" s="304"/>
      <c r="W1828" s="304"/>
      <c r="X1828" s="304"/>
      <c r="Y1828" s="154"/>
    </row>
    <row r="1829" spans="1:25">
      <c r="A1829" s="174"/>
      <c r="B1829" s="162"/>
      <c r="C1829" s="162"/>
      <c r="D1829" s="172" t="s">
        <v>859</v>
      </c>
      <c r="E1829" s="302"/>
      <c r="F1829" s="302"/>
      <c r="G1829" s="302"/>
      <c r="H1829" s="302"/>
      <c r="I1829" s="302"/>
      <c r="J1829" s="302"/>
      <c r="K1829" s="302"/>
      <c r="L1829" s="302"/>
      <c r="M1829" s="304"/>
      <c r="N1829" s="304"/>
      <c r="O1829" s="304"/>
      <c r="P1829" s="304"/>
      <c r="Q1829" s="304"/>
      <c r="R1829" s="356">
        <v>2500000</v>
      </c>
      <c r="S1829" s="304"/>
      <c r="T1829" s="304"/>
      <c r="U1829" s="304"/>
      <c r="V1829" s="304"/>
      <c r="W1829" s="304"/>
      <c r="X1829" s="304"/>
      <c r="Y1829" s="154"/>
    </row>
    <row r="1830" spans="1:25">
      <c r="A1830" s="174"/>
      <c r="B1830" s="162"/>
      <c r="C1830" s="162"/>
      <c r="D1830" s="172" t="s">
        <v>860</v>
      </c>
      <c r="E1830" s="302"/>
      <c r="F1830" s="302"/>
      <c r="G1830" s="302"/>
      <c r="H1830" s="302"/>
      <c r="I1830" s="302"/>
      <c r="J1830" s="302"/>
      <c r="K1830" s="302"/>
      <c r="L1830" s="302"/>
      <c r="M1830" s="304"/>
      <c r="N1830" s="304"/>
      <c r="O1830" s="304"/>
      <c r="P1830" s="304"/>
      <c r="Q1830" s="304"/>
      <c r="R1830" s="356">
        <v>35000</v>
      </c>
      <c r="S1830" s="304"/>
      <c r="T1830" s="304"/>
      <c r="U1830" s="304"/>
      <c r="V1830" s="304"/>
      <c r="W1830" s="304"/>
      <c r="X1830" s="304"/>
      <c r="Y1830" s="154"/>
    </row>
    <row r="1831" spans="1:25">
      <c r="A1831" s="174"/>
      <c r="B1831" s="162"/>
      <c r="C1831" s="162"/>
      <c r="D1831" s="172" t="s">
        <v>860</v>
      </c>
      <c r="E1831" s="302"/>
      <c r="F1831" s="302"/>
      <c r="G1831" s="302"/>
      <c r="H1831" s="302"/>
      <c r="I1831" s="302"/>
      <c r="J1831" s="302"/>
      <c r="K1831" s="302"/>
      <c r="L1831" s="302"/>
      <c r="M1831" s="304"/>
      <c r="N1831" s="304"/>
      <c r="O1831" s="304"/>
      <c r="P1831" s="304"/>
      <c r="Q1831" s="304"/>
      <c r="R1831" s="356">
        <v>30000</v>
      </c>
      <c r="S1831" s="304"/>
      <c r="T1831" s="304"/>
      <c r="U1831" s="304"/>
      <c r="V1831" s="304"/>
      <c r="W1831" s="304"/>
      <c r="X1831" s="304"/>
      <c r="Y1831" s="154"/>
    </row>
    <row r="1832" spans="1:25">
      <c r="A1832" s="174"/>
      <c r="B1832" s="162"/>
      <c r="C1832" s="162"/>
      <c r="D1832" s="172" t="s">
        <v>860</v>
      </c>
      <c r="E1832" s="302"/>
      <c r="F1832" s="302"/>
      <c r="G1832" s="302"/>
      <c r="H1832" s="302"/>
      <c r="I1832" s="302"/>
      <c r="J1832" s="302"/>
      <c r="K1832" s="302"/>
      <c r="L1832" s="302"/>
      <c r="M1832" s="304"/>
      <c r="N1832" s="304"/>
      <c r="O1832" s="304"/>
      <c r="P1832" s="304"/>
      <c r="Q1832" s="304"/>
      <c r="R1832" s="356">
        <v>35000</v>
      </c>
      <c r="S1832" s="304"/>
      <c r="T1832" s="304"/>
      <c r="U1832" s="304"/>
      <c r="V1832" s="304"/>
      <c r="W1832" s="304"/>
      <c r="X1832" s="304"/>
      <c r="Y1832" s="154"/>
    </row>
    <row r="1833" spans="1:25">
      <c r="A1833" s="174"/>
      <c r="B1833" s="162"/>
      <c r="C1833" s="162"/>
      <c r="D1833" s="172" t="s">
        <v>860</v>
      </c>
      <c r="E1833" s="302"/>
      <c r="F1833" s="302"/>
      <c r="G1833" s="302"/>
      <c r="H1833" s="302"/>
      <c r="I1833" s="302"/>
      <c r="J1833" s="302"/>
      <c r="K1833" s="302"/>
      <c r="L1833" s="302"/>
      <c r="M1833" s="304"/>
      <c r="N1833" s="304"/>
      <c r="O1833" s="304"/>
      <c r="P1833" s="304"/>
      <c r="Q1833" s="304"/>
      <c r="R1833" s="356">
        <v>50000</v>
      </c>
      <c r="S1833" s="304"/>
      <c r="T1833" s="304"/>
      <c r="U1833" s="304"/>
      <c r="V1833" s="304"/>
      <c r="W1833" s="304"/>
      <c r="X1833" s="304"/>
      <c r="Y1833" s="154"/>
    </row>
    <row r="1834" spans="1:25">
      <c r="A1834" s="174"/>
      <c r="B1834" s="162"/>
      <c r="C1834" s="162"/>
      <c r="D1834" s="172" t="s">
        <v>861</v>
      </c>
      <c r="E1834" s="302"/>
      <c r="F1834" s="302"/>
      <c r="G1834" s="302"/>
      <c r="H1834" s="302"/>
      <c r="I1834" s="302"/>
      <c r="J1834" s="302"/>
      <c r="K1834" s="302"/>
      <c r="L1834" s="302"/>
      <c r="M1834" s="304"/>
      <c r="N1834" s="304"/>
      <c r="O1834" s="304"/>
      <c r="P1834" s="304"/>
      <c r="Q1834" s="304"/>
      <c r="R1834" s="356">
        <v>1000000</v>
      </c>
      <c r="S1834" s="304"/>
      <c r="T1834" s="304"/>
      <c r="U1834" s="304"/>
      <c r="V1834" s="304"/>
      <c r="W1834" s="304"/>
      <c r="X1834" s="304"/>
      <c r="Y1834" s="154"/>
    </row>
    <row r="1835" spans="1:25">
      <c r="A1835" s="174"/>
      <c r="B1835" s="162"/>
      <c r="C1835" s="162"/>
      <c r="D1835" s="172" t="s">
        <v>861</v>
      </c>
      <c r="E1835" s="302"/>
      <c r="F1835" s="302"/>
      <c r="G1835" s="302"/>
      <c r="H1835" s="302"/>
      <c r="I1835" s="302"/>
      <c r="J1835" s="302"/>
      <c r="K1835" s="302"/>
      <c r="L1835" s="302"/>
      <c r="M1835" s="304"/>
      <c r="N1835" s="304"/>
      <c r="O1835" s="304"/>
      <c r="P1835" s="304"/>
      <c r="Q1835" s="304"/>
      <c r="R1835" s="356">
        <v>1000000</v>
      </c>
      <c r="S1835" s="304"/>
      <c r="T1835" s="304"/>
      <c r="U1835" s="304"/>
      <c r="V1835" s="304"/>
      <c r="W1835" s="304"/>
      <c r="X1835" s="304"/>
      <c r="Y1835" s="154"/>
    </row>
    <row r="1836" spans="1:25">
      <c r="A1836" s="174"/>
      <c r="B1836" s="162"/>
      <c r="C1836" s="162"/>
      <c r="D1836" s="172" t="s">
        <v>861</v>
      </c>
      <c r="E1836" s="302"/>
      <c r="F1836" s="302"/>
      <c r="G1836" s="302"/>
      <c r="H1836" s="302"/>
      <c r="I1836" s="302"/>
      <c r="J1836" s="302"/>
      <c r="K1836" s="302"/>
      <c r="L1836" s="302"/>
      <c r="M1836" s="304"/>
      <c r="N1836" s="304"/>
      <c r="O1836" s="304"/>
      <c r="P1836" s="304"/>
      <c r="Q1836" s="304"/>
      <c r="R1836" s="356">
        <v>1000000</v>
      </c>
      <c r="S1836" s="304"/>
      <c r="T1836" s="304"/>
      <c r="U1836" s="304"/>
      <c r="V1836" s="304"/>
      <c r="W1836" s="304"/>
      <c r="X1836" s="304"/>
      <c r="Y1836" s="154"/>
    </row>
    <row r="1837" spans="1:25">
      <c r="A1837" s="174"/>
      <c r="B1837" s="162"/>
      <c r="C1837" s="162"/>
      <c r="D1837" s="172" t="s">
        <v>681</v>
      </c>
      <c r="E1837" s="302"/>
      <c r="F1837" s="302"/>
      <c r="G1837" s="302"/>
      <c r="H1837" s="302"/>
      <c r="I1837" s="302"/>
      <c r="J1837" s="302"/>
      <c r="K1837" s="302"/>
      <c r="L1837" s="302"/>
      <c r="M1837" s="304"/>
      <c r="N1837" s="304"/>
      <c r="O1837" s="304"/>
      <c r="P1837" s="304"/>
      <c r="Q1837" s="304"/>
      <c r="R1837" s="356">
        <v>1750000</v>
      </c>
      <c r="S1837" s="304"/>
      <c r="T1837" s="304"/>
      <c r="U1837" s="304"/>
      <c r="V1837" s="304"/>
      <c r="W1837" s="304"/>
      <c r="X1837" s="304"/>
      <c r="Y1837" s="154"/>
    </row>
    <row r="1838" spans="1:25">
      <c r="A1838" s="174"/>
      <c r="B1838" s="162"/>
      <c r="C1838" s="162"/>
      <c r="D1838" s="172" t="s">
        <v>862</v>
      </c>
      <c r="E1838" s="302"/>
      <c r="F1838" s="302"/>
      <c r="G1838" s="302"/>
      <c r="H1838" s="302"/>
      <c r="I1838" s="302"/>
      <c r="J1838" s="302"/>
      <c r="K1838" s="302"/>
      <c r="L1838" s="302"/>
      <c r="M1838" s="304"/>
      <c r="N1838" s="304"/>
      <c r="O1838" s="304"/>
      <c r="P1838" s="304"/>
      <c r="Q1838" s="304"/>
      <c r="R1838" s="356">
        <v>1400000</v>
      </c>
      <c r="S1838" s="304"/>
      <c r="T1838" s="304"/>
      <c r="U1838" s="304"/>
      <c r="V1838" s="304"/>
      <c r="W1838" s="304"/>
      <c r="X1838" s="304"/>
      <c r="Y1838" s="154"/>
    </row>
    <row r="1839" spans="1:25">
      <c r="A1839" s="173"/>
      <c r="B1839" s="163">
        <v>3</v>
      </c>
      <c r="C1839" s="163" t="s">
        <v>97</v>
      </c>
      <c r="D1839" s="167" t="s">
        <v>13</v>
      </c>
      <c r="E1839" s="300">
        <v>1180874550</v>
      </c>
      <c r="F1839" s="300">
        <v>12760000</v>
      </c>
      <c r="G1839" s="300">
        <f t="shared" ref="G1839:T1839" si="135">SUM(G1840:G1843)</f>
        <v>12110000</v>
      </c>
      <c r="H1839" s="300">
        <f t="shared" si="135"/>
        <v>7520000</v>
      </c>
      <c r="I1839" s="300">
        <f t="shared" si="135"/>
        <v>36470000</v>
      </c>
      <c r="J1839" s="300">
        <f t="shared" si="135"/>
        <v>0</v>
      </c>
      <c r="K1839" s="300">
        <f t="shared" si="135"/>
        <v>0</v>
      </c>
      <c r="L1839" s="300">
        <f t="shared" si="135"/>
        <v>0</v>
      </c>
      <c r="M1839" s="300">
        <f t="shared" si="135"/>
        <v>0</v>
      </c>
      <c r="N1839" s="300">
        <f t="shared" si="135"/>
        <v>0</v>
      </c>
      <c r="O1839" s="300">
        <f t="shared" si="135"/>
        <v>0</v>
      </c>
      <c r="P1839" s="300">
        <f t="shared" si="135"/>
        <v>0</v>
      </c>
      <c r="Q1839" s="300">
        <f t="shared" si="135"/>
        <v>0</v>
      </c>
      <c r="R1839" s="300">
        <f t="shared" si="135"/>
        <v>0</v>
      </c>
      <c r="S1839" s="300">
        <f t="shared" si="135"/>
        <v>300000000</v>
      </c>
      <c r="T1839" s="300">
        <f t="shared" si="135"/>
        <v>0</v>
      </c>
      <c r="U1839" s="300"/>
      <c r="V1839" s="300"/>
      <c r="W1839" s="301">
        <f>E1839+G1839+H1839+I1839+J1839+K1839+L1839+M1839+N1839-O1839-P1839-Q1839-R1839-S1839-T1839-U1839-V1839</f>
        <v>936974550</v>
      </c>
      <c r="X1839" s="301"/>
      <c r="Y1839" s="154"/>
    </row>
    <row r="1840" spans="1:25">
      <c r="A1840" s="174"/>
      <c r="B1840" s="162"/>
      <c r="C1840" s="162"/>
      <c r="D1840" s="172" t="s">
        <v>863</v>
      </c>
      <c r="E1840" s="302"/>
      <c r="F1840" s="302"/>
      <c r="G1840" s="316">
        <f>4860000+5250000</f>
        <v>10110000</v>
      </c>
      <c r="H1840" s="302"/>
      <c r="I1840" s="302"/>
      <c r="J1840" s="302"/>
      <c r="K1840" s="302"/>
      <c r="L1840" s="302"/>
      <c r="M1840" s="304"/>
      <c r="N1840" s="304"/>
      <c r="O1840" s="304"/>
      <c r="P1840" s="304"/>
      <c r="Q1840" s="304"/>
      <c r="R1840" s="304"/>
      <c r="S1840" s="304"/>
      <c r="T1840" s="304"/>
      <c r="U1840" s="304"/>
      <c r="V1840" s="304"/>
      <c r="W1840" s="304"/>
      <c r="X1840" s="304"/>
      <c r="Y1840" s="154"/>
    </row>
    <row r="1841" spans="1:25">
      <c r="A1841" s="174"/>
      <c r="B1841" s="162"/>
      <c r="C1841" s="162"/>
      <c r="D1841" s="172" t="s">
        <v>864</v>
      </c>
      <c r="E1841" s="302"/>
      <c r="F1841" s="302"/>
      <c r="G1841" s="316">
        <v>2000000</v>
      </c>
      <c r="H1841" s="302"/>
      <c r="I1841" s="302"/>
      <c r="J1841" s="302"/>
      <c r="K1841" s="302"/>
      <c r="L1841" s="302"/>
      <c r="M1841" s="304"/>
      <c r="N1841" s="304"/>
      <c r="O1841" s="304"/>
      <c r="P1841" s="304"/>
      <c r="Q1841" s="304"/>
      <c r="R1841" s="304"/>
      <c r="S1841" s="304"/>
      <c r="T1841" s="304"/>
      <c r="U1841" s="304"/>
      <c r="V1841" s="304"/>
      <c r="W1841" s="304"/>
      <c r="X1841" s="304"/>
      <c r="Y1841" s="154"/>
    </row>
    <row r="1842" spans="1:25">
      <c r="A1842" s="174"/>
      <c r="B1842" s="162"/>
      <c r="C1842" s="162"/>
      <c r="D1842" s="172" t="s">
        <v>865</v>
      </c>
      <c r="E1842" s="302"/>
      <c r="F1842" s="302"/>
      <c r="G1842" s="316"/>
      <c r="H1842" s="316">
        <v>7520000</v>
      </c>
      <c r="I1842" s="316">
        <f>36470000</f>
        <v>36470000</v>
      </c>
      <c r="J1842" s="302"/>
      <c r="K1842" s="302"/>
      <c r="L1842" s="302"/>
      <c r="M1842" s="304"/>
      <c r="N1842" s="304"/>
      <c r="O1842" s="304"/>
      <c r="P1842" s="304"/>
      <c r="Q1842" s="304"/>
      <c r="R1842" s="304"/>
      <c r="S1842" s="304"/>
      <c r="T1842" s="304"/>
      <c r="U1842" s="304"/>
      <c r="V1842" s="304"/>
      <c r="W1842" s="304"/>
      <c r="X1842" s="304"/>
      <c r="Y1842" s="154"/>
    </row>
    <row r="1843" spans="1:25">
      <c r="A1843" s="174"/>
      <c r="B1843" s="162"/>
      <c r="C1843" s="162"/>
      <c r="D1843" s="172" t="s">
        <v>866</v>
      </c>
      <c r="E1843" s="302"/>
      <c r="F1843" s="302"/>
      <c r="G1843" s="316"/>
      <c r="H1843" s="302"/>
      <c r="I1843" s="302"/>
      <c r="J1843" s="302"/>
      <c r="K1843" s="302"/>
      <c r="L1843" s="302"/>
      <c r="M1843" s="304"/>
      <c r="N1843" s="304"/>
      <c r="O1843" s="304"/>
      <c r="P1843" s="304"/>
      <c r="Q1843" s="304"/>
      <c r="R1843" s="304"/>
      <c r="S1843" s="304">
        <v>300000000</v>
      </c>
      <c r="T1843" s="304"/>
      <c r="U1843" s="304"/>
      <c r="V1843" s="304"/>
      <c r="W1843" s="304"/>
      <c r="X1843" s="304"/>
      <c r="Y1843" s="154"/>
    </row>
    <row r="1844" spans="1:25">
      <c r="A1844" s="173"/>
      <c r="B1844" s="163">
        <v>4</v>
      </c>
      <c r="C1844" s="163" t="s">
        <v>98</v>
      </c>
      <c r="D1844" s="167" t="s">
        <v>8</v>
      </c>
      <c r="E1844" s="300">
        <v>0</v>
      </c>
      <c r="F1844" s="300"/>
      <c r="G1844" s="300">
        <v>0</v>
      </c>
      <c r="H1844" s="300">
        <v>0</v>
      </c>
      <c r="I1844" s="300">
        <v>0</v>
      </c>
      <c r="J1844" s="300">
        <v>0</v>
      </c>
      <c r="K1844" s="300">
        <v>0</v>
      </c>
      <c r="L1844" s="300">
        <v>0</v>
      </c>
      <c r="M1844" s="301">
        <v>0</v>
      </c>
      <c r="N1844" s="301">
        <v>0</v>
      </c>
      <c r="O1844" s="301">
        <v>0</v>
      </c>
      <c r="P1844" s="301">
        <v>0</v>
      </c>
      <c r="Q1844" s="301">
        <v>0</v>
      </c>
      <c r="R1844" s="301">
        <v>0</v>
      </c>
      <c r="S1844" s="301">
        <v>0</v>
      </c>
      <c r="T1844" s="301">
        <v>0</v>
      </c>
      <c r="U1844" s="301"/>
      <c r="V1844" s="301"/>
      <c r="W1844" s="301">
        <f t="shared" ref="W1844:W1845" si="136">E1844+G1844+H1844+I1844+J1844+K1844+L1844+M1844+N1844-O1844-P1844-Q1844-R1844-S1844-T1844-U1844-V1844</f>
        <v>0</v>
      </c>
      <c r="X1844" s="301"/>
      <c r="Y1844" s="154"/>
    </row>
    <row r="1845" spans="1:25">
      <c r="A1845" s="173"/>
      <c r="B1845" s="163">
        <v>5</v>
      </c>
      <c r="C1845" s="163" t="s">
        <v>99</v>
      </c>
      <c r="D1845" s="167" t="s">
        <v>14</v>
      </c>
      <c r="E1845" s="300">
        <v>13312500</v>
      </c>
      <c r="F1845" s="300">
        <v>4000000</v>
      </c>
      <c r="G1845" s="300">
        <f>SUM(G1846)</f>
        <v>4000000</v>
      </c>
      <c r="H1845" s="300">
        <f t="shared" ref="H1845:T1845" si="137">SUM(H1846)</f>
        <v>0</v>
      </c>
      <c r="I1845" s="300">
        <f t="shared" si="137"/>
        <v>0</v>
      </c>
      <c r="J1845" s="300">
        <f t="shared" si="137"/>
        <v>0</v>
      </c>
      <c r="K1845" s="300">
        <f t="shared" si="137"/>
        <v>0</v>
      </c>
      <c r="L1845" s="300">
        <f t="shared" si="137"/>
        <v>0</v>
      </c>
      <c r="M1845" s="300">
        <f t="shared" si="137"/>
        <v>0</v>
      </c>
      <c r="N1845" s="300">
        <f t="shared" si="137"/>
        <v>0</v>
      </c>
      <c r="O1845" s="300">
        <f t="shared" si="137"/>
        <v>0</v>
      </c>
      <c r="P1845" s="300">
        <f t="shared" si="137"/>
        <v>0</v>
      </c>
      <c r="Q1845" s="300">
        <f t="shared" si="137"/>
        <v>0</v>
      </c>
      <c r="R1845" s="300">
        <f t="shared" si="137"/>
        <v>0</v>
      </c>
      <c r="S1845" s="300">
        <f t="shared" si="137"/>
        <v>0</v>
      </c>
      <c r="T1845" s="300">
        <f t="shared" si="137"/>
        <v>0</v>
      </c>
      <c r="U1845" s="300"/>
      <c r="V1845" s="300"/>
      <c r="W1845" s="301">
        <f t="shared" si="136"/>
        <v>17312500</v>
      </c>
      <c r="X1845" s="301"/>
      <c r="Y1845" s="154"/>
    </row>
    <row r="1846" spans="1:25">
      <c r="A1846" s="174"/>
      <c r="B1846" s="162"/>
      <c r="C1846" s="162"/>
      <c r="D1846" s="172" t="s">
        <v>867</v>
      </c>
      <c r="E1846" s="302"/>
      <c r="F1846" s="302"/>
      <c r="G1846" s="316">
        <v>4000000</v>
      </c>
      <c r="H1846" s="302"/>
      <c r="I1846" s="302"/>
      <c r="J1846" s="302"/>
      <c r="K1846" s="302"/>
      <c r="L1846" s="302"/>
      <c r="M1846" s="304"/>
      <c r="N1846" s="304"/>
      <c r="O1846" s="304"/>
      <c r="P1846" s="304"/>
      <c r="Q1846" s="304"/>
      <c r="R1846" s="304"/>
      <c r="S1846" s="304"/>
      <c r="T1846" s="304"/>
      <c r="U1846" s="304"/>
      <c r="V1846" s="304"/>
      <c r="W1846" s="304"/>
      <c r="X1846" s="304"/>
      <c r="Y1846" s="154"/>
    </row>
    <row r="1847" spans="1:25">
      <c r="A1847" s="173"/>
      <c r="B1847" s="163">
        <v>6</v>
      </c>
      <c r="C1847" s="163" t="s">
        <v>100</v>
      </c>
      <c r="D1847" s="167" t="s">
        <v>10</v>
      </c>
      <c r="E1847" s="300">
        <v>0</v>
      </c>
      <c r="F1847" s="300"/>
      <c r="G1847" s="300"/>
      <c r="H1847" s="300">
        <v>0</v>
      </c>
      <c r="I1847" s="300">
        <v>0</v>
      </c>
      <c r="J1847" s="300">
        <v>0</v>
      </c>
      <c r="K1847" s="300">
        <v>0</v>
      </c>
      <c r="L1847" s="300">
        <v>0</v>
      </c>
      <c r="M1847" s="301">
        <v>0</v>
      </c>
      <c r="N1847" s="301">
        <v>0</v>
      </c>
      <c r="O1847" s="301">
        <v>0</v>
      </c>
      <c r="P1847" s="301">
        <v>0</v>
      </c>
      <c r="Q1847" s="301">
        <v>0</v>
      </c>
      <c r="R1847" s="301">
        <v>0</v>
      </c>
      <c r="S1847" s="301">
        <v>0</v>
      </c>
      <c r="T1847" s="301">
        <v>0</v>
      </c>
      <c r="U1847" s="301"/>
      <c r="V1847" s="301"/>
      <c r="W1847" s="301">
        <f t="shared" ref="W1847:W1848" si="138">E1847+G1847+H1847+I1847+J1847+K1847+L1847+M1847+N1847-O1847-P1847-Q1847-R1847-S1847-T1847-U1847-V1847</f>
        <v>0</v>
      </c>
      <c r="X1847" s="301"/>
      <c r="Y1847" s="154"/>
    </row>
    <row r="1848" spans="1:25" s="247" customFormat="1">
      <c r="A1848" s="175"/>
      <c r="B1848" s="168">
        <v>7</v>
      </c>
      <c r="C1848" s="168"/>
      <c r="D1848" s="169" t="s">
        <v>11</v>
      </c>
      <c r="E1848" s="300">
        <v>0</v>
      </c>
      <c r="F1848" s="300"/>
      <c r="G1848" s="300">
        <f>SUM(G1849:G1887)</f>
        <v>0</v>
      </c>
      <c r="H1848" s="300">
        <f t="shared" ref="H1848:R1848" si="139">SUM(H1849:H1887)</f>
        <v>0</v>
      </c>
      <c r="I1848" s="300">
        <f t="shared" si="139"/>
        <v>0</v>
      </c>
      <c r="J1848" s="300">
        <f t="shared" si="139"/>
        <v>0</v>
      </c>
      <c r="K1848" s="300">
        <f t="shared" si="139"/>
        <v>0</v>
      </c>
      <c r="L1848" s="300">
        <f t="shared" si="139"/>
        <v>0</v>
      </c>
      <c r="M1848" s="300">
        <f t="shared" si="139"/>
        <v>41927000</v>
      </c>
      <c r="N1848" s="300">
        <f t="shared" si="139"/>
        <v>0</v>
      </c>
      <c r="O1848" s="300">
        <f t="shared" si="139"/>
        <v>0</v>
      </c>
      <c r="P1848" s="300">
        <f t="shared" si="139"/>
        <v>0</v>
      </c>
      <c r="Q1848" s="300">
        <f t="shared" si="139"/>
        <v>0</v>
      </c>
      <c r="R1848" s="300">
        <f t="shared" si="139"/>
        <v>0</v>
      </c>
      <c r="S1848" s="300">
        <f t="shared" ref="S1848" si="140">SUM(S1849:S1887)</f>
        <v>41927000</v>
      </c>
      <c r="T1848" s="300">
        <f t="shared" ref="T1848" si="141">SUM(T1849:T1887)</f>
        <v>0</v>
      </c>
      <c r="U1848" s="300"/>
      <c r="V1848" s="300"/>
      <c r="W1848" s="301">
        <f t="shared" si="138"/>
        <v>0</v>
      </c>
      <c r="X1848" s="308"/>
      <c r="Y1848" s="155"/>
    </row>
    <row r="1849" spans="1:25">
      <c r="A1849" s="174"/>
      <c r="B1849" s="162"/>
      <c r="C1849" s="162"/>
      <c r="D1849" s="172" t="s">
        <v>852</v>
      </c>
      <c r="E1849" s="302"/>
      <c r="F1849" s="302"/>
      <c r="G1849" s="302"/>
      <c r="H1849" s="302"/>
      <c r="I1849" s="302"/>
      <c r="J1849" s="302"/>
      <c r="K1849" s="302"/>
      <c r="L1849" s="302"/>
      <c r="M1849" s="355">
        <v>150000</v>
      </c>
      <c r="N1849" s="304"/>
      <c r="O1849" s="304"/>
      <c r="P1849" s="304"/>
      <c r="Q1849" s="304"/>
      <c r="R1849" s="302"/>
      <c r="S1849" s="355">
        <v>150000</v>
      </c>
      <c r="T1849" s="304"/>
      <c r="U1849" s="304"/>
      <c r="V1849" s="304"/>
      <c r="W1849" s="304"/>
      <c r="X1849" s="304"/>
      <c r="Y1849" s="154"/>
    </row>
    <row r="1850" spans="1:25">
      <c r="A1850" s="174"/>
      <c r="B1850" s="162"/>
      <c r="C1850" s="162"/>
      <c r="D1850" s="172" t="s">
        <v>853</v>
      </c>
      <c r="E1850" s="302"/>
      <c r="F1850" s="302"/>
      <c r="G1850" s="302"/>
      <c r="H1850" s="302"/>
      <c r="I1850" s="302"/>
      <c r="J1850" s="302"/>
      <c r="K1850" s="302"/>
      <c r="L1850" s="302"/>
      <c r="M1850" s="356">
        <v>400000</v>
      </c>
      <c r="N1850" s="304"/>
      <c r="O1850" s="304"/>
      <c r="P1850" s="304"/>
      <c r="Q1850" s="304"/>
      <c r="R1850" s="302"/>
      <c r="S1850" s="356">
        <v>400000</v>
      </c>
      <c r="T1850" s="304"/>
      <c r="U1850" s="304"/>
      <c r="V1850" s="304"/>
      <c r="W1850" s="304"/>
      <c r="X1850" s="304"/>
      <c r="Y1850" s="154"/>
    </row>
    <row r="1851" spans="1:25">
      <c r="A1851" s="174"/>
      <c r="B1851" s="162"/>
      <c r="C1851" s="162"/>
      <c r="D1851" s="172" t="s">
        <v>854</v>
      </c>
      <c r="E1851" s="302"/>
      <c r="F1851" s="302"/>
      <c r="G1851" s="302"/>
      <c r="H1851" s="302"/>
      <c r="I1851" s="302"/>
      <c r="J1851" s="302"/>
      <c r="K1851" s="302"/>
      <c r="L1851" s="302"/>
      <c r="M1851" s="356">
        <v>500000</v>
      </c>
      <c r="N1851" s="304"/>
      <c r="O1851" s="304"/>
      <c r="P1851" s="304"/>
      <c r="Q1851" s="304"/>
      <c r="R1851" s="302"/>
      <c r="S1851" s="356">
        <v>500000</v>
      </c>
      <c r="T1851" s="304"/>
      <c r="U1851" s="304"/>
      <c r="V1851" s="304"/>
      <c r="W1851" s="304"/>
      <c r="X1851" s="304"/>
      <c r="Y1851" s="154"/>
    </row>
    <row r="1852" spans="1:25">
      <c r="A1852" s="174"/>
      <c r="B1852" s="162"/>
      <c r="C1852" s="162"/>
      <c r="D1852" s="172" t="s">
        <v>333</v>
      </c>
      <c r="E1852" s="302"/>
      <c r="F1852" s="302"/>
      <c r="G1852" s="302"/>
      <c r="H1852" s="302"/>
      <c r="I1852" s="302"/>
      <c r="J1852" s="302"/>
      <c r="K1852" s="302"/>
      <c r="L1852" s="302"/>
      <c r="M1852" s="356">
        <v>50000</v>
      </c>
      <c r="N1852" s="304"/>
      <c r="O1852" s="304"/>
      <c r="P1852" s="304"/>
      <c r="Q1852" s="304"/>
      <c r="R1852" s="302"/>
      <c r="S1852" s="356">
        <v>50000</v>
      </c>
      <c r="T1852" s="304"/>
      <c r="U1852" s="304"/>
      <c r="V1852" s="304"/>
      <c r="W1852" s="304"/>
      <c r="X1852" s="304"/>
      <c r="Y1852" s="154"/>
    </row>
    <row r="1853" spans="1:25">
      <c r="A1853" s="174"/>
      <c r="B1853" s="162"/>
      <c r="C1853" s="162"/>
      <c r="D1853" s="172" t="s">
        <v>333</v>
      </c>
      <c r="E1853" s="302"/>
      <c r="F1853" s="302"/>
      <c r="G1853" s="302"/>
      <c r="H1853" s="302"/>
      <c r="I1853" s="302"/>
      <c r="J1853" s="302"/>
      <c r="K1853" s="302"/>
      <c r="L1853" s="302"/>
      <c r="M1853" s="356">
        <v>100000</v>
      </c>
      <c r="N1853" s="304"/>
      <c r="O1853" s="304"/>
      <c r="P1853" s="304"/>
      <c r="Q1853" s="304"/>
      <c r="R1853" s="302"/>
      <c r="S1853" s="356">
        <v>100000</v>
      </c>
      <c r="T1853" s="304"/>
      <c r="U1853" s="304"/>
      <c r="V1853" s="304"/>
      <c r="W1853" s="304"/>
      <c r="X1853" s="304"/>
      <c r="Y1853" s="154"/>
    </row>
    <row r="1854" spans="1:25">
      <c r="A1854" s="174"/>
      <c r="B1854" s="162"/>
      <c r="C1854" s="162"/>
      <c r="D1854" s="172" t="s">
        <v>855</v>
      </c>
      <c r="E1854" s="302"/>
      <c r="F1854" s="302"/>
      <c r="G1854" s="302"/>
      <c r="H1854" s="302"/>
      <c r="I1854" s="302"/>
      <c r="J1854" s="302"/>
      <c r="K1854" s="302"/>
      <c r="L1854" s="302"/>
      <c r="M1854" s="356">
        <v>150000</v>
      </c>
      <c r="N1854" s="304"/>
      <c r="O1854" s="304"/>
      <c r="P1854" s="304"/>
      <c r="Q1854" s="304"/>
      <c r="R1854" s="302"/>
      <c r="S1854" s="356">
        <v>150000</v>
      </c>
      <c r="T1854" s="304"/>
      <c r="U1854" s="304"/>
      <c r="V1854" s="304"/>
      <c r="W1854" s="304"/>
      <c r="X1854" s="304"/>
      <c r="Y1854" s="154"/>
    </row>
    <row r="1855" spans="1:25">
      <c r="A1855" s="174"/>
      <c r="B1855" s="162"/>
      <c r="C1855" s="162"/>
      <c r="D1855" s="172" t="s">
        <v>856</v>
      </c>
      <c r="E1855" s="302"/>
      <c r="F1855" s="302"/>
      <c r="G1855" s="302"/>
      <c r="H1855" s="302"/>
      <c r="I1855" s="302"/>
      <c r="J1855" s="302"/>
      <c r="K1855" s="302"/>
      <c r="L1855" s="302"/>
      <c r="M1855" s="356">
        <v>750000</v>
      </c>
      <c r="N1855" s="304"/>
      <c r="O1855" s="304"/>
      <c r="P1855" s="304"/>
      <c r="Q1855" s="304"/>
      <c r="R1855" s="302"/>
      <c r="S1855" s="356">
        <v>750000</v>
      </c>
      <c r="T1855" s="304"/>
      <c r="U1855" s="304"/>
      <c r="V1855" s="304"/>
      <c r="W1855" s="304"/>
      <c r="X1855" s="304"/>
      <c r="Y1855" s="154"/>
    </row>
    <row r="1856" spans="1:25">
      <c r="A1856" s="174"/>
      <c r="B1856" s="162"/>
      <c r="C1856" s="162"/>
      <c r="D1856" s="172" t="s">
        <v>691</v>
      </c>
      <c r="E1856" s="302"/>
      <c r="F1856" s="302"/>
      <c r="G1856" s="302"/>
      <c r="H1856" s="302"/>
      <c r="I1856" s="302"/>
      <c r="J1856" s="302"/>
      <c r="K1856" s="302"/>
      <c r="L1856" s="302"/>
      <c r="M1856" s="356">
        <v>750000</v>
      </c>
      <c r="N1856" s="304"/>
      <c r="O1856" s="304"/>
      <c r="P1856" s="304"/>
      <c r="Q1856" s="304"/>
      <c r="R1856" s="302"/>
      <c r="S1856" s="356">
        <v>750000</v>
      </c>
      <c r="T1856" s="304"/>
      <c r="U1856" s="304"/>
      <c r="V1856" s="304"/>
      <c r="W1856" s="304"/>
      <c r="X1856" s="304"/>
      <c r="Y1856" s="154"/>
    </row>
    <row r="1857" spans="1:25">
      <c r="A1857" s="174"/>
      <c r="B1857" s="162"/>
      <c r="C1857" s="162"/>
      <c r="D1857" s="172" t="s">
        <v>123</v>
      </c>
      <c r="E1857" s="302"/>
      <c r="F1857" s="302"/>
      <c r="G1857" s="302"/>
      <c r="H1857" s="302"/>
      <c r="I1857" s="302"/>
      <c r="J1857" s="302"/>
      <c r="K1857" s="302"/>
      <c r="L1857" s="302"/>
      <c r="M1857" s="356">
        <v>1600000</v>
      </c>
      <c r="N1857" s="304"/>
      <c r="O1857" s="304"/>
      <c r="P1857" s="304"/>
      <c r="Q1857" s="304"/>
      <c r="R1857" s="302"/>
      <c r="S1857" s="356">
        <v>1600000</v>
      </c>
      <c r="T1857" s="304"/>
      <c r="U1857" s="304"/>
      <c r="V1857" s="304"/>
      <c r="W1857" s="304"/>
      <c r="X1857" s="304"/>
      <c r="Y1857" s="154"/>
    </row>
    <row r="1858" spans="1:25">
      <c r="A1858" s="174"/>
      <c r="B1858" s="162"/>
      <c r="C1858" s="162"/>
      <c r="D1858" s="172" t="s">
        <v>123</v>
      </c>
      <c r="E1858" s="302"/>
      <c r="F1858" s="302"/>
      <c r="G1858" s="302"/>
      <c r="H1858" s="302"/>
      <c r="I1858" s="302"/>
      <c r="J1858" s="302"/>
      <c r="K1858" s="302"/>
      <c r="L1858" s="302"/>
      <c r="M1858" s="356">
        <v>1600000</v>
      </c>
      <c r="N1858" s="304"/>
      <c r="O1858" s="304"/>
      <c r="P1858" s="304"/>
      <c r="Q1858" s="304"/>
      <c r="R1858" s="302"/>
      <c r="S1858" s="356">
        <v>1600000</v>
      </c>
      <c r="T1858" s="304"/>
      <c r="U1858" s="304"/>
      <c r="V1858" s="304"/>
      <c r="W1858" s="304"/>
      <c r="X1858" s="304"/>
      <c r="Y1858" s="154"/>
    </row>
    <row r="1859" spans="1:25">
      <c r="A1859" s="174"/>
      <c r="B1859" s="162"/>
      <c r="C1859" s="162"/>
      <c r="D1859" s="172" t="s">
        <v>123</v>
      </c>
      <c r="E1859" s="302"/>
      <c r="F1859" s="302"/>
      <c r="G1859" s="302"/>
      <c r="H1859" s="302"/>
      <c r="I1859" s="302"/>
      <c r="J1859" s="302"/>
      <c r="K1859" s="302"/>
      <c r="L1859" s="302"/>
      <c r="M1859" s="356">
        <v>1127000</v>
      </c>
      <c r="N1859" s="304"/>
      <c r="O1859" s="304"/>
      <c r="P1859" s="304"/>
      <c r="Q1859" s="304"/>
      <c r="R1859" s="302"/>
      <c r="S1859" s="356">
        <v>1127000</v>
      </c>
      <c r="T1859" s="304"/>
      <c r="U1859" s="304"/>
      <c r="V1859" s="304"/>
      <c r="W1859" s="304"/>
      <c r="X1859" s="304"/>
      <c r="Y1859" s="154"/>
    </row>
    <row r="1860" spans="1:25">
      <c r="A1860" s="174"/>
      <c r="B1860" s="162"/>
      <c r="C1860" s="162"/>
      <c r="D1860" s="172" t="s">
        <v>123</v>
      </c>
      <c r="E1860" s="302"/>
      <c r="F1860" s="302"/>
      <c r="G1860" s="302"/>
      <c r="H1860" s="302"/>
      <c r="I1860" s="302"/>
      <c r="J1860" s="302"/>
      <c r="K1860" s="302"/>
      <c r="L1860" s="302"/>
      <c r="M1860" s="356">
        <v>2750000</v>
      </c>
      <c r="N1860" s="304"/>
      <c r="O1860" s="304"/>
      <c r="P1860" s="304"/>
      <c r="Q1860" s="304"/>
      <c r="R1860" s="302"/>
      <c r="S1860" s="356">
        <v>2750000</v>
      </c>
      <c r="T1860" s="304"/>
      <c r="U1860" s="304"/>
      <c r="V1860" s="304"/>
      <c r="W1860" s="304"/>
      <c r="X1860" s="304"/>
      <c r="Y1860" s="154"/>
    </row>
    <row r="1861" spans="1:25">
      <c r="A1861" s="174"/>
      <c r="B1861" s="162"/>
      <c r="C1861" s="162"/>
      <c r="D1861" s="172" t="s">
        <v>152</v>
      </c>
      <c r="E1861" s="302"/>
      <c r="F1861" s="302"/>
      <c r="G1861" s="302"/>
      <c r="H1861" s="302"/>
      <c r="I1861" s="302"/>
      <c r="J1861" s="302"/>
      <c r="K1861" s="302"/>
      <c r="L1861" s="302"/>
      <c r="M1861" s="356">
        <v>4000000</v>
      </c>
      <c r="N1861" s="304"/>
      <c r="O1861" s="304"/>
      <c r="P1861" s="304"/>
      <c r="Q1861" s="304"/>
      <c r="R1861" s="302"/>
      <c r="S1861" s="356">
        <v>4000000</v>
      </c>
      <c r="T1861" s="304"/>
      <c r="U1861" s="304"/>
      <c r="V1861" s="304"/>
      <c r="W1861" s="304"/>
      <c r="X1861" s="304"/>
      <c r="Y1861" s="154"/>
    </row>
    <row r="1862" spans="1:25">
      <c r="A1862" s="174"/>
      <c r="B1862" s="162"/>
      <c r="C1862" s="162"/>
      <c r="D1862" s="172" t="s">
        <v>152</v>
      </c>
      <c r="E1862" s="302"/>
      <c r="F1862" s="302"/>
      <c r="G1862" s="302"/>
      <c r="H1862" s="302"/>
      <c r="I1862" s="302"/>
      <c r="J1862" s="302"/>
      <c r="K1862" s="302"/>
      <c r="L1862" s="302"/>
      <c r="M1862" s="356">
        <v>600000</v>
      </c>
      <c r="N1862" s="304"/>
      <c r="O1862" s="304"/>
      <c r="P1862" s="304"/>
      <c r="Q1862" s="304"/>
      <c r="R1862" s="302"/>
      <c r="S1862" s="356">
        <v>600000</v>
      </c>
      <c r="T1862" s="304"/>
      <c r="U1862" s="304"/>
      <c r="V1862" s="304"/>
      <c r="W1862" s="304"/>
      <c r="X1862" s="304"/>
      <c r="Y1862" s="154"/>
    </row>
    <row r="1863" spans="1:25">
      <c r="A1863" s="174"/>
      <c r="B1863" s="162"/>
      <c r="C1863" s="162"/>
      <c r="D1863" s="172" t="s">
        <v>152</v>
      </c>
      <c r="E1863" s="302"/>
      <c r="F1863" s="302"/>
      <c r="G1863" s="302"/>
      <c r="H1863" s="302"/>
      <c r="I1863" s="302"/>
      <c r="J1863" s="302"/>
      <c r="K1863" s="302"/>
      <c r="L1863" s="302"/>
      <c r="M1863" s="356">
        <v>5350000</v>
      </c>
      <c r="N1863" s="304"/>
      <c r="O1863" s="304"/>
      <c r="P1863" s="304"/>
      <c r="Q1863" s="304"/>
      <c r="R1863" s="302"/>
      <c r="S1863" s="356">
        <v>5350000</v>
      </c>
      <c r="T1863" s="304"/>
      <c r="U1863" s="304"/>
      <c r="V1863" s="304"/>
      <c r="W1863" s="304"/>
      <c r="X1863" s="304"/>
      <c r="Y1863" s="154"/>
    </row>
    <row r="1864" spans="1:25">
      <c r="A1864" s="174"/>
      <c r="B1864" s="162"/>
      <c r="C1864" s="162"/>
      <c r="D1864" s="172" t="s">
        <v>152</v>
      </c>
      <c r="E1864" s="302"/>
      <c r="F1864" s="302"/>
      <c r="G1864" s="302"/>
      <c r="H1864" s="302"/>
      <c r="I1864" s="302"/>
      <c r="J1864" s="302"/>
      <c r="K1864" s="302"/>
      <c r="L1864" s="302"/>
      <c r="M1864" s="356">
        <v>300000</v>
      </c>
      <c r="N1864" s="304"/>
      <c r="O1864" s="304"/>
      <c r="P1864" s="304"/>
      <c r="Q1864" s="304"/>
      <c r="R1864" s="302"/>
      <c r="S1864" s="356">
        <v>300000</v>
      </c>
      <c r="T1864" s="304"/>
      <c r="U1864" s="304"/>
      <c r="V1864" s="304"/>
      <c r="W1864" s="304"/>
      <c r="X1864" s="304"/>
      <c r="Y1864" s="154"/>
    </row>
    <row r="1865" spans="1:25">
      <c r="A1865" s="174"/>
      <c r="B1865" s="162"/>
      <c r="C1865" s="162"/>
      <c r="D1865" s="172" t="s">
        <v>629</v>
      </c>
      <c r="E1865" s="302"/>
      <c r="F1865" s="302"/>
      <c r="G1865" s="302"/>
      <c r="H1865" s="302"/>
      <c r="I1865" s="302"/>
      <c r="J1865" s="302"/>
      <c r="K1865" s="302"/>
      <c r="L1865" s="302"/>
      <c r="M1865" s="356">
        <v>2550000</v>
      </c>
      <c r="N1865" s="304"/>
      <c r="O1865" s="304"/>
      <c r="P1865" s="304"/>
      <c r="Q1865" s="304"/>
      <c r="R1865" s="302"/>
      <c r="S1865" s="356">
        <v>2550000</v>
      </c>
      <c r="T1865" s="304"/>
      <c r="U1865" s="304"/>
      <c r="V1865" s="304"/>
      <c r="W1865" s="304"/>
      <c r="X1865" s="304"/>
      <c r="Y1865" s="154"/>
    </row>
    <row r="1866" spans="1:25">
      <c r="A1866" s="174"/>
      <c r="B1866" s="162"/>
      <c r="C1866" s="162"/>
      <c r="D1866" s="172" t="s">
        <v>629</v>
      </c>
      <c r="E1866" s="302"/>
      <c r="F1866" s="302"/>
      <c r="G1866" s="302"/>
      <c r="H1866" s="302"/>
      <c r="I1866" s="302"/>
      <c r="J1866" s="302"/>
      <c r="K1866" s="302"/>
      <c r="L1866" s="302"/>
      <c r="M1866" s="356">
        <v>2800000</v>
      </c>
      <c r="N1866" s="304"/>
      <c r="O1866" s="304"/>
      <c r="P1866" s="304"/>
      <c r="Q1866" s="304"/>
      <c r="R1866" s="302"/>
      <c r="S1866" s="356">
        <v>2800000</v>
      </c>
      <c r="T1866" s="304"/>
      <c r="U1866" s="304"/>
      <c r="V1866" s="304"/>
      <c r="W1866" s="304"/>
      <c r="X1866" s="304"/>
      <c r="Y1866" s="154"/>
    </row>
    <row r="1867" spans="1:25">
      <c r="A1867" s="174"/>
      <c r="B1867" s="162"/>
      <c r="C1867" s="162"/>
      <c r="D1867" s="172" t="s">
        <v>629</v>
      </c>
      <c r="E1867" s="302"/>
      <c r="F1867" s="302"/>
      <c r="G1867" s="302"/>
      <c r="H1867" s="302"/>
      <c r="I1867" s="302"/>
      <c r="J1867" s="302"/>
      <c r="K1867" s="302"/>
      <c r="L1867" s="302"/>
      <c r="M1867" s="356">
        <v>1900000</v>
      </c>
      <c r="N1867" s="304"/>
      <c r="O1867" s="304"/>
      <c r="P1867" s="304"/>
      <c r="Q1867" s="304"/>
      <c r="R1867" s="302"/>
      <c r="S1867" s="356">
        <v>1900000</v>
      </c>
      <c r="T1867" s="304"/>
      <c r="U1867" s="304"/>
      <c r="V1867" s="304"/>
      <c r="W1867" s="304"/>
      <c r="X1867" s="304"/>
      <c r="Y1867" s="154"/>
    </row>
    <row r="1868" spans="1:25">
      <c r="A1868" s="174"/>
      <c r="B1868" s="162"/>
      <c r="C1868" s="162"/>
      <c r="D1868" s="172" t="s">
        <v>629</v>
      </c>
      <c r="E1868" s="302"/>
      <c r="F1868" s="302"/>
      <c r="G1868" s="302"/>
      <c r="H1868" s="302"/>
      <c r="I1868" s="302"/>
      <c r="J1868" s="302"/>
      <c r="K1868" s="302"/>
      <c r="L1868" s="302"/>
      <c r="M1868" s="356">
        <v>1800000</v>
      </c>
      <c r="N1868" s="304"/>
      <c r="O1868" s="304"/>
      <c r="P1868" s="304"/>
      <c r="Q1868" s="304"/>
      <c r="R1868" s="302"/>
      <c r="S1868" s="356">
        <v>1800000</v>
      </c>
      <c r="T1868" s="304"/>
      <c r="U1868" s="304"/>
      <c r="V1868" s="304"/>
      <c r="W1868" s="304"/>
      <c r="X1868" s="304"/>
      <c r="Y1868" s="154"/>
    </row>
    <row r="1869" spans="1:25">
      <c r="A1869" s="174"/>
      <c r="B1869" s="162"/>
      <c r="C1869" s="162"/>
      <c r="D1869" s="172" t="s">
        <v>612</v>
      </c>
      <c r="E1869" s="302"/>
      <c r="F1869" s="302"/>
      <c r="G1869" s="302"/>
      <c r="H1869" s="302"/>
      <c r="I1869" s="302"/>
      <c r="J1869" s="302"/>
      <c r="K1869" s="302"/>
      <c r="L1869" s="302"/>
      <c r="M1869" s="356">
        <v>1800000</v>
      </c>
      <c r="N1869" s="304"/>
      <c r="O1869" s="304"/>
      <c r="P1869" s="304"/>
      <c r="Q1869" s="304"/>
      <c r="R1869" s="302"/>
      <c r="S1869" s="356">
        <v>1800000</v>
      </c>
      <c r="T1869" s="304"/>
      <c r="U1869" s="304"/>
      <c r="V1869" s="304"/>
      <c r="W1869" s="304"/>
      <c r="X1869" s="304"/>
      <c r="Y1869" s="154"/>
    </row>
    <row r="1870" spans="1:25">
      <c r="A1870" s="174"/>
      <c r="B1870" s="162"/>
      <c r="C1870" s="162"/>
      <c r="D1870" s="172" t="s">
        <v>612</v>
      </c>
      <c r="E1870" s="302"/>
      <c r="F1870" s="302"/>
      <c r="G1870" s="302"/>
      <c r="H1870" s="302"/>
      <c r="I1870" s="302"/>
      <c r="J1870" s="302"/>
      <c r="K1870" s="302"/>
      <c r="L1870" s="302"/>
      <c r="M1870" s="356">
        <v>1800000</v>
      </c>
      <c r="N1870" s="304"/>
      <c r="O1870" s="304"/>
      <c r="P1870" s="304"/>
      <c r="Q1870" s="304"/>
      <c r="R1870" s="302"/>
      <c r="S1870" s="356">
        <v>1800000</v>
      </c>
      <c r="T1870" s="304"/>
      <c r="U1870" s="304"/>
      <c r="V1870" s="304"/>
      <c r="W1870" s="304"/>
      <c r="X1870" s="304"/>
      <c r="Y1870" s="154"/>
    </row>
    <row r="1871" spans="1:25">
      <c r="A1871" s="174"/>
      <c r="B1871" s="162"/>
      <c r="C1871" s="162"/>
      <c r="D1871" s="172" t="s">
        <v>857</v>
      </c>
      <c r="E1871" s="302"/>
      <c r="F1871" s="302"/>
      <c r="G1871" s="302"/>
      <c r="H1871" s="302"/>
      <c r="I1871" s="302"/>
      <c r="J1871" s="302"/>
      <c r="K1871" s="302"/>
      <c r="L1871" s="302"/>
      <c r="M1871" s="330">
        <v>30000</v>
      </c>
      <c r="N1871" s="304"/>
      <c r="O1871" s="304"/>
      <c r="P1871" s="304"/>
      <c r="Q1871" s="304"/>
      <c r="R1871" s="302"/>
      <c r="S1871" s="330">
        <v>30000</v>
      </c>
      <c r="T1871" s="304"/>
      <c r="U1871" s="304"/>
      <c r="V1871" s="304"/>
      <c r="W1871" s="304"/>
      <c r="X1871" s="304"/>
      <c r="Y1871" s="154"/>
    </row>
    <row r="1872" spans="1:25">
      <c r="A1872" s="174"/>
      <c r="B1872" s="162"/>
      <c r="C1872" s="162"/>
      <c r="D1872" s="172" t="s">
        <v>857</v>
      </c>
      <c r="E1872" s="302"/>
      <c r="F1872" s="302"/>
      <c r="G1872" s="302"/>
      <c r="H1872" s="302"/>
      <c r="I1872" s="302"/>
      <c r="J1872" s="302"/>
      <c r="K1872" s="302"/>
      <c r="L1872" s="302"/>
      <c r="M1872" s="356">
        <v>35000</v>
      </c>
      <c r="N1872" s="304"/>
      <c r="O1872" s="304"/>
      <c r="P1872" s="304"/>
      <c r="Q1872" s="304"/>
      <c r="R1872" s="302"/>
      <c r="S1872" s="356">
        <v>35000</v>
      </c>
      <c r="T1872" s="304"/>
      <c r="U1872" s="304"/>
      <c r="V1872" s="304"/>
      <c r="W1872" s="304"/>
      <c r="X1872" s="304"/>
      <c r="Y1872" s="154"/>
    </row>
    <row r="1873" spans="1:25">
      <c r="A1873" s="174"/>
      <c r="B1873" s="162"/>
      <c r="C1873" s="162"/>
      <c r="D1873" s="172" t="s">
        <v>857</v>
      </c>
      <c r="E1873" s="302"/>
      <c r="F1873" s="302"/>
      <c r="G1873" s="302"/>
      <c r="H1873" s="302"/>
      <c r="I1873" s="302"/>
      <c r="J1873" s="302"/>
      <c r="K1873" s="302"/>
      <c r="L1873" s="302"/>
      <c r="M1873" s="356">
        <v>30000</v>
      </c>
      <c r="N1873" s="304"/>
      <c r="O1873" s="304"/>
      <c r="P1873" s="304"/>
      <c r="Q1873" s="304"/>
      <c r="R1873" s="302"/>
      <c r="S1873" s="356">
        <v>30000</v>
      </c>
      <c r="T1873" s="304"/>
      <c r="U1873" s="304"/>
      <c r="V1873" s="304"/>
      <c r="W1873" s="304"/>
      <c r="X1873" s="304"/>
      <c r="Y1873" s="154"/>
    </row>
    <row r="1874" spans="1:25">
      <c r="A1874" s="174"/>
      <c r="B1874" s="162"/>
      <c r="C1874" s="162"/>
      <c r="D1874" s="172" t="s">
        <v>857</v>
      </c>
      <c r="E1874" s="302"/>
      <c r="F1874" s="302"/>
      <c r="G1874" s="302"/>
      <c r="H1874" s="302"/>
      <c r="I1874" s="302"/>
      <c r="J1874" s="302"/>
      <c r="K1874" s="302"/>
      <c r="L1874" s="302"/>
      <c r="M1874" s="356">
        <v>30000</v>
      </c>
      <c r="N1874" s="304"/>
      <c r="O1874" s="304"/>
      <c r="P1874" s="304"/>
      <c r="Q1874" s="304"/>
      <c r="R1874" s="302"/>
      <c r="S1874" s="356">
        <v>30000</v>
      </c>
      <c r="T1874" s="304"/>
      <c r="U1874" s="304"/>
      <c r="V1874" s="304"/>
      <c r="W1874" s="304"/>
      <c r="X1874" s="304"/>
      <c r="Y1874" s="154"/>
    </row>
    <row r="1875" spans="1:25">
      <c r="A1875" s="174"/>
      <c r="B1875" s="162"/>
      <c r="C1875" s="162"/>
      <c r="D1875" s="172" t="s">
        <v>858</v>
      </c>
      <c r="E1875" s="302"/>
      <c r="F1875" s="302"/>
      <c r="G1875" s="302"/>
      <c r="H1875" s="302"/>
      <c r="I1875" s="302"/>
      <c r="J1875" s="302"/>
      <c r="K1875" s="302"/>
      <c r="L1875" s="302"/>
      <c r="M1875" s="356">
        <v>50000</v>
      </c>
      <c r="N1875" s="304"/>
      <c r="O1875" s="304"/>
      <c r="P1875" s="304"/>
      <c r="Q1875" s="304"/>
      <c r="R1875" s="302"/>
      <c r="S1875" s="356">
        <v>50000</v>
      </c>
      <c r="T1875" s="304"/>
      <c r="U1875" s="304"/>
      <c r="V1875" s="304"/>
      <c r="W1875" s="304"/>
      <c r="X1875" s="304"/>
      <c r="Y1875" s="154"/>
    </row>
    <row r="1876" spans="1:25">
      <c r="A1876" s="174"/>
      <c r="B1876" s="162"/>
      <c r="C1876" s="162"/>
      <c r="D1876" s="172" t="s">
        <v>858</v>
      </c>
      <c r="E1876" s="302"/>
      <c r="F1876" s="302"/>
      <c r="G1876" s="302"/>
      <c r="H1876" s="302"/>
      <c r="I1876" s="302"/>
      <c r="J1876" s="302"/>
      <c r="K1876" s="302"/>
      <c r="L1876" s="302"/>
      <c r="M1876" s="356">
        <v>50000</v>
      </c>
      <c r="N1876" s="304"/>
      <c r="O1876" s="304"/>
      <c r="P1876" s="304"/>
      <c r="Q1876" s="304"/>
      <c r="R1876" s="302"/>
      <c r="S1876" s="356">
        <v>50000</v>
      </c>
      <c r="T1876" s="304"/>
      <c r="U1876" s="304"/>
      <c r="V1876" s="304"/>
      <c r="W1876" s="304"/>
      <c r="X1876" s="304"/>
      <c r="Y1876" s="154"/>
    </row>
    <row r="1877" spans="1:25">
      <c r="A1877" s="174"/>
      <c r="B1877" s="162"/>
      <c r="C1877" s="162"/>
      <c r="D1877" s="172" t="s">
        <v>858</v>
      </c>
      <c r="E1877" s="302"/>
      <c r="F1877" s="302"/>
      <c r="G1877" s="302"/>
      <c r="H1877" s="302"/>
      <c r="I1877" s="302"/>
      <c r="J1877" s="302"/>
      <c r="K1877" s="302"/>
      <c r="L1877" s="302"/>
      <c r="M1877" s="356">
        <v>75000</v>
      </c>
      <c r="N1877" s="304"/>
      <c r="O1877" s="304"/>
      <c r="P1877" s="304"/>
      <c r="Q1877" s="304"/>
      <c r="R1877" s="302"/>
      <c r="S1877" s="356">
        <v>75000</v>
      </c>
      <c r="T1877" s="304"/>
      <c r="U1877" s="304"/>
      <c r="V1877" s="304"/>
      <c r="W1877" s="304"/>
      <c r="X1877" s="304"/>
      <c r="Y1877" s="154"/>
    </row>
    <row r="1878" spans="1:25">
      <c r="A1878" s="174"/>
      <c r="B1878" s="162"/>
      <c r="C1878" s="162"/>
      <c r="D1878" s="172" t="s">
        <v>859</v>
      </c>
      <c r="E1878" s="302"/>
      <c r="F1878" s="302"/>
      <c r="G1878" s="302"/>
      <c r="H1878" s="302"/>
      <c r="I1878" s="302"/>
      <c r="J1878" s="302"/>
      <c r="K1878" s="302"/>
      <c r="L1878" s="302"/>
      <c r="M1878" s="356">
        <v>2500000</v>
      </c>
      <c r="N1878" s="304"/>
      <c r="O1878" s="304"/>
      <c r="P1878" s="304"/>
      <c r="Q1878" s="304"/>
      <c r="R1878" s="302"/>
      <c r="S1878" s="356">
        <v>2500000</v>
      </c>
      <c r="T1878" s="304"/>
      <c r="U1878" s="304"/>
      <c r="V1878" s="304"/>
      <c r="W1878" s="304"/>
      <c r="X1878" s="304"/>
      <c r="Y1878" s="154"/>
    </row>
    <row r="1879" spans="1:25">
      <c r="A1879" s="174"/>
      <c r="B1879" s="162"/>
      <c r="C1879" s="162"/>
      <c r="D1879" s="172" t="s">
        <v>860</v>
      </c>
      <c r="E1879" s="302"/>
      <c r="F1879" s="302"/>
      <c r="G1879" s="302"/>
      <c r="H1879" s="302"/>
      <c r="I1879" s="302"/>
      <c r="J1879" s="302"/>
      <c r="K1879" s="302"/>
      <c r="L1879" s="302"/>
      <c r="M1879" s="356">
        <v>35000</v>
      </c>
      <c r="N1879" s="304"/>
      <c r="O1879" s="304"/>
      <c r="P1879" s="304"/>
      <c r="Q1879" s="304"/>
      <c r="R1879" s="302"/>
      <c r="S1879" s="356">
        <v>35000</v>
      </c>
      <c r="T1879" s="304"/>
      <c r="U1879" s="304"/>
      <c r="V1879" s="304"/>
      <c r="W1879" s="304"/>
      <c r="X1879" s="304"/>
      <c r="Y1879" s="154"/>
    </row>
    <row r="1880" spans="1:25">
      <c r="A1880" s="174"/>
      <c r="B1880" s="162"/>
      <c r="C1880" s="162"/>
      <c r="D1880" s="172" t="s">
        <v>860</v>
      </c>
      <c r="E1880" s="302"/>
      <c r="F1880" s="302"/>
      <c r="G1880" s="302"/>
      <c r="H1880" s="302"/>
      <c r="I1880" s="302"/>
      <c r="J1880" s="302"/>
      <c r="K1880" s="302"/>
      <c r="L1880" s="302"/>
      <c r="M1880" s="356">
        <v>30000</v>
      </c>
      <c r="N1880" s="304"/>
      <c r="O1880" s="304"/>
      <c r="P1880" s="304"/>
      <c r="Q1880" s="304"/>
      <c r="R1880" s="302"/>
      <c r="S1880" s="356">
        <v>30000</v>
      </c>
      <c r="T1880" s="304"/>
      <c r="U1880" s="304"/>
      <c r="V1880" s="304"/>
      <c r="W1880" s="304"/>
      <c r="X1880" s="304"/>
      <c r="Y1880" s="154"/>
    </row>
    <row r="1881" spans="1:25">
      <c r="A1881" s="174"/>
      <c r="B1881" s="162"/>
      <c r="C1881" s="162"/>
      <c r="D1881" s="172" t="s">
        <v>860</v>
      </c>
      <c r="E1881" s="302"/>
      <c r="F1881" s="302"/>
      <c r="G1881" s="302"/>
      <c r="H1881" s="302"/>
      <c r="I1881" s="302"/>
      <c r="J1881" s="302"/>
      <c r="K1881" s="302"/>
      <c r="L1881" s="302"/>
      <c r="M1881" s="356">
        <v>35000</v>
      </c>
      <c r="N1881" s="304"/>
      <c r="O1881" s="304"/>
      <c r="P1881" s="304"/>
      <c r="Q1881" s="304"/>
      <c r="R1881" s="302"/>
      <c r="S1881" s="356">
        <v>35000</v>
      </c>
      <c r="T1881" s="304"/>
      <c r="U1881" s="304"/>
      <c r="V1881" s="304"/>
      <c r="W1881" s="304"/>
      <c r="X1881" s="304"/>
      <c r="Y1881" s="154"/>
    </row>
    <row r="1882" spans="1:25">
      <c r="A1882" s="174"/>
      <c r="B1882" s="162"/>
      <c r="C1882" s="162"/>
      <c r="D1882" s="172" t="s">
        <v>860</v>
      </c>
      <c r="E1882" s="302"/>
      <c r="F1882" s="302"/>
      <c r="G1882" s="302"/>
      <c r="H1882" s="302"/>
      <c r="I1882" s="302"/>
      <c r="J1882" s="302"/>
      <c r="K1882" s="302"/>
      <c r="L1882" s="302"/>
      <c r="M1882" s="356">
        <v>50000</v>
      </c>
      <c r="N1882" s="304"/>
      <c r="O1882" s="304"/>
      <c r="P1882" s="304"/>
      <c r="Q1882" s="304"/>
      <c r="R1882" s="302"/>
      <c r="S1882" s="356">
        <v>50000</v>
      </c>
      <c r="T1882" s="304"/>
      <c r="U1882" s="304"/>
      <c r="V1882" s="304"/>
      <c r="W1882" s="304"/>
      <c r="X1882" s="304"/>
      <c r="Y1882" s="154"/>
    </row>
    <row r="1883" spans="1:25">
      <c r="A1883" s="174"/>
      <c r="B1883" s="162"/>
      <c r="C1883" s="162"/>
      <c r="D1883" s="172" t="s">
        <v>861</v>
      </c>
      <c r="E1883" s="302"/>
      <c r="F1883" s="302"/>
      <c r="G1883" s="302"/>
      <c r="H1883" s="302"/>
      <c r="I1883" s="302"/>
      <c r="J1883" s="302"/>
      <c r="K1883" s="302"/>
      <c r="L1883" s="302"/>
      <c r="M1883" s="356">
        <v>1000000</v>
      </c>
      <c r="N1883" s="304"/>
      <c r="O1883" s="304"/>
      <c r="P1883" s="304"/>
      <c r="Q1883" s="304"/>
      <c r="R1883" s="302"/>
      <c r="S1883" s="356">
        <v>1000000</v>
      </c>
      <c r="T1883" s="304"/>
      <c r="U1883" s="304"/>
      <c r="V1883" s="304"/>
      <c r="W1883" s="304"/>
      <c r="X1883" s="304"/>
      <c r="Y1883" s="154"/>
    </row>
    <row r="1884" spans="1:25">
      <c r="A1884" s="174"/>
      <c r="B1884" s="162"/>
      <c r="C1884" s="162"/>
      <c r="D1884" s="172" t="s">
        <v>861</v>
      </c>
      <c r="E1884" s="302"/>
      <c r="F1884" s="302"/>
      <c r="G1884" s="302"/>
      <c r="H1884" s="302"/>
      <c r="I1884" s="302"/>
      <c r="J1884" s="302"/>
      <c r="K1884" s="302"/>
      <c r="L1884" s="302"/>
      <c r="M1884" s="356">
        <v>1000000</v>
      </c>
      <c r="N1884" s="304"/>
      <c r="O1884" s="304"/>
      <c r="P1884" s="304"/>
      <c r="Q1884" s="304"/>
      <c r="R1884" s="302"/>
      <c r="S1884" s="356">
        <v>1000000</v>
      </c>
      <c r="T1884" s="304"/>
      <c r="U1884" s="304"/>
      <c r="V1884" s="304"/>
      <c r="W1884" s="304"/>
      <c r="X1884" s="304"/>
      <c r="Y1884" s="154"/>
    </row>
    <row r="1885" spans="1:25">
      <c r="A1885" s="174"/>
      <c r="B1885" s="162"/>
      <c r="C1885" s="162"/>
      <c r="D1885" s="172" t="s">
        <v>861</v>
      </c>
      <c r="E1885" s="302"/>
      <c r="F1885" s="302"/>
      <c r="G1885" s="302"/>
      <c r="H1885" s="302"/>
      <c r="I1885" s="302"/>
      <c r="J1885" s="302"/>
      <c r="K1885" s="302"/>
      <c r="L1885" s="302"/>
      <c r="M1885" s="356">
        <v>1000000</v>
      </c>
      <c r="N1885" s="304"/>
      <c r="O1885" s="304"/>
      <c r="P1885" s="304"/>
      <c r="Q1885" s="304"/>
      <c r="R1885" s="302"/>
      <c r="S1885" s="356">
        <v>1000000</v>
      </c>
      <c r="T1885" s="304"/>
      <c r="U1885" s="304"/>
      <c r="V1885" s="304"/>
      <c r="W1885" s="304"/>
      <c r="X1885" s="304"/>
      <c r="Y1885" s="154"/>
    </row>
    <row r="1886" spans="1:25">
      <c r="A1886" s="174"/>
      <c r="B1886" s="162"/>
      <c r="C1886" s="162"/>
      <c r="D1886" s="172" t="s">
        <v>681</v>
      </c>
      <c r="E1886" s="302"/>
      <c r="F1886" s="302"/>
      <c r="G1886" s="302"/>
      <c r="H1886" s="302"/>
      <c r="I1886" s="302"/>
      <c r="J1886" s="302"/>
      <c r="K1886" s="302"/>
      <c r="L1886" s="302"/>
      <c r="M1886" s="356">
        <v>1750000</v>
      </c>
      <c r="N1886" s="304"/>
      <c r="O1886" s="304"/>
      <c r="P1886" s="304"/>
      <c r="Q1886" s="304"/>
      <c r="R1886" s="302"/>
      <c r="S1886" s="356">
        <v>1750000</v>
      </c>
      <c r="T1886" s="304"/>
      <c r="U1886" s="304"/>
      <c r="V1886" s="304"/>
      <c r="W1886" s="304"/>
      <c r="X1886" s="304"/>
      <c r="Y1886" s="154"/>
    </row>
    <row r="1887" spans="1:25">
      <c r="A1887" s="174"/>
      <c r="B1887" s="162"/>
      <c r="C1887" s="162"/>
      <c r="D1887" s="172" t="s">
        <v>862</v>
      </c>
      <c r="E1887" s="302"/>
      <c r="F1887" s="302"/>
      <c r="G1887" s="302"/>
      <c r="H1887" s="302"/>
      <c r="I1887" s="302"/>
      <c r="J1887" s="302"/>
      <c r="K1887" s="302"/>
      <c r="L1887" s="302"/>
      <c r="M1887" s="356">
        <v>1400000</v>
      </c>
      <c r="N1887" s="304"/>
      <c r="O1887" s="304"/>
      <c r="P1887" s="304"/>
      <c r="Q1887" s="304"/>
      <c r="R1887" s="302"/>
      <c r="S1887" s="356">
        <v>1400000</v>
      </c>
      <c r="T1887" s="304"/>
      <c r="U1887" s="304"/>
      <c r="V1887" s="304"/>
      <c r="W1887" s="304"/>
      <c r="X1887" s="304"/>
      <c r="Y1887" s="154"/>
    </row>
    <row r="1888" spans="1:25">
      <c r="A1888" s="174"/>
      <c r="B1888" s="162"/>
      <c r="C1888" s="162"/>
      <c r="D1888" s="248"/>
      <c r="E1888" s="304"/>
      <c r="F1888" s="304"/>
      <c r="G1888" s="304"/>
      <c r="H1888" s="304"/>
      <c r="I1888" s="304"/>
      <c r="J1888" s="304"/>
      <c r="K1888" s="304"/>
      <c r="L1888" s="304"/>
      <c r="M1888" s="304"/>
      <c r="N1888" s="304"/>
      <c r="O1888" s="304"/>
      <c r="P1888" s="304"/>
      <c r="Q1888" s="304"/>
      <c r="R1888" s="304"/>
      <c r="S1888" s="304"/>
      <c r="T1888" s="304"/>
      <c r="U1888" s="304"/>
      <c r="V1888" s="304"/>
      <c r="W1888" s="304"/>
      <c r="X1888" s="304"/>
      <c r="Y1888" s="154"/>
    </row>
    <row r="1889" spans="1:25" s="226" customFormat="1" ht="18.75" customHeight="1">
      <c r="A1889" s="249">
        <v>16</v>
      </c>
      <c r="B1889" s="250" t="s">
        <v>36</v>
      </c>
      <c r="C1889" s="251"/>
      <c r="D1889" s="251"/>
      <c r="E1889" s="309">
        <f t="shared" ref="E1889:X1889" si="142">E1890+E1911+E2110+E2115+E2119+E2134+E2135</f>
        <v>60044371477</v>
      </c>
      <c r="F1889" s="309">
        <f t="shared" si="142"/>
        <v>5590697755</v>
      </c>
      <c r="G1889" s="309">
        <f t="shared" si="142"/>
        <v>5590697755</v>
      </c>
      <c r="H1889" s="309">
        <f t="shared" si="142"/>
        <v>191688763</v>
      </c>
      <c r="I1889" s="309">
        <f t="shared" si="142"/>
        <v>350704790</v>
      </c>
      <c r="J1889" s="309">
        <f t="shared" si="142"/>
        <v>306504510</v>
      </c>
      <c r="K1889" s="309">
        <f t="shared" si="142"/>
        <v>203000000</v>
      </c>
      <c r="L1889" s="309">
        <f t="shared" si="142"/>
        <v>0</v>
      </c>
      <c r="M1889" s="309">
        <f t="shared" si="142"/>
        <v>601951201</v>
      </c>
      <c r="N1889" s="309">
        <f t="shared" si="142"/>
        <v>0</v>
      </c>
      <c r="O1889" s="309">
        <f t="shared" si="142"/>
        <v>0</v>
      </c>
      <c r="P1889" s="309">
        <f t="shared" si="142"/>
        <v>107500000</v>
      </c>
      <c r="Q1889" s="309">
        <f t="shared" si="142"/>
        <v>4468355015</v>
      </c>
      <c r="R1889" s="309">
        <f t="shared" si="142"/>
        <v>601951201</v>
      </c>
      <c r="S1889" s="309">
        <f t="shared" si="142"/>
        <v>913694948</v>
      </c>
      <c r="T1889" s="309">
        <f t="shared" si="142"/>
        <v>0</v>
      </c>
      <c r="U1889" s="309"/>
      <c r="V1889" s="309"/>
      <c r="W1889" s="309">
        <f t="shared" si="142"/>
        <v>61197417332</v>
      </c>
      <c r="X1889" s="309">
        <f t="shared" si="142"/>
        <v>0</v>
      </c>
    </row>
    <row r="1890" spans="1:25">
      <c r="A1890" s="173"/>
      <c r="B1890" s="163">
        <v>1</v>
      </c>
      <c r="C1890" s="163" t="s">
        <v>95</v>
      </c>
      <c r="D1890" s="167" t="s">
        <v>9</v>
      </c>
      <c r="E1890" s="300">
        <v>23438995418</v>
      </c>
      <c r="F1890" s="300">
        <v>1348258800</v>
      </c>
      <c r="G1890" s="300">
        <f>SUM(G1892:G1910)</f>
        <v>1348258800</v>
      </c>
      <c r="H1890" s="300">
        <f t="shared" ref="H1890:T1890" si="143">SUM(H1892:H1909)</f>
        <v>166770438</v>
      </c>
      <c r="I1890" s="300">
        <f t="shared" si="143"/>
        <v>225904790</v>
      </c>
      <c r="J1890" s="300">
        <f t="shared" si="143"/>
        <v>306504510</v>
      </c>
      <c r="K1890" s="300">
        <f t="shared" si="143"/>
        <v>0</v>
      </c>
      <c r="L1890" s="300">
        <f t="shared" si="143"/>
        <v>0</v>
      </c>
      <c r="M1890" s="300">
        <f t="shared" si="143"/>
        <v>0</v>
      </c>
      <c r="N1890" s="300">
        <f t="shared" si="143"/>
        <v>0</v>
      </c>
      <c r="O1890" s="300">
        <f t="shared" si="143"/>
        <v>0</v>
      </c>
      <c r="P1890" s="300">
        <f t="shared" si="143"/>
        <v>0</v>
      </c>
      <c r="Q1890" s="300">
        <f t="shared" si="143"/>
        <v>1504224370</v>
      </c>
      <c r="R1890" s="300">
        <f t="shared" si="143"/>
        <v>0</v>
      </c>
      <c r="S1890" s="300">
        <f t="shared" si="143"/>
        <v>0</v>
      </c>
      <c r="T1890" s="300">
        <f t="shared" si="143"/>
        <v>0</v>
      </c>
      <c r="U1890" s="300"/>
      <c r="V1890" s="300"/>
      <c r="W1890" s="301">
        <f>E1890+G1890+H1890+I1890+J1890+K1890+L1890+M1890+N1890-O1890-P1890-Q1890-R1890-S1890-T1890-U1890-V1890</f>
        <v>23982209586</v>
      </c>
      <c r="X1890" s="301"/>
      <c r="Y1890" s="154"/>
    </row>
    <row r="1891" spans="1:25">
      <c r="A1891" s="174"/>
      <c r="B1891" s="162"/>
      <c r="C1891" s="162"/>
      <c r="D1891" s="170" t="s">
        <v>880</v>
      </c>
      <c r="E1891" s="302"/>
      <c r="F1891" s="302"/>
      <c r="G1891" s="302"/>
      <c r="H1891" s="302"/>
      <c r="I1891" s="302"/>
      <c r="J1891" s="302"/>
      <c r="K1891" s="302"/>
      <c r="L1891" s="302"/>
      <c r="M1891" s="302"/>
      <c r="N1891" s="302"/>
      <c r="O1891" s="302"/>
      <c r="P1891" s="302"/>
      <c r="Q1891" s="302"/>
      <c r="R1891" s="302"/>
      <c r="S1891" s="302"/>
      <c r="T1891" s="302"/>
      <c r="U1891" s="302"/>
      <c r="V1891" s="302"/>
      <c r="W1891" s="304"/>
      <c r="X1891" s="304"/>
      <c r="Y1891" s="154"/>
    </row>
    <row r="1892" spans="1:25">
      <c r="A1892" s="174"/>
      <c r="B1892" s="162"/>
      <c r="C1892" s="162"/>
      <c r="D1892" s="172" t="s">
        <v>868</v>
      </c>
      <c r="E1892" s="302"/>
      <c r="F1892" s="302"/>
      <c r="G1892" s="316">
        <v>120632000</v>
      </c>
      <c r="H1892" s="316">
        <v>15445207</v>
      </c>
      <c r="I1892" s="302"/>
      <c r="J1892" s="302"/>
      <c r="K1892" s="302"/>
      <c r="L1892" s="302"/>
      <c r="M1892" s="304"/>
      <c r="N1892" s="304"/>
      <c r="O1892" s="304"/>
      <c r="P1892" s="304"/>
      <c r="Q1892" s="304"/>
      <c r="R1892" s="304"/>
      <c r="S1892" s="304"/>
      <c r="T1892" s="304"/>
      <c r="U1892" s="304"/>
      <c r="V1892" s="304"/>
      <c r="W1892" s="304"/>
      <c r="X1892" s="304"/>
      <c r="Y1892" s="154"/>
    </row>
    <row r="1893" spans="1:25">
      <c r="A1893" s="174"/>
      <c r="B1893" s="162"/>
      <c r="C1893" s="162"/>
      <c r="D1893" s="172" t="s">
        <v>869</v>
      </c>
      <c r="E1893" s="302"/>
      <c r="F1893" s="302"/>
      <c r="G1893" s="316">
        <v>55800000</v>
      </c>
      <c r="H1893" s="316">
        <v>15445206</v>
      </c>
      <c r="I1893" s="302"/>
      <c r="J1893" s="302"/>
      <c r="K1893" s="302"/>
      <c r="L1893" s="302"/>
      <c r="M1893" s="304"/>
      <c r="N1893" s="304"/>
      <c r="O1893" s="304"/>
      <c r="P1893" s="304"/>
      <c r="Q1893" s="304"/>
      <c r="R1893" s="304"/>
      <c r="S1893" s="304"/>
      <c r="T1893" s="304"/>
      <c r="U1893" s="304"/>
      <c r="V1893" s="304"/>
      <c r="W1893" s="304"/>
      <c r="X1893" s="304"/>
      <c r="Y1893" s="154"/>
    </row>
    <row r="1894" spans="1:25">
      <c r="A1894" s="174"/>
      <c r="B1894" s="162"/>
      <c r="C1894" s="162"/>
      <c r="D1894" s="172" t="s">
        <v>870</v>
      </c>
      <c r="E1894" s="302"/>
      <c r="F1894" s="302"/>
      <c r="G1894" s="316">
        <v>116000000</v>
      </c>
      <c r="H1894" s="316">
        <v>17215350</v>
      </c>
      <c r="I1894" s="302"/>
      <c r="J1894" s="302"/>
      <c r="K1894" s="302"/>
      <c r="L1894" s="302"/>
      <c r="M1894" s="304"/>
      <c r="N1894" s="304"/>
      <c r="O1894" s="304"/>
      <c r="P1894" s="304"/>
      <c r="Q1894" s="304"/>
      <c r="R1894" s="304"/>
      <c r="S1894" s="304"/>
      <c r="T1894" s="304"/>
      <c r="U1894" s="304"/>
      <c r="V1894" s="304"/>
      <c r="W1894" s="304"/>
      <c r="X1894" s="304"/>
      <c r="Y1894" s="154"/>
    </row>
    <row r="1895" spans="1:25">
      <c r="A1895" s="174"/>
      <c r="B1895" s="162"/>
      <c r="C1895" s="162"/>
      <c r="D1895" s="172" t="s">
        <v>871</v>
      </c>
      <c r="E1895" s="302"/>
      <c r="F1895" s="302"/>
      <c r="G1895" s="316">
        <v>59950000</v>
      </c>
      <c r="H1895" s="316">
        <v>17215350</v>
      </c>
      <c r="I1895" s="302"/>
      <c r="J1895" s="302"/>
      <c r="K1895" s="302"/>
      <c r="L1895" s="302"/>
      <c r="M1895" s="304"/>
      <c r="N1895" s="304"/>
      <c r="O1895" s="304"/>
      <c r="P1895" s="304"/>
      <c r="Q1895" s="304"/>
      <c r="R1895" s="304"/>
      <c r="S1895" s="304"/>
      <c r="T1895" s="304"/>
      <c r="U1895" s="304"/>
      <c r="V1895" s="304"/>
      <c r="W1895" s="304"/>
      <c r="X1895" s="304"/>
      <c r="Y1895" s="154"/>
    </row>
    <row r="1896" spans="1:25">
      <c r="A1896" s="174"/>
      <c r="B1896" s="162"/>
      <c r="C1896" s="162"/>
      <c r="D1896" s="172" t="s">
        <v>868</v>
      </c>
      <c r="E1896" s="302"/>
      <c r="F1896" s="302"/>
      <c r="G1896" s="316">
        <v>58435000</v>
      </c>
      <c r="H1896" s="316">
        <v>15445207</v>
      </c>
      <c r="I1896" s="302"/>
      <c r="J1896" s="302"/>
      <c r="K1896" s="302"/>
      <c r="L1896" s="302"/>
      <c r="M1896" s="304"/>
      <c r="N1896" s="304"/>
      <c r="O1896" s="304"/>
      <c r="P1896" s="304"/>
      <c r="Q1896" s="304"/>
      <c r="R1896" s="304"/>
      <c r="S1896" s="304"/>
      <c r="T1896" s="304"/>
      <c r="U1896" s="304"/>
      <c r="V1896" s="304"/>
      <c r="W1896" s="304"/>
      <c r="X1896" s="304"/>
      <c r="Y1896" s="154"/>
    </row>
    <row r="1897" spans="1:25">
      <c r="A1897" s="174"/>
      <c r="B1897" s="162"/>
      <c r="C1897" s="162"/>
      <c r="D1897" s="172" t="s">
        <v>872</v>
      </c>
      <c r="E1897" s="302"/>
      <c r="F1897" s="302"/>
      <c r="G1897" s="316">
        <v>59850000</v>
      </c>
      <c r="H1897" s="316">
        <v>12330683</v>
      </c>
      <c r="I1897" s="302"/>
      <c r="J1897" s="302"/>
      <c r="K1897" s="302"/>
      <c r="L1897" s="302"/>
      <c r="M1897" s="304"/>
      <c r="N1897" s="304"/>
      <c r="O1897" s="304"/>
      <c r="P1897" s="304"/>
      <c r="Q1897" s="304"/>
      <c r="R1897" s="304"/>
      <c r="S1897" s="304"/>
      <c r="T1897" s="304"/>
      <c r="U1897" s="304"/>
      <c r="V1897" s="304"/>
      <c r="W1897" s="304"/>
      <c r="X1897" s="304"/>
      <c r="Y1897" s="154"/>
    </row>
    <row r="1898" spans="1:25">
      <c r="A1898" s="174"/>
      <c r="B1898" s="162"/>
      <c r="C1898" s="162"/>
      <c r="D1898" s="172" t="s">
        <v>872</v>
      </c>
      <c r="E1898" s="302"/>
      <c r="F1898" s="302"/>
      <c r="G1898" s="316">
        <v>90280000</v>
      </c>
      <c r="H1898" s="316">
        <v>12330683</v>
      </c>
      <c r="I1898" s="302"/>
      <c r="J1898" s="302"/>
      <c r="K1898" s="302"/>
      <c r="L1898" s="302"/>
      <c r="M1898" s="304"/>
      <c r="N1898" s="304"/>
      <c r="O1898" s="304"/>
      <c r="P1898" s="304"/>
      <c r="Q1898" s="304"/>
      <c r="R1898" s="304"/>
      <c r="S1898" s="304"/>
      <c r="T1898" s="304"/>
      <c r="U1898" s="304"/>
      <c r="V1898" s="304"/>
      <c r="W1898" s="304"/>
      <c r="X1898" s="304"/>
      <c r="Y1898" s="154"/>
    </row>
    <row r="1899" spans="1:25">
      <c r="A1899" s="174"/>
      <c r="B1899" s="162"/>
      <c r="C1899" s="162"/>
      <c r="D1899" s="172" t="s">
        <v>872</v>
      </c>
      <c r="E1899" s="302"/>
      <c r="F1899" s="302"/>
      <c r="G1899" s="316">
        <v>48840000</v>
      </c>
      <c r="H1899" s="316">
        <v>12330684</v>
      </c>
      <c r="I1899" s="302"/>
      <c r="J1899" s="302"/>
      <c r="K1899" s="302"/>
      <c r="L1899" s="302"/>
      <c r="M1899" s="304"/>
      <c r="N1899" s="304"/>
      <c r="O1899" s="304"/>
      <c r="P1899" s="304"/>
      <c r="Q1899" s="304"/>
      <c r="R1899" s="304"/>
      <c r="S1899" s="304"/>
      <c r="T1899" s="304"/>
      <c r="U1899" s="304"/>
      <c r="V1899" s="304"/>
      <c r="W1899" s="304"/>
      <c r="X1899" s="304"/>
      <c r="Y1899" s="154"/>
    </row>
    <row r="1900" spans="1:25">
      <c r="A1900" s="174"/>
      <c r="B1900" s="162"/>
      <c r="C1900" s="162"/>
      <c r="D1900" s="172" t="s">
        <v>873</v>
      </c>
      <c r="E1900" s="302"/>
      <c r="F1900" s="302"/>
      <c r="G1900" s="316">
        <v>628311800</v>
      </c>
      <c r="H1900" s="316">
        <v>28187668</v>
      </c>
      <c r="I1900" s="302"/>
      <c r="J1900" s="302"/>
      <c r="K1900" s="302"/>
      <c r="L1900" s="302"/>
      <c r="M1900" s="304"/>
      <c r="N1900" s="304"/>
      <c r="O1900" s="304"/>
      <c r="P1900" s="304"/>
      <c r="Q1900" s="304"/>
      <c r="R1900" s="304"/>
      <c r="S1900" s="304"/>
      <c r="T1900" s="304"/>
      <c r="U1900" s="304"/>
      <c r="V1900" s="304"/>
      <c r="W1900" s="304"/>
      <c r="X1900" s="304"/>
      <c r="Y1900" s="154"/>
    </row>
    <row r="1901" spans="1:25">
      <c r="A1901" s="174"/>
      <c r="B1901" s="162"/>
      <c r="C1901" s="162"/>
      <c r="D1901" s="172" t="s">
        <v>874</v>
      </c>
      <c r="E1901" s="302"/>
      <c r="F1901" s="302"/>
      <c r="G1901" s="316">
        <v>110160000</v>
      </c>
      <c r="H1901" s="316">
        <v>20824400</v>
      </c>
      <c r="I1901" s="302"/>
      <c r="J1901" s="302"/>
      <c r="K1901" s="302"/>
      <c r="L1901" s="302"/>
      <c r="M1901" s="304"/>
      <c r="N1901" s="304"/>
      <c r="O1901" s="304"/>
      <c r="P1901" s="304"/>
      <c r="Q1901" s="304"/>
      <c r="R1901" s="304"/>
      <c r="S1901" s="304"/>
      <c r="T1901" s="304"/>
      <c r="U1901" s="304"/>
      <c r="V1901" s="304"/>
      <c r="W1901" s="304"/>
      <c r="X1901" s="304"/>
      <c r="Y1901" s="154"/>
    </row>
    <row r="1902" spans="1:25">
      <c r="A1902" s="174"/>
      <c r="B1902" s="162"/>
      <c r="C1902" s="162"/>
      <c r="D1902" s="172" t="s">
        <v>875</v>
      </c>
      <c r="E1902" s="302"/>
      <c r="F1902" s="302"/>
      <c r="G1902" s="302"/>
      <c r="H1902" s="302"/>
      <c r="I1902" s="302"/>
      <c r="J1902" s="302"/>
      <c r="K1902" s="302"/>
      <c r="L1902" s="302"/>
      <c r="M1902" s="304"/>
      <c r="N1902" s="304"/>
      <c r="O1902" s="304"/>
      <c r="P1902" s="304"/>
      <c r="Q1902" s="302">
        <v>111570348</v>
      </c>
      <c r="R1902" s="304"/>
      <c r="S1902" s="304"/>
      <c r="T1902" s="304"/>
      <c r="U1902" s="304"/>
      <c r="V1902" s="304"/>
      <c r="W1902" s="304"/>
      <c r="X1902" s="304"/>
      <c r="Y1902" s="154"/>
    </row>
    <row r="1903" spans="1:25">
      <c r="A1903" s="174"/>
      <c r="B1903" s="162"/>
      <c r="C1903" s="162"/>
      <c r="D1903" s="172" t="s">
        <v>876</v>
      </c>
      <c r="E1903" s="302"/>
      <c r="F1903" s="302"/>
      <c r="G1903" s="302"/>
      <c r="H1903" s="302"/>
      <c r="I1903" s="302"/>
      <c r="J1903" s="302"/>
      <c r="K1903" s="302"/>
      <c r="L1903" s="302"/>
      <c r="M1903" s="304"/>
      <c r="N1903" s="304"/>
      <c r="O1903" s="304"/>
      <c r="P1903" s="304"/>
      <c r="Q1903" s="302">
        <v>155930348</v>
      </c>
      <c r="R1903" s="304"/>
      <c r="S1903" s="304"/>
      <c r="T1903" s="304"/>
      <c r="U1903" s="304"/>
      <c r="V1903" s="304"/>
      <c r="W1903" s="304"/>
      <c r="X1903" s="304"/>
      <c r="Y1903" s="154"/>
    </row>
    <row r="1904" spans="1:25">
      <c r="A1904" s="174"/>
      <c r="B1904" s="162"/>
      <c r="C1904" s="162"/>
      <c r="D1904" s="172" t="s">
        <v>877</v>
      </c>
      <c r="E1904" s="302"/>
      <c r="F1904" s="302"/>
      <c r="G1904" s="302"/>
      <c r="H1904" s="302"/>
      <c r="I1904" s="302"/>
      <c r="J1904" s="302"/>
      <c r="K1904" s="302"/>
      <c r="L1904" s="302"/>
      <c r="M1904" s="304"/>
      <c r="N1904" s="304"/>
      <c r="O1904" s="304"/>
      <c r="P1904" s="304"/>
      <c r="Q1904" s="302">
        <v>268337201</v>
      </c>
      <c r="R1904" s="304"/>
      <c r="S1904" s="304"/>
      <c r="T1904" s="304"/>
      <c r="U1904" s="304"/>
      <c r="V1904" s="304"/>
      <c r="W1904" s="304"/>
      <c r="X1904" s="304"/>
      <c r="Y1904" s="154"/>
    </row>
    <row r="1905" spans="1:25">
      <c r="A1905" s="174"/>
      <c r="B1905" s="162"/>
      <c r="C1905" s="162"/>
      <c r="D1905" s="172" t="s">
        <v>179</v>
      </c>
      <c r="E1905" s="302"/>
      <c r="F1905" s="302"/>
      <c r="G1905" s="302"/>
      <c r="H1905" s="302"/>
      <c r="I1905" s="302"/>
      <c r="J1905" s="302"/>
      <c r="K1905" s="302"/>
      <c r="L1905" s="302"/>
      <c r="M1905" s="304"/>
      <c r="N1905" s="304"/>
      <c r="O1905" s="304"/>
      <c r="P1905" s="304"/>
      <c r="Q1905" s="302">
        <v>130160348</v>
      </c>
      <c r="R1905" s="304"/>
      <c r="S1905" s="304"/>
      <c r="T1905" s="304"/>
      <c r="U1905" s="304"/>
      <c r="V1905" s="304"/>
      <c r="W1905" s="304"/>
      <c r="X1905" s="304"/>
      <c r="Y1905" s="154"/>
    </row>
    <row r="1906" spans="1:25">
      <c r="A1906" s="174"/>
      <c r="B1906" s="162"/>
      <c r="C1906" s="162"/>
      <c r="D1906" s="172" t="s">
        <v>878</v>
      </c>
      <c r="E1906" s="302"/>
      <c r="F1906" s="302"/>
      <c r="G1906" s="302"/>
      <c r="H1906" s="302"/>
      <c r="I1906" s="302"/>
      <c r="J1906" s="302"/>
      <c r="K1906" s="302"/>
      <c r="L1906" s="302"/>
      <c r="M1906" s="304"/>
      <c r="N1906" s="304"/>
      <c r="O1906" s="304"/>
      <c r="P1906" s="304"/>
      <c r="Q1906" s="302">
        <v>264842162.5</v>
      </c>
      <c r="R1906" s="304"/>
      <c r="S1906" s="304"/>
      <c r="T1906" s="304"/>
      <c r="U1906" s="304"/>
      <c r="V1906" s="304"/>
      <c r="W1906" s="304"/>
      <c r="X1906" s="304"/>
      <c r="Y1906" s="154"/>
    </row>
    <row r="1907" spans="1:25">
      <c r="A1907" s="174"/>
      <c r="B1907" s="162"/>
      <c r="C1907" s="162"/>
      <c r="D1907" s="256" t="s">
        <v>879</v>
      </c>
      <c r="E1907" s="302"/>
      <c r="F1907" s="302"/>
      <c r="G1907" s="302"/>
      <c r="H1907" s="302"/>
      <c r="I1907" s="302"/>
      <c r="J1907" s="302"/>
      <c r="K1907" s="302"/>
      <c r="L1907" s="302"/>
      <c r="M1907" s="304"/>
      <c r="N1907" s="304"/>
      <c r="O1907" s="304"/>
      <c r="P1907" s="304"/>
      <c r="Q1907" s="302">
        <v>40974662.5</v>
      </c>
      <c r="R1907" s="304"/>
      <c r="S1907" s="304"/>
      <c r="T1907" s="304"/>
      <c r="U1907" s="304"/>
      <c r="V1907" s="304"/>
      <c r="W1907" s="304"/>
      <c r="X1907" s="304"/>
      <c r="Y1907" s="154"/>
    </row>
    <row r="1908" spans="1:25">
      <c r="A1908" s="174"/>
      <c r="B1908" s="162"/>
      <c r="C1908" s="162"/>
      <c r="D1908" s="172" t="s">
        <v>1957</v>
      </c>
      <c r="E1908" s="302"/>
      <c r="F1908" s="302"/>
      <c r="G1908" s="302"/>
      <c r="H1908" s="302"/>
      <c r="I1908" s="302"/>
      <c r="J1908" s="302">
        <f>244825566+61678944</f>
        <v>306504510</v>
      </c>
      <c r="K1908" s="302"/>
      <c r="L1908" s="302"/>
      <c r="M1908" s="304"/>
      <c r="N1908" s="304"/>
      <c r="O1908" s="304"/>
      <c r="P1908" s="304"/>
      <c r="Q1908" s="302">
        <f>244825566+61678944</f>
        <v>306504510</v>
      </c>
      <c r="R1908" s="304"/>
      <c r="S1908" s="304"/>
      <c r="T1908" s="304"/>
      <c r="U1908" s="304"/>
      <c r="V1908" s="304"/>
      <c r="W1908" s="304"/>
      <c r="X1908" s="304"/>
      <c r="Y1908" s="154"/>
    </row>
    <row r="1909" spans="1:25">
      <c r="A1909" s="174"/>
      <c r="B1909" s="162"/>
      <c r="C1909" s="162"/>
      <c r="D1909" s="172" t="s">
        <v>1958</v>
      </c>
      <c r="E1909" s="302"/>
      <c r="F1909" s="302"/>
      <c r="G1909" s="302"/>
      <c r="H1909" s="302"/>
      <c r="I1909" s="302">
        <v>225904790</v>
      </c>
      <c r="J1909" s="302"/>
      <c r="K1909" s="302"/>
      <c r="L1909" s="302"/>
      <c r="M1909" s="304"/>
      <c r="N1909" s="304"/>
      <c r="O1909" s="304"/>
      <c r="P1909" s="304"/>
      <c r="Q1909" s="302">
        <v>225904790</v>
      </c>
      <c r="R1909" s="304"/>
      <c r="S1909" s="304"/>
      <c r="T1909" s="304"/>
      <c r="U1909" s="304"/>
      <c r="V1909" s="304"/>
      <c r="W1909" s="304"/>
      <c r="X1909" s="304"/>
      <c r="Y1909" s="154"/>
    </row>
    <row r="1910" spans="1:25">
      <c r="A1910" s="174"/>
      <c r="B1910" s="162"/>
      <c r="C1910" s="162"/>
      <c r="D1910" s="265"/>
      <c r="E1910" s="302"/>
      <c r="F1910" s="302"/>
      <c r="G1910" s="302"/>
      <c r="H1910" s="302"/>
      <c r="I1910" s="302"/>
      <c r="J1910" s="302"/>
      <c r="K1910" s="302"/>
      <c r="L1910" s="302"/>
      <c r="M1910" s="304"/>
      <c r="N1910" s="304"/>
      <c r="O1910" s="304"/>
      <c r="P1910" s="304"/>
      <c r="Q1910" s="302"/>
      <c r="R1910" s="304"/>
      <c r="S1910" s="304"/>
      <c r="T1910" s="304"/>
      <c r="U1910" s="304"/>
      <c r="V1910" s="304"/>
      <c r="W1910" s="304"/>
      <c r="X1910" s="304"/>
      <c r="Y1910" s="154"/>
    </row>
    <row r="1911" spans="1:25">
      <c r="A1911" s="174"/>
      <c r="B1911" s="163">
        <v>2</v>
      </c>
      <c r="C1911" s="163" t="s">
        <v>96</v>
      </c>
      <c r="D1911" s="167" t="s">
        <v>12</v>
      </c>
      <c r="E1911" s="300">
        <v>16935089623</v>
      </c>
      <c r="F1911" s="300">
        <v>4233669955</v>
      </c>
      <c r="G1911" s="300">
        <f>SUM(G1912:G2109)</f>
        <v>4217269955</v>
      </c>
      <c r="H1911" s="300">
        <f t="shared" ref="H1911:T1911" si="144">SUM(H1912:H2109)</f>
        <v>24518325</v>
      </c>
      <c r="I1911" s="300">
        <f t="shared" si="144"/>
        <v>590000</v>
      </c>
      <c r="J1911" s="300">
        <f t="shared" si="144"/>
        <v>0</v>
      </c>
      <c r="K1911" s="300">
        <f t="shared" si="144"/>
        <v>203000000</v>
      </c>
      <c r="L1911" s="300">
        <f t="shared" si="144"/>
        <v>0</v>
      </c>
      <c r="M1911" s="300">
        <f t="shared" si="144"/>
        <v>444707753</v>
      </c>
      <c r="N1911" s="300">
        <f t="shared" si="144"/>
        <v>0</v>
      </c>
      <c r="O1911" s="300">
        <f t="shared" si="144"/>
        <v>0</v>
      </c>
      <c r="P1911" s="300">
        <f t="shared" si="144"/>
        <v>107500000</v>
      </c>
      <c r="Q1911" s="300">
        <f t="shared" si="144"/>
        <v>2964130645</v>
      </c>
      <c r="R1911" s="300">
        <f t="shared" si="144"/>
        <v>129243448</v>
      </c>
      <c r="S1911" s="300">
        <f t="shared" si="144"/>
        <v>0</v>
      </c>
      <c r="T1911" s="300">
        <f t="shared" si="144"/>
        <v>0</v>
      </c>
      <c r="U1911" s="300"/>
      <c r="V1911" s="300"/>
      <c r="W1911" s="301">
        <f>E1911+G1911+H1911+I1911+J1911+K1911+L1911+M1911+N1911-O1911-P1911-Q1911-R1911-S1911-T1911-U1911-V1911</f>
        <v>18624301563</v>
      </c>
      <c r="X1911" s="301"/>
      <c r="Y1911" s="154"/>
    </row>
    <row r="1912" spans="1:25">
      <c r="A1912" s="174"/>
      <c r="B1912" s="162"/>
      <c r="C1912" s="162"/>
      <c r="D1912" s="170" t="s">
        <v>881</v>
      </c>
      <c r="E1912" s="302"/>
      <c r="F1912" s="302"/>
      <c r="G1912" s="302"/>
      <c r="H1912" s="302"/>
      <c r="I1912" s="302"/>
      <c r="J1912" s="302"/>
      <c r="K1912" s="302"/>
      <c r="L1912" s="302"/>
      <c r="M1912" s="304"/>
      <c r="N1912" s="304">
        <v>0</v>
      </c>
      <c r="O1912" s="304"/>
      <c r="P1912" s="304"/>
      <c r="Q1912" s="304"/>
      <c r="R1912" s="304"/>
      <c r="S1912" s="304"/>
      <c r="T1912" s="304"/>
      <c r="U1912" s="304"/>
      <c r="V1912" s="304"/>
      <c r="W1912" s="304"/>
      <c r="X1912" s="304"/>
      <c r="Y1912" s="154"/>
    </row>
    <row r="1913" spans="1:25">
      <c r="A1913" s="174"/>
      <c r="B1913" s="162"/>
      <c r="C1913" s="162"/>
      <c r="D1913" s="172" t="s">
        <v>882</v>
      </c>
      <c r="E1913" s="302"/>
      <c r="F1913" s="302"/>
      <c r="G1913" s="316">
        <v>1350000</v>
      </c>
      <c r="H1913" s="316">
        <v>45000</v>
      </c>
      <c r="I1913" s="302"/>
      <c r="J1913" s="302"/>
      <c r="K1913" s="302"/>
      <c r="L1913" s="302"/>
      <c r="M1913" s="304"/>
      <c r="N1913" s="304"/>
      <c r="O1913" s="304"/>
      <c r="P1913" s="304"/>
      <c r="Q1913" s="304"/>
      <c r="R1913" s="304"/>
      <c r="S1913" s="304"/>
      <c r="T1913" s="304"/>
      <c r="U1913" s="304"/>
      <c r="V1913" s="304"/>
      <c r="W1913" s="304"/>
      <c r="X1913" s="304"/>
      <c r="Y1913" s="154"/>
    </row>
    <row r="1914" spans="1:25">
      <c r="A1914" s="174"/>
      <c r="B1914" s="162"/>
      <c r="C1914" s="162"/>
      <c r="D1914" s="172" t="s">
        <v>488</v>
      </c>
      <c r="E1914" s="302"/>
      <c r="F1914" s="302"/>
      <c r="G1914" s="316">
        <v>690000</v>
      </c>
      <c r="H1914" s="316">
        <v>45000</v>
      </c>
      <c r="I1914" s="302"/>
      <c r="J1914" s="302"/>
      <c r="K1914" s="302"/>
      <c r="L1914" s="302"/>
      <c r="M1914" s="304"/>
      <c r="N1914" s="304"/>
      <c r="O1914" s="304"/>
      <c r="P1914" s="304"/>
      <c r="Q1914" s="304"/>
      <c r="R1914" s="304"/>
      <c r="S1914" s="304"/>
      <c r="T1914" s="304"/>
      <c r="U1914" s="304"/>
      <c r="V1914" s="304"/>
      <c r="W1914" s="304"/>
      <c r="X1914" s="304"/>
      <c r="Y1914" s="154"/>
    </row>
    <row r="1915" spans="1:25">
      <c r="A1915" s="174"/>
      <c r="B1915" s="162"/>
      <c r="C1915" s="162"/>
      <c r="D1915" s="172" t="s">
        <v>883</v>
      </c>
      <c r="E1915" s="302"/>
      <c r="F1915" s="302"/>
      <c r="G1915" s="316">
        <f>9180000-45000</f>
        <v>9135000</v>
      </c>
      <c r="H1915" s="316">
        <v>45000</v>
      </c>
      <c r="I1915" s="302"/>
      <c r="J1915" s="302"/>
      <c r="K1915" s="302"/>
      <c r="L1915" s="302"/>
      <c r="M1915" s="304"/>
      <c r="N1915" s="304"/>
      <c r="O1915" s="304"/>
      <c r="P1915" s="304"/>
      <c r="Q1915" s="304"/>
      <c r="R1915" s="304"/>
      <c r="S1915" s="304"/>
      <c r="T1915" s="304"/>
      <c r="U1915" s="304"/>
      <c r="V1915" s="304"/>
      <c r="W1915" s="304"/>
      <c r="X1915" s="304"/>
      <c r="Y1915" s="154"/>
    </row>
    <row r="1916" spans="1:25">
      <c r="A1916" s="174"/>
      <c r="B1916" s="162"/>
      <c r="C1916" s="162"/>
      <c r="D1916" s="172" t="s">
        <v>883</v>
      </c>
      <c r="E1916" s="302"/>
      <c r="F1916" s="302"/>
      <c r="G1916" s="316">
        <v>4590000</v>
      </c>
      <c r="H1916" s="331"/>
      <c r="I1916" s="302"/>
      <c r="J1916" s="302"/>
      <c r="K1916" s="302"/>
      <c r="L1916" s="302"/>
      <c r="M1916" s="304"/>
      <c r="N1916" s="304"/>
      <c r="O1916" s="304"/>
      <c r="P1916" s="304"/>
      <c r="Q1916" s="304"/>
      <c r="R1916" s="304"/>
      <c r="S1916" s="304"/>
      <c r="T1916" s="304"/>
      <c r="U1916" s="304"/>
      <c r="V1916" s="304"/>
      <c r="W1916" s="304"/>
      <c r="X1916" s="304"/>
      <c r="Y1916" s="154"/>
    </row>
    <row r="1917" spans="1:25">
      <c r="A1917" s="174"/>
      <c r="B1917" s="162"/>
      <c r="C1917" s="162"/>
      <c r="D1917" s="172" t="s">
        <v>884</v>
      </c>
      <c r="E1917" s="302"/>
      <c r="F1917" s="302"/>
      <c r="G1917" s="316">
        <v>53550000</v>
      </c>
      <c r="H1917" s="316"/>
      <c r="I1917" s="302"/>
      <c r="J1917" s="302"/>
      <c r="K1917" s="302"/>
      <c r="L1917" s="302"/>
      <c r="M1917" s="304"/>
      <c r="N1917" s="304"/>
      <c r="O1917" s="304"/>
      <c r="P1917" s="304"/>
      <c r="Q1917" s="304"/>
      <c r="R1917" s="304"/>
      <c r="S1917" s="304"/>
      <c r="T1917" s="304"/>
      <c r="U1917" s="304"/>
      <c r="V1917" s="304"/>
      <c r="W1917" s="304"/>
      <c r="X1917" s="304"/>
      <c r="Y1917" s="154"/>
    </row>
    <row r="1918" spans="1:25">
      <c r="A1918" s="174"/>
      <c r="B1918" s="162"/>
      <c r="C1918" s="162"/>
      <c r="D1918" s="172" t="s">
        <v>526</v>
      </c>
      <c r="E1918" s="302"/>
      <c r="F1918" s="302"/>
      <c r="G1918" s="316">
        <v>7875000</v>
      </c>
      <c r="H1918" s="316"/>
      <c r="I1918" s="302"/>
      <c r="J1918" s="302"/>
      <c r="K1918" s="302"/>
      <c r="L1918" s="302"/>
      <c r="M1918" s="304"/>
      <c r="N1918" s="304"/>
      <c r="O1918" s="304"/>
      <c r="P1918" s="304"/>
      <c r="Q1918" s="304"/>
      <c r="R1918" s="304"/>
      <c r="S1918" s="304"/>
      <c r="T1918" s="304"/>
      <c r="U1918" s="304"/>
      <c r="V1918" s="304"/>
      <c r="W1918" s="304"/>
      <c r="X1918" s="304"/>
      <c r="Y1918" s="154"/>
    </row>
    <row r="1919" spans="1:25">
      <c r="A1919" s="174"/>
      <c r="B1919" s="162"/>
      <c r="C1919" s="162"/>
      <c r="D1919" s="172" t="s">
        <v>885</v>
      </c>
      <c r="E1919" s="302"/>
      <c r="F1919" s="302"/>
      <c r="G1919" s="316">
        <v>7575000</v>
      </c>
      <c r="H1919" s="316"/>
      <c r="I1919" s="302"/>
      <c r="J1919" s="302"/>
      <c r="K1919" s="302"/>
      <c r="L1919" s="302"/>
      <c r="M1919" s="304"/>
      <c r="N1919" s="304"/>
      <c r="O1919" s="304"/>
      <c r="P1919" s="304"/>
      <c r="Q1919" s="304"/>
      <c r="R1919" s="304"/>
      <c r="S1919" s="304"/>
      <c r="T1919" s="304"/>
      <c r="U1919" s="304"/>
      <c r="V1919" s="304"/>
      <c r="W1919" s="304"/>
      <c r="X1919" s="304"/>
      <c r="Y1919" s="154"/>
    </row>
    <row r="1920" spans="1:25">
      <c r="A1920" s="174"/>
      <c r="B1920" s="162"/>
      <c r="C1920" s="162"/>
      <c r="D1920" s="172" t="s">
        <v>152</v>
      </c>
      <c r="E1920" s="302"/>
      <c r="F1920" s="302"/>
      <c r="G1920" s="316">
        <v>11600000</v>
      </c>
      <c r="H1920" s="316"/>
      <c r="I1920" s="302"/>
      <c r="J1920" s="302"/>
      <c r="K1920" s="302"/>
      <c r="L1920" s="302"/>
      <c r="M1920" s="304"/>
      <c r="N1920" s="304"/>
      <c r="O1920" s="304"/>
      <c r="P1920" s="304"/>
      <c r="Q1920" s="304"/>
      <c r="R1920" s="304"/>
      <c r="S1920" s="304"/>
      <c r="T1920" s="304"/>
      <c r="U1920" s="304"/>
      <c r="V1920" s="304"/>
      <c r="W1920" s="304"/>
      <c r="X1920" s="304"/>
      <c r="Y1920" s="154"/>
    </row>
    <row r="1921" spans="1:25">
      <c r="A1921" s="174"/>
      <c r="B1921" s="162"/>
      <c r="C1921" s="162"/>
      <c r="D1921" s="172" t="s">
        <v>886</v>
      </c>
      <c r="E1921" s="302"/>
      <c r="F1921" s="302"/>
      <c r="G1921" s="316">
        <v>1750000</v>
      </c>
      <c r="H1921" s="316"/>
      <c r="I1921" s="302"/>
      <c r="J1921" s="302"/>
      <c r="K1921" s="302"/>
      <c r="L1921" s="302"/>
      <c r="M1921" s="304"/>
      <c r="N1921" s="304"/>
      <c r="O1921" s="304"/>
      <c r="P1921" s="304"/>
      <c r="Q1921" s="304"/>
      <c r="R1921" s="304"/>
      <c r="S1921" s="304"/>
      <c r="T1921" s="304"/>
      <c r="U1921" s="304"/>
      <c r="V1921" s="304"/>
      <c r="W1921" s="304"/>
      <c r="X1921" s="304"/>
      <c r="Y1921" s="154"/>
    </row>
    <row r="1922" spans="1:25">
      <c r="A1922" s="174"/>
      <c r="B1922" s="162"/>
      <c r="C1922" s="162"/>
      <c r="D1922" s="172" t="s">
        <v>887</v>
      </c>
      <c r="E1922" s="302"/>
      <c r="F1922" s="302"/>
      <c r="G1922" s="316">
        <v>49700000</v>
      </c>
      <c r="H1922" s="316"/>
      <c r="I1922" s="302"/>
      <c r="J1922" s="302"/>
      <c r="K1922" s="302"/>
      <c r="L1922" s="302"/>
      <c r="M1922" s="304"/>
      <c r="N1922" s="304"/>
      <c r="O1922" s="304"/>
      <c r="P1922" s="304"/>
      <c r="Q1922" s="304"/>
      <c r="R1922" s="304"/>
      <c r="S1922" s="304"/>
      <c r="T1922" s="304"/>
      <c r="U1922" s="304"/>
      <c r="V1922" s="304"/>
      <c r="W1922" s="304"/>
      <c r="X1922" s="304"/>
      <c r="Y1922" s="154"/>
    </row>
    <row r="1923" spans="1:25">
      <c r="A1923" s="174"/>
      <c r="B1923" s="162"/>
      <c r="C1923" s="162"/>
      <c r="D1923" s="172" t="s">
        <v>653</v>
      </c>
      <c r="E1923" s="302"/>
      <c r="F1923" s="302"/>
      <c r="G1923" s="316">
        <v>12200000</v>
      </c>
      <c r="H1923" s="316"/>
      <c r="I1923" s="302"/>
      <c r="J1923" s="302"/>
      <c r="K1923" s="302"/>
      <c r="L1923" s="302"/>
      <c r="M1923" s="304"/>
      <c r="N1923" s="304"/>
      <c r="O1923" s="304"/>
      <c r="P1923" s="304"/>
      <c r="Q1923" s="304"/>
      <c r="R1923" s="304"/>
      <c r="S1923" s="304"/>
      <c r="T1923" s="304"/>
      <c r="U1923" s="304"/>
      <c r="V1923" s="304"/>
      <c r="W1923" s="304"/>
      <c r="X1923" s="304"/>
      <c r="Y1923" s="154"/>
    </row>
    <row r="1924" spans="1:25">
      <c r="A1924" s="174"/>
      <c r="B1924" s="162"/>
      <c r="C1924" s="162"/>
      <c r="D1924" s="172" t="s">
        <v>888</v>
      </c>
      <c r="E1924" s="302"/>
      <c r="F1924" s="302"/>
      <c r="G1924" s="316">
        <v>2900000</v>
      </c>
      <c r="H1924" s="316"/>
      <c r="I1924" s="302"/>
      <c r="J1924" s="302"/>
      <c r="K1924" s="302"/>
      <c r="L1924" s="302"/>
      <c r="M1924" s="304"/>
      <c r="N1924" s="304"/>
      <c r="O1924" s="304"/>
      <c r="P1924" s="304"/>
      <c r="Q1924" s="304"/>
      <c r="R1924" s="304"/>
      <c r="S1924" s="304"/>
      <c r="T1924" s="304"/>
      <c r="U1924" s="304"/>
      <c r="V1924" s="304"/>
      <c r="W1924" s="304"/>
      <c r="X1924" s="304"/>
      <c r="Y1924" s="154"/>
    </row>
    <row r="1925" spans="1:25">
      <c r="A1925" s="174"/>
      <c r="B1925" s="162"/>
      <c r="C1925" s="162"/>
      <c r="D1925" s="172" t="s">
        <v>889</v>
      </c>
      <c r="E1925" s="302"/>
      <c r="F1925" s="302"/>
      <c r="G1925" s="316">
        <v>1457500</v>
      </c>
      <c r="H1925" s="316"/>
      <c r="I1925" s="302"/>
      <c r="J1925" s="302"/>
      <c r="K1925" s="302"/>
      <c r="L1925" s="302"/>
      <c r="M1925" s="304"/>
      <c r="N1925" s="304"/>
      <c r="O1925" s="304"/>
      <c r="P1925" s="304"/>
      <c r="Q1925" s="304"/>
      <c r="R1925" s="304"/>
      <c r="S1925" s="304"/>
      <c r="T1925" s="304"/>
      <c r="U1925" s="304"/>
      <c r="V1925" s="304"/>
      <c r="W1925" s="304"/>
      <c r="X1925" s="304"/>
      <c r="Y1925" s="154"/>
    </row>
    <row r="1926" spans="1:25">
      <c r="A1926" s="174"/>
      <c r="B1926" s="162"/>
      <c r="C1926" s="162"/>
      <c r="D1926" s="172" t="s">
        <v>890</v>
      </c>
      <c r="E1926" s="302"/>
      <c r="F1926" s="302"/>
      <c r="G1926" s="316">
        <v>3850000</v>
      </c>
      <c r="H1926" s="316"/>
      <c r="I1926" s="302"/>
      <c r="J1926" s="302"/>
      <c r="K1926" s="302"/>
      <c r="L1926" s="302"/>
      <c r="M1926" s="304"/>
      <c r="N1926" s="304"/>
      <c r="O1926" s="304"/>
      <c r="P1926" s="304"/>
      <c r="Q1926" s="304"/>
      <c r="R1926" s="304"/>
      <c r="S1926" s="304"/>
      <c r="T1926" s="304"/>
      <c r="U1926" s="304"/>
      <c r="V1926" s="304"/>
      <c r="W1926" s="304"/>
      <c r="X1926" s="304"/>
      <c r="Y1926" s="154"/>
    </row>
    <row r="1927" spans="1:25">
      <c r="A1927" s="174"/>
      <c r="B1927" s="162"/>
      <c r="C1927" s="162"/>
      <c r="D1927" s="172" t="s">
        <v>891</v>
      </c>
      <c r="E1927" s="302"/>
      <c r="F1927" s="302"/>
      <c r="G1927" s="316">
        <v>3987500</v>
      </c>
      <c r="H1927" s="316"/>
      <c r="I1927" s="302"/>
      <c r="J1927" s="302"/>
      <c r="K1927" s="302"/>
      <c r="L1927" s="302"/>
      <c r="M1927" s="304"/>
      <c r="N1927" s="304"/>
      <c r="O1927" s="304"/>
      <c r="P1927" s="304"/>
      <c r="Q1927" s="304"/>
      <c r="R1927" s="304"/>
      <c r="S1927" s="304"/>
      <c r="T1927" s="304"/>
      <c r="U1927" s="304"/>
      <c r="V1927" s="304"/>
      <c r="W1927" s="304"/>
      <c r="X1927" s="304"/>
      <c r="Y1927" s="154"/>
    </row>
    <row r="1928" spans="1:25">
      <c r="A1928" s="174"/>
      <c r="B1928" s="162"/>
      <c r="C1928" s="162"/>
      <c r="D1928" s="172" t="s">
        <v>892</v>
      </c>
      <c r="E1928" s="302"/>
      <c r="F1928" s="302"/>
      <c r="G1928" s="316">
        <v>44880000</v>
      </c>
      <c r="H1928" s="316"/>
      <c r="I1928" s="302"/>
      <c r="J1928" s="302"/>
      <c r="K1928" s="302"/>
      <c r="L1928" s="302"/>
      <c r="M1928" s="304"/>
      <c r="N1928" s="304"/>
      <c r="O1928" s="304"/>
      <c r="P1928" s="304"/>
      <c r="Q1928" s="304"/>
      <c r="R1928" s="304"/>
      <c r="S1928" s="304"/>
      <c r="T1928" s="304"/>
      <c r="U1928" s="304"/>
      <c r="V1928" s="304"/>
      <c r="W1928" s="304"/>
      <c r="X1928" s="304"/>
      <c r="Y1928" s="154"/>
    </row>
    <row r="1929" spans="1:25">
      <c r="A1929" s="174"/>
      <c r="B1929" s="162"/>
      <c r="C1929" s="162"/>
      <c r="D1929" s="172" t="s">
        <v>893</v>
      </c>
      <c r="E1929" s="302"/>
      <c r="F1929" s="302"/>
      <c r="G1929" s="316">
        <v>48750000</v>
      </c>
      <c r="H1929" s="316">
        <v>1560000</v>
      </c>
      <c r="I1929" s="302"/>
      <c r="J1929" s="302"/>
      <c r="K1929" s="302"/>
      <c r="L1929" s="302"/>
      <c r="M1929" s="304"/>
      <c r="N1929" s="304"/>
      <c r="O1929" s="304"/>
      <c r="P1929" s="304"/>
      <c r="Q1929" s="304"/>
      <c r="R1929" s="304"/>
      <c r="S1929" s="304"/>
      <c r="T1929" s="304"/>
      <c r="U1929" s="304"/>
      <c r="V1929" s="304"/>
      <c r="W1929" s="304"/>
      <c r="X1929" s="304"/>
      <c r="Y1929" s="154"/>
    </row>
    <row r="1930" spans="1:25">
      <c r="A1930" s="174"/>
      <c r="B1930" s="162"/>
      <c r="C1930" s="162"/>
      <c r="D1930" s="172" t="s">
        <v>894</v>
      </c>
      <c r="E1930" s="302"/>
      <c r="F1930" s="302"/>
      <c r="G1930" s="316">
        <v>2930000</v>
      </c>
      <c r="H1930" s="316"/>
      <c r="I1930" s="302"/>
      <c r="J1930" s="302"/>
      <c r="K1930" s="302"/>
      <c r="L1930" s="302"/>
      <c r="M1930" s="304"/>
      <c r="N1930" s="304"/>
      <c r="O1930" s="304"/>
      <c r="P1930" s="304"/>
      <c r="Q1930" s="304"/>
      <c r="R1930" s="304"/>
      <c r="S1930" s="304"/>
      <c r="T1930" s="304"/>
      <c r="U1930" s="304"/>
      <c r="V1930" s="304"/>
      <c r="W1930" s="304"/>
      <c r="X1930" s="304"/>
      <c r="Y1930" s="154"/>
    </row>
    <row r="1931" spans="1:25">
      <c r="A1931" s="174"/>
      <c r="B1931" s="162"/>
      <c r="C1931" s="162"/>
      <c r="D1931" s="172" t="s">
        <v>895</v>
      </c>
      <c r="E1931" s="302"/>
      <c r="F1931" s="302"/>
      <c r="G1931" s="316">
        <v>2354452</v>
      </c>
      <c r="H1931" s="357"/>
      <c r="I1931" s="302"/>
      <c r="J1931" s="302"/>
      <c r="K1931" s="302"/>
      <c r="L1931" s="302"/>
      <c r="M1931" s="304"/>
      <c r="N1931" s="304"/>
      <c r="O1931" s="304"/>
      <c r="P1931" s="304"/>
      <c r="Q1931" s="304"/>
      <c r="R1931" s="304"/>
      <c r="S1931" s="304"/>
      <c r="T1931" s="304"/>
      <c r="U1931" s="304"/>
      <c r="V1931" s="304"/>
      <c r="W1931" s="304"/>
      <c r="X1931" s="304"/>
      <c r="Y1931" s="154"/>
    </row>
    <row r="1932" spans="1:25">
      <c r="A1932" s="174"/>
      <c r="B1932" s="162"/>
      <c r="C1932" s="162"/>
      <c r="D1932" s="172" t="s">
        <v>896</v>
      </c>
      <c r="E1932" s="302"/>
      <c r="F1932" s="302"/>
      <c r="G1932" s="316">
        <v>8217776</v>
      </c>
      <c r="H1932" s="357"/>
      <c r="I1932" s="302"/>
      <c r="J1932" s="302"/>
      <c r="K1932" s="302"/>
      <c r="L1932" s="302"/>
      <c r="M1932" s="304"/>
      <c r="N1932" s="304"/>
      <c r="O1932" s="304"/>
      <c r="P1932" s="304"/>
      <c r="Q1932" s="304"/>
      <c r="R1932" s="304"/>
      <c r="S1932" s="304"/>
      <c r="T1932" s="304"/>
      <c r="U1932" s="304"/>
      <c r="V1932" s="304"/>
      <c r="W1932" s="304"/>
      <c r="X1932" s="304"/>
      <c r="Y1932" s="154"/>
    </row>
    <row r="1933" spans="1:25">
      <c r="A1933" s="174"/>
      <c r="B1933" s="162"/>
      <c r="C1933" s="162"/>
      <c r="D1933" s="172" t="s">
        <v>897</v>
      </c>
      <c r="E1933" s="302"/>
      <c r="F1933" s="302"/>
      <c r="G1933" s="316">
        <f>22807772-980000</f>
        <v>21827772</v>
      </c>
      <c r="H1933" s="357">
        <v>980000</v>
      </c>
      <c r="I1933" s="302"/>
      <c r="J1933" s="302"/>
      <c r="K1933" s="302"/>
      <c r="L1933" s="302"/>
      <c r="M1933" s="304"/>
      <c r="N1933" s="304"/>
      <c r="O1933" s="304"/>
      <c r="P1933" s="304"/>
      <c r="Q1933" s="304"/>
      <c r="R1933" s="304"/>
      <c r="S1933" s="304"/>
      <c r="T1933" s="304"/>
      <c r="U1933" s="304"/>
      <c r="V1933" s="304"/>
      <c r="W1933" s="304"/>
      <c r="X1933" s="304"/>
      <c r="Y1933" s="154"/>
    </row>
    <row r="1934" spans="1:25">
      <c r="A1934" s="174"/>
      <c r="B1934" s="162"/>
      <c r="C1934" s="162"/>
      <c r="D1934" s="172" t="s">
        <v>898</v>
      </c>
      <c r="E1934" s="302"/>
      <c r="F1934" s="302"/>
      <c r="G1934" s="316">
        <v>14200000</v>
      </c>
      <c r="H1934" s="316"/>
      <c r="I1934" s="302"/>
      <c r="J1934" s="302"/>
      <c r="K1934" s="302"/>
      <c r="L1934" s="302"/>
      <c r="M1934" s="304"/>
      <c r="N1934" s="304"/>
      <c r="O1934" s="304"/>
      <c r="P1934" s="304"/>
      <c r="Q1934" s="304"/>
      <c r="R1934" s="304"/>
      <c r="S1934" s="304"/>
      <c r="T1934" s="304"/>
      <c r="U1934" s="304"/>
      <c r="V1934" s="304"/>
      <c r="W1934" s="304"/>
      <c r="X1934" s="304"/>
      <c r="Y1934" s="154"/>
    </row>
    <row r="1935" spans="1:25">
      <c r="A1935" s="174"/>
      <c r="B1935" s="162"/>
      <c r="C1935" s="162"/>
      <c r="D1935" s="172" t="s">
        <v>700</v>
      </c>
      <c r="E1935" s="302"/>
      <c r="F1935" s="302"/>
      <c r="G1935" s="316">
        <v>3900000</v>
      </c>
      <c r="H1935" s="316"/>
      <c r="I1935" s="302"/>
      <c r="J1935" s="302"/>
      <c r="K1935" s="302"/>
      <c r="L1935" s="302"/>
      <c r="M1935" s="304"/>
      <c r="N1935" s="304"/>
      <c r="O1935" s="304"/>
      <c r="P1935" s="304"/>
      <c r="Q1935" s="304"/>
      <c r="R1935" s="304"/>
      <c r="S1935" s="304"/>
      <c r="T1935" s="304"/>
      <c r="U1935" s="304"/>
      <c r="V1935" s="304"/>
      <c r="W1935" s="304"/>
      <c r="X1935" s="304"/>
      <c r="Y1935" s="154"/>
    </row>
    <row r="1936" spans="1:25">
      <c r="A1936" s="174"/>
      <c r="B1936" s="162"/>
      <c r="C1936" s="162"/>
      <c r="D1936" s="172" t="s">
        <v>899</v>
      </c>
      <c r="E1936" s="302"/>
      <c r="F1936" s="302"/>
      <c r="G1936" s="316">
        <v>4000000</v>
      </c>
      <c r="H1936" s="316"/>
      <c r="I1936" s="302"/>
      <c r="J1936" s="302"/>
      <c r="K1936" s="302"/>
      <c r="L1936" s="302"/>
      <c r="M1936" s="304"/>
      <c r="N1936" s="304"/>
      <c r="O1936" s="304"/>
      <c r="P1936" s="304"/>
      <c r="Q1936" s="304"/>
      <c r="R1936" s="304"/>
      <c r="S1936" s="304"/>
      <c r="T1936" s="304"/>
      <c r="U1936" s="304"/>
      <c r="V1936" s="304"/>
      <c r="W1936" s="304"/>
      <c r="X1936" s="304"/>
      <c r="Y1936" s="154"/>
    </row>
    <row r="1937" spans="1:25">
      <c r="A1937" s="174"/>
      <c r="B1937" s="162"/>
      <c r="C1937" s="162"/>
      <c r="D1937" s="172" t="s">
        <v>233</v>
      </c>
      <c r="E1937" s="302"/>
      <c r="F1937" s="302"/>
      <c r="G1937" s="316">
        <v>3200000</v>
      </c>
      <c r="H1937" s="316"/>
      <c r="I1937" s="302"/>
      <c r="J1937" s="302"/>
      <c r="K1937" s="302"/>
      <c r="L1937" s="302"/>
      <c r="M1937" s="304"/>
      <c r="N1937" s="304"/>
      <c r="O1937" s="304"/>
      <c r="P1937" s="304"/>
      <c r="Q1937" s="304"/>
      <c r="R1937" s="304"/>
      <c r="S1937" s="304"/>
      <c r="T1937" s="304"/>
      <c r="U1937" s="304"/>
      <c r="V1937" s="304"/>
      <c r="W1937" s="304"/>
      <c r="X1937" s="304"/>
      <c r="Y1937" s="154"/>
    </row>
    <row r="1938" spans="1:25">
      <c r="A1938" s="174"/>
      <c r="B1938" s="162"/>
      <c r="C1938" s="162"/>
      <c r="D1938" s="172" t="s">
        <v>900</v>
      </c>
      <c r="E1938" s="302"/>
      <c r="F1938" s="302"/>
      <c r="G1938" s="316">
        <v>17250000</v>
      </c>
      <c r="H1938" s="316">
        <v>214998</v>
      </c>
      <c r="I1938" s="302"/>
      <c r="J1938" s="302"/>
      <c r="K1938" s="302"/>
      <c r="L1938" s="302"/>
      <c r="M1938" s="304"/>
      <c r="N1938" s="304"/>
      <c r="O1938" s="304"/>
      <c r="P1938" s="304"/>
      <c r="Q1938" s="304"/>
      <c r="R1938" s="304"/>
      <c r="S1938" s="304"/>
      <c r="T1938" s="304"/>
      <c r="U1938" s="304"/>
      <c r="V1938" s="304"/>
      <c r="W1938" s="304"/>
      <c r="X1938" s="304"/>
      <c r="Y1938" s="154"/>
    </row>
    <row r="1939" spans="1:25">
      <c r="A1939" s="174"/>
      <c r="B1939" s="162"/>
      <c r="C1939" s="162"/>
      <c r="D1939" s="172" t="s">
        <v>901</v>
      </c>
      <c r="E1939" s="302"/>
      <c r="F1939" s="302"/>
      <c r="G1939" s="316">
        <v>5800000</v>
      </c>
      <c r="H1939" s="316">
        <v>143332</v>
      </c>
      <c r="I1939" s="302"/>
      <c r="J1939" s="302"/>
      <c r="K1939" s="302"/>
      <c r="L1939" s="302"/>
      <c r="M1939" s="304"/>
      <c r="N1939" s="304"/>
      <c r="O1939" s="304"/>
      <c r="P1939" s="304"/>
      <c r="Q1939" s="304"/>
      <c r="R1939" s="304"/>
      <c r="S1939" s="304"/>
      <c r="T1939" s="304"/>
      <c r="U1939" s="304"/>
      <c r="V1939" s="304"/>
      <c r="W1939" s="304"/>
      <c r="X1939" s="304"/>
      <c r="Y1939" s="154"/>
    </row>
    <row r="1940" spans="1:25">
      <c r="A1940" s="174"/>
      <c r="B1940" s="162"/>
      <c r="C1940" s="162"/>
      <c r="D1940" s="172" t="s">
        <v>911</v>
      </c>
      <c r="E1940" s="302"/>
      <c r="F1940" s="302"/>
      <c r="G1940" s="316">
        <v>1406250</v>
      </c>
      <c r="H1940" s="316">
        <v>71666</v>
      </c>
      <c r="I1940" s="302"/>
      <c r="J1940" s="302"/>
      <c r="K1940" s="302"/>
      <c r="L1940" s="302"/>
      <c r="M1940" s="304"/>
      <c r="N1940" s="304"/>
      <c r="O1940" s="304"/>
      <c r="P1940" s="304"/>
      <c r="Q1940" s="304"/>
      <c r="R1940" s="304"/>
      <c r="S1940" s="304"/>
      <c r="T1940" s="304"/>
      <c r="U1940" s="304"/>
      <c r="V1940" s="304"/>
      <c r="W1940" s="304"/>
      <c r="X1940" s="304"/>
      <c r="Y1940" s="154"/>
    </row>
    <row r="1941" spans="1:25">
      <c r="A1941" s="174"/>
      <c r="B1941" s="162"/>
      <c r="C1941" s="162"/>
      <c r="D1941" s="172" t="s">
        <v>902</v>
      </c>
      <c r="E1941" s="302"/>
      <c r="F1941" s="302"/>
      <c r="G1941" s="316">
        <v>3475000</v>
      </c>
      <c r="H1941" s="316">
        <v>71666</v>
      </c>
      <c r="I1941" s="302"/>
      <c r="J1941" s="302"/>
      <c r="K1941" s="302"/>
      <c r="L1941" s="302"/>
      <c r="M1941" s="304"/>
      <c r="N1941" s="304"/>
      <c r="O1941" s="304"/>
      <c r="P1941" s="304"/>
      <c r="Q1941" s="304"/>
      <c r="R1941" s="304"/>
      <c r="S1941" s="304"/>
      <c r="T1941" s="304"/>
      <c r="U1941" s="304"/>
      <c r="V1941" s="304"/>
      <c r="W1941" s="304"/>
      <c r="X1941" s="304"/>
      <c r="Y1941" s="154"/>
    </row>
    <row r="1942" spans="1:25">
      <c r="A1942" s="174"/>
      <c r="B1942" s="162"/>
      <c r="C1942" s="162"/>
      <c r="D1942" s="172" t="s">
        <v>479</v>
      </c>
      <c r="E1942" s="302"/>
      <c r="F1942" s="302"/>
      <c r="G1942" s="316">
        <v>5250000</v>
      </c>
      <c r="H1942" s="316">
        <v>71674</v>
      </c>
      <c r="I1942" s="302"/>
      <c r="J1942" s="302"/>
      <c r="K1942" s="302"/>
      <c r="L1942" s="302"/>
      <c r="M1942" s="304"/>
      <c r="N1942" s="304"/>
      <c r="O1942" s="304"/>
      <c r="P1942" s="304"/>
      <c r="Q1942" s="304"/>
      <c r="R1942" s="304"/>
      <c r="S1942" s="304"/>
      <c r="T1942" s="304"/>
      <c r="U1942" s="304"/>
      <c r="V1942" s="304"/>
      <c r="W1942" s="304"/>
      <c r="X1942" s="304"/>
      <c r="Y1942" s="154"/>
    </row>
    <row r="1943" spans="1:25">
      <c r="A1943" s="174"/>
      <c r="B1943" s="162"/>
      <c r="C1943" s="162"/>
      <c r="D1943" s="172" t="s">
        <v>681</v>
      </c>
      <c r="E1943" s="302"/>
      <c r="F1943" s="302"/>
      <c r="G1943" s="316">
        <v>4700000</v>
      </c>
      <c r="H1943" s="316">
        <v>286664</v>
      </c>
      <c r="I1943" s="302"/>
      <c r="J1943" s="302"/>
      <c r="K1943" s="302"/>
      <c r="L1943" s="302"/>
      <c r="M1943" s="304"/>
      <c r="N1943" s="304"/>
      <c r="O1943" s="304"/>
      <c r="P1943" s="304"/>
      <c r="Q1943" s="304"/>
      <c r="R1943" s="304"/>
      <c r="S1943" s="304"/>
      <c r="T1943" s="304"/>
      <c r="U1943" s="304"/>
      <c r="V1943" s="304"/>
      <c r="W1943" s="304"/>
      <c r="X1943" s="304"/>
      <c r="Y1943" s="154"/>
    </row>
    <row r="1944" spans="1:25">
      <c r="A1944" s="174"/>
      <c r="B1944" s="162"/>
      <c r="C1944" s="162"/>
      <c r="D1944" s="172" t="s">
        <v>912</v>
      </c>
      <c r="E1944" s="302"/>
      <c r="F1944" s="302"/>
      <c r="G1944" s="316">
        <v>390000</v>
      </c>
      <c r="H1944" s="316">
        <v>45000</v>
      </c>
      <c r="I1944" s="302"/>
      <c r="J1944" s="302"/>
      <c r="K1944" s="302"/>
      <c r="L1944" s="302"/>
      <c r="M1944" s="304"/>
      <c r="N1944" s="304"/>
      <c r="O1944" s="304"/>
      <c r="P1944" s="304"/>
      <c r="Q1944" s="304"/>
      <c r="R1944" s="304"/>
      <c r="S1944" s="304"/>
      <c r="T1944" s="304"/>
      <c r="U1944" s="304"/>
      <c r="V1944" s="304"/>
      <c r="W1944" s="304"/>
      <c r="X1944" s="304"/>
      <c r="Y1944" s="154"/>
    </row>
    <row r="1945" spans="1:25">
      <c r="A1945" s="174"/>
      <c r="B1945" s="162"/>
      <c r="C1945" s="162"/>
      <c r="D1945" s="172" t="s">
        <v>903</v>
      </c>
      <c r="E1945" s="302"/>
      <c r="F1945" s="302"/>
      <c r="G1945" s="316">
        <f>163550500*13</f>
        <v>2126156500</v>
      </c>
      <c r="H1945" s="316">
        <f>412532*13</f>
        <v>5362916</v>
      </c>
      <c r="I1945" s="302"/>
      <c r="J1945" s="302"/>
      <c r="K1945" s="302"/>
      <c r="L1945" s="302"/>
      <c r="M1945" s="304"/>
      <c r="N1945" s="304"/>
      <c r="O1945" s="304"/>
      <c r="P1945" s="304"/>
      <c r="Q1945" s="304"/>
      <c r="R1945" s="304"/>
      <c r="S1945" s="304"/>
      <c r="T1945" s="304"/>
      <c r="U1945" s="304"/>
      <c r="V1945" s="304"/>
      <c r="W1945" s="304"/>
      <c r="X1945" s="304"/>
      <c r="Y1945" s="154"/>
    </row>
    <row r="1946" spans="1:25">
      <c r="A1946" s="174"/>
      <c r="B1946" s="162"/>
      <c r="C1946" s="162"/>
      <c r="D1946" s="172" t="s">
        <v>904</v>
      </c>
      <c r="E1946" s="302"/>
      <c r="F1946" s="302"/>
      <c r="G1946" s="316">
        <v>194076500</v>
      </c>
      <c r="H1946" s="316">
        <v>412534</v>
      </c>
      <c r="I1946" s="302"/>
      <c r="J1946" s="302"/>
      <c r="K1946" s="302"/>
      <c r="L1946" s="302"/>
      <c r="M1946" s="304"/>
      <c r="N1946" s="304"/>
      <c r="O1946" s="304"/>
      <c r="P1946" s="304"/>
      <c r="Q1946" s="304"/>
      <c r="R1946" s="304"/>
      <c r="S1946" s="304"/>
      <c r="T1946" s="304"/>
      <c r="U1946" s="304"/>
      <c r="V1946" s="304"/>
      <c r="W1946" s="304"/>
      <c r="X1946" s="304"/>
      <c r="Y1946" s="154"/>
    </row>
    <row r="1947" spans="1:25">
      <c r="A1947" s="174"/>
      <c r="B1947" s="162"/>
      <c r="C1947" s="162"/>
      <c r="D1947" s="172" t="s">
        <v>905</v>
      </c>
      <c r="E1947" s="302"/>
      <c r="F1947" s="302"/>
      <c r="G1947" s="316">
        <v>263364900</v>
      </c>
      <c r="H1947" s="316">
        <v>1260003</v>
      </c>
      <c r="I1947" s="302"/>
      <c r="J1947" s="302"/>
      <c r="K1947" s="302"/>
      <c r="L1947" s="302"/>
      <c r="M1947" s="304"/>
      <c r="N1947" s="304"/>
      <c r="O1947" s="304"/>
      <c r="P1947" s="304"/>
      <c r="Q1947" s="304"/>
      <c r="R1947" s="304"/>
      <c r="S1947" s="304"/>
      <c r="T1947" s="304"/>
      <c r="U1947" s="304"/>
      <c r="V1947" s="304"/>
      <c r="W1947" s="304"/>
      <c r="X1947" s="304"/>
      <c r="Y1947" s="154"/>
    </row>
    <row r="1948" spans="1:25">
      <c r="A1948" s="174"/>
      <c r="B1948" s="162"/>
      <c r="C1948" s="162"/>
      <c r="D1948" s="172" t="s">
        <v>906</v>
      </c>
      <c r="E1948" s="302"/>
      <c r="F1948" s="302"/>
      <c r="G1948" s="316">
        <f>165300000*5</f>
        <v>826500000</v>
      </c>
      <c r="H1948" s="316">
        <f>1259999*5</f>
        <v>6299995</v>
      </c>
      <c r="I1948" s="302"/>
      <c r="J1948" s="302"/>
      <c r="K1948" s="302"/>
      <c r="L1948" s="302"/>
      <c r="M1948" s="304"/>
      <c r="N1948" s="304"/>
      <c r="O1948" s="304"/>
      <c r="P1948" s="304"/>
      <c r="Q1948" s="304"/>
      <c r="R1948" s="304"/>
      <c r="S1948" s="304"/>
      <c r="T1948" s="304"/>
      <c r="U1948" s="304"/>
      <c r="V1948" s="304"/>
      <c r="W1948" s="304"/>
      <c r="X1948" s="304"/>
      <c r="Y1948" s="154"/>
    </row>
    <row r="1949" spans="1:25">
      <c r="A1949" s="174"/>
      <c r="B1949" s="162"/>
      <c r="C1949" s="162"/>
      <c r="D1949" s="172" t="s">
        <v>907</v>
      </c>
      <c r="E1949" s="302"/>
      <c r="F1949" s="302"/>
      <c r="G1949" s="316">
        <f>24810000-210000</f>
        <v>24600000</v>
      </c>
      <c r="H1949" s="316">
        <v>210000</v>
      </c>
      <c r="I1949" s="302"/>
      <c r="J1949" s="302"/>
      <c r="K1949" s="302"/>
      <c r="L1949" s="302"/>
      <c r="M1949" s="304"/>
      <c r="N1949" s="304"/>
      <c r="O1949" s="304"/>
      <c r="P1949" s="304"/>
      <c r="Q1949" s="304"/>
      <c r="R1949" s="304"/>
      <c r="S1949" s="304"/>
      <c r="T1949" s="304"/>
      <c r="U1949" s="304"/>
      <c r="V1949" s="304"/>
      <c r="W1949" s="304"/>
      <c r="X1949" s="304"/>
      <c r="Y1949" s="154"/>
    </row>
    <row r="1950" spans="1:25">
      <c r="A1950" s="174"/>
      <c r="B1950" s="162"/>
      <c r="C1950" s="162"/>
      <c r="D1950" s="172" t="s">
        <v>908</v>
      </c>
      <c r="E1950" s="302"/>
      <c r="F1950" s="302"/>
      <c r="G1950" s="316">
        <f>2*14128000</f>
        <v>28256000</v>
      </c>
      <c r="H1950" s="316">
        <f>210000*2</f>
        <v>420000</v>
      </c>
      <c r="I1950" s="302"/>
      <c r="J1950" s="302"/>
      <c r="K1950" s="302"/>
      <c r="L1950" s="302"/>
      <c r="M1950" s="304"/>
      <c r="N1950" s="304"/>
      <c r="O1950" s="304"/>
      <c r="P1950" s="304"/>
      <c r="Q1950" s="304"/>
      <c r="R1950" s="304"/>
      <c r="S1950" s="304"/>
      <c r="T1950" s="304"/>
      <c r="U1950" s="304"/>
      <c r="V1950" s="304"/>
      <c r="W1950" s="304"/>
      <c r="X1950" s="304"/>
      <c r="Y1950" s="154"/>
    </row>
    <row r="1951" spans="1:25">
      <c r="A1951" s="174"/>
      <c r="B1951" s="162"/>
      <c r="C1951" s="162"/>
      <c r="D1951" s="172" t="s">
        <v>909</v>
      </c>
      <c r="E1951" s="302"/>
      <c r="F1951" s="302"/>
      <c r="G1951" s="316">
        <f>18032000*2</f>
        <v>36064000</v>
      </c>
      <c r="H1951" s="316">
        <f>210000*2</f>
        <v>420000</v>
      </c>
      <c r="I1951" s="302"/>
      <c r="J1951" s="302"/>
      <c r="K1951" s="302"/>
      <c r="L1951" s="302"/>
      <c r="M1951" s="304"/>
      <c r="N1951" s="304"/>
      <c r="O1951" s="304"/>
      <c r="P1951" s="304"/>
      <c r="Q1951" s="304"/>
      <c r="R1951" s="304"/>
      <c r="S1951" s="304"/>
      <c r="T1951" s="304"/>
      <c r="U1951" s="304"/>
      <c r="V1951" s="304"/>
      <c r="W1951" s="304"/>
      <c r="X1951" s="304"/>
      <c r="Y1951" s="154"/>
    </row>
    <row r="1952" spans="1:25">
      <c r="A1952" s="174"/>
      <c r="B1952" s="162"/>
      <c r="C1952" s="162"/>
      <c r="D1952" s="172" t="s">
        <v>910</v>
      </c>
      <c r="E1952" s="302"/>
      <c r="F1952" s="302"/>
      <c r="G1952" s="316">
        <f>14985000*3</f>
        <v>44955000</v>
      </c>
      <c r="H1952" s="316">
        <f>143334*3</f>
        <v>430002</v>
      </c>
      <c r="I1952" s="302"/>
      <c r="J1952" s="302"/>
      <c r="K1952" s="302"/>
      <c r="L1952" s="302"/>
      <c r="M1952" s="304"/>
      <c r="N1952" s="304"/>
      <c r="O1952" s="304"/>
      <c r="P1952" s="304"/>
      <c r="Q1952" s="304"/>
      <c r="R1952" s="304"/>
      <c r="S1952" s="304"/>
      <c r="T1952" s="304"/>
      <c r="U1952" s="304"/>
      <c r="V1952" s="304"/>
      <c r="W1952" s="304"/>
      <c r="X1952" s="304"/>
      <c r="Y1952" s="154"/>
    </row>
    <row r="1953" spans="1:25">
      <c r="A1953" s="174"/>
      <c r="B1953" s="162"/>
      <c r="C1953" s="162"/>
      <c r="D1953" s="172" t="s">
        <v>953</v>
      </c>
      <c r="E1953" s="302"/>
      <c r="F1953" s="302"/>
      <c r="G1953" s="302"/>
      <c r="H1953" s="302"/>
      <c r="I1953" s="302"/>
      <c r="J1953" s="302"/>
      <c r="K1953" s="302"/>
      <c r="L1953" s="302"/>
      <c r="M1953" s="316">
        <f>447907753-3200000</f>
        <v>444707753</v>
      </c>
      <c r="N1953" s="304"/>
      <c r="O1953" s="304"/>
      <c r="P1953" s="304"/>
      <c r="Q1953" s="304"/>
      <c r="R1953" s="304"/>
      <c r="S1953" s="304"/>
      <c r="T1953" s="304"/>
      <c r="U1953" s="304"/>
      <c r="V1953" s="304"/>
      <c r="W1953" s="304"/>
      <c r="X1953" s="304"/>
      <c r="Y1953" s="154"/>
    </row>
    <row r="1954" spans="1:25">
      <c r="A1954" s="174"/>
      <c r="B1954" s="162"/>
      <c r="C1954" s="162"/>
      <c r="D1954" s="172" t="s">
        <v>954</v>
      </c>
      <c r="E1954" s="302"/>
      <c r="F1954" s="302"/>
      <c r="G1954" s="316"/>
      <c r="H1954" s="316"/>
      <c r="I1954" s="302"/>
      <c r="J1954" s="302"/>
      <c r="K1954" s="302"/>
      <c r="L1954" s="302"/>
      <c r="M1954" s="304"/>
      <c r="N1954" s="304"/>
      <c r="O1954" s="304"/>
      <c r="P1954" s="316">
        <v>11500000</v>
      </c>
      <c r="Q1954" s="304"/>
      <c r="R1954" s="304"/>
      <c r="S1954" s="304"/>
      <c r="T1954" s="304"/>
      <c r="U1954" s="304"/>
      <c r="V1954" s="304"/>
      <c r="W1954" s="304"/>
      <c r="X1954" s="304"/>
      <c r="Y1954" s="154"/>
    </row>
    <row r="1955" spans="1:25">
      <c r="A1955" s="174"/>
      <c r="B1955" s="162"/>
      <c r="C1955" s="162"/>
      <c r="D1955" s="170" t="s">
        <v>948</v>
      </c>
      <c r="E1955" s="302"/>
      <c r="F1955" s="302"/>
      <c r="G1955" s="302"/>
      <c r="H1955" s="302"/>
      <c r="I1955" s="302"/>
      <c r="J1955" s="302"/>
      <c r="K1955" s="302"/>
      <c r="L1955" s="302"/>
      <c r="M1955" s="304"/>
      <c r="N1955" s="304"/>
      <c r="O1955" s="304"/>
      <c r="P1955" s="304"/>
      <c r="Q1955" s="304"/>
      <c r="R1955" s="304"/>
      <c r="S1955" s="304"/>
      <c r="T1955" s="304"/>
      <c r="U1955" s="304"/>
      <c r="V1955" s="304"/>
      <c r="W1955" s="304"/>
      <c r="X1955" s="304"/>
      <c r="Y1955" s="154"/>
    </row>
    <row r="1956" spans="1:25">
      <c r="A1956" s="174"/>
      <c r="B1956" s="162"/>
      <c r="C1956" s="162"/>
      <c r="D1956" s="172" t="s">
        <v>949</v>
      </c>
      <c r="E1956" s="302"/>
      <c r="F1956" s="302"/>
      <c r="G1956" s="302"/>
      <c r="H1956" s="302"/>
      <c r="I1956" s="302"/>
      <c r="J1956" s="302"/>
      <c r="K1956" s="316">
        <v>40000000</v>
      </c>
      <c r="L1956" s="302"/>
      <c r="M1956" s="304"/>
      <c r="N1956" s="304"/>
      <c r="O1956" s="304"/>
      <c r="P1956" s="304"/>
      <c r="Q1956" s="304"/>
      <c r="R1956" s="304"/>
      <c r="S1956" s="304"/>
      <c r="T1956" s="304"/>
      <c r="U1956" s="304"/>
      <c r="V1956" s="304"/>
      <c r="W1956" s="304"/>
      <c r="X1956" s="304"/>
      <c r="Y1956" s="154"/>
    </row>
    <row r="1957" spans="1:25">
      <c r="A1957" s="174"/>
      <c r="B1957" s="162"/>
      <c r="C1957" s="162"/>
      <c r="D1957" s="172" t="s">
        <v>950</v>
      </c>
      <c r="E1957" s="302"/>
      <c r="F1957" s="302"/>
      <c r="G1957" s="302"/>
      <c r="H1957" s="302"/>
      <c r="I1957" s="302"/>
      <c r="J1957" s="302"/>
      <c r="K1957" s="316">
        <v>108000000</v>
      </c>
      <c r="L1957" s="302"/>
      <c r="M1957" s="304"/>
      <c r="N1957" s="304"/>
      <c r="O1957" s="304"/>
      <c r="P1957" s="304"/>
      <c r="Q1957" s="304"/>
      <c r="R1957" s="304"/>
      <c r="S1957" s="304"/>
      <c r="T1957" s="304"/>
      <c r="U1957" s="304"/>
      <c r="V1957" s="304"/>
      <c r="W1957" s="304"/>
      <c r="X1957" s="304"/>
      <c r="Y1957" s="154"/>
    </row>
    <row r="1958" spans="1:25">
      <c r="A1958" s="174"/>
      <c r="B1958" s="162"/>
      <c r="C1958" s="162"/>
      <c r="D1958" s="172" t="s">
        <v>951</v>
      </c>
      <c r="E1958" s="302"/>
      <c r="F1958" s="302"/>
      <c r="G1958" s="302"/>
      <c r="H1958" s="302"/>
      <c r="I1958" s="302"/>
      <c r="J1958" s="302"/>
      <c r="K1958" s="316">
        <v>15000000</v>
      </c>
      <c r="L1958" s="302"/>
      <c r="M1958" s="304"/>
      <c r="N1958" s="304"/>
      <c r="O1958" s="304"/>
      <c r="P1958" s="304"/>
      <c r="Q1958" s="304"/>
      <c r="R1958" s="304"/>
      <c r="S1958" s="304"/>
      <c r="T1958" s="304"/>
      <c r="U1958" s="304"/>
      <c r="V1958" s="304"/>
      <c r="W1958" s="304"/>
      <c r="X1958" s="304"/>
      <c r="Y1958" s="154"/>
    </row>
    <row r="1959" spans="1:25">
      <c r="A1959" s="174"/>
      <c r="B1959" s="162"/>
      <c r="C1959" s="162"/>
      <c r="D1959" s="172" t="s">
        <v>952</v>
      </c>
      <c r="E1959" s="302"/>
      <c r="F1959" s="302"/>
      <c r="G1959" s="302"/>
      <c r="H1959" s="302"/>
      <c r="I1959" s="302"/>
      <c r="J1959" s="302"/>
      <c r="K1959" s="316">
        <v>40000000</v>
      </c>
      <c r="L1959" s="302"/>
      <c r="M1959" s="304"/>
      <c r="N1959" s="304"/>
      <c r="O1959" s="304"/>
      <c r="P1959" s="304"/>
      <c r="Q1959" s="304"/>
      <c r="R1959" s="304"/>
      <c r="S1959" s="304"/>
      <c r="T1959" s="304"/>
      <c r="U1959" s="304"/>
      <c r="V1959" s="304"/>
      <c r="W1959" s="304"/>
      <c r="X1959" s="304"/>
      <c r="Y1959" s="154"/>
    </row>
    <row r="1960" spans="1:25">
      <c r="A1960" s="174"/>
      <c r="B1960" s="162"/>
      <c r="C1960" s="162"/>
      <c r="D1960" s="172"/>
      <c r="E1960" s="302"/>
      <c r="F1960" s="302"/>
      <c r="G1960" s="316"/>
      <c r="H1960" s="316"/>
      <c r="I1960" s="302"/>
      <c r="J1960" s="302"/>
      <c r="K1960" s="302"/>
      <c r="L1960" s="302"/>
      <c r="M1960" s="304"/>
      <c r="N1960" s="304"/>
      <c r="O1960" s="304"/>
      <c r="P1960" s="304"/>
      <c r="Q1960" s="304"/>
      <c r="R1960" s="304"/>
      <c r="S1960" s="304"/>
      <c r="T1960" s="304"/>
      <c r="U1960" s="304"/>
      <c r="V1960" s="304"/>
      <c r="W1960" s="304"/>
      <c r="X1960" s="304"/>
      <c r="Y1960" s="154"/>
    </row>
    <row r="1961" spans="1:25">
      <c r="A1961" s="174"/>
      <c r="B1961" s="162"/>
      <c r="C1961" s="162"/>
      <c r="D1961" s="170" t="s">
        <v>956</v>
      </c>
      <c r="E1961" s="302"/>
      <c r="F1961" s="302"/>
      <c r="G1961" s="316"/>
      <c r="H1961" s="316"/>
      <c r="I1961" s="302"/>
      <c r="J1961" s="302"/>
      <c r="K1961" s="302"/>
      <c r="L1961" s="302"/>
      <c r="M1961" s="304"/>
      <c r="N1961" s="304"/>
      <c r="O1961" s="304"/>
      <c r="P1961" s="304"/>
      <c r="Q1961" s="304"/>
      <c r="R1961" s="304"/>
      <c r="S1961" s="304"/>
      <c r="T1961" s="304"/>
      <c r="U1961" s="304"/>
      <c r="V1961" s="304"/>
      <c r="W1961" s="304"/>
      <c r="X1961" s="304"/>
      <c r="Y1961" s="154"/>
    </row>
    <row r="1962" spans="1:25">
      <c r="A1962" s="174"/>
      <c r="B1962" s="162"/>
      <c r="C1962" s="162"/>
      <c r="D1962" s="172" t="s">
        <v>957</v>
      </c>
      <c r="E1962" s="302"/>
      <c r="F1962" s="302"/>
      <c r="G1962" s="316"/>
      <c r="H1962" s="316"/>
      <c r="I1962" s="302"/>
      <c r="J1962" s="302"/>
      <c r="K1962" s="302"/>
      <c r="L1962" s="302"/>
      <c r="M1962" s="304"/>
      <c r="N1962" s="304"/>
      <c r="O1962" s="304"/>
      <c r="P1962" s="304"/>
      <c r="Q1962" s="316">
        <v>14511453</v>
      </c>
      <c r="R1962" s="304"/>
      <c r="S1962" s="304"/>
      <c r="T1962" s="304"/>
      <c r="U1962" s="304"/>
      <c r="V1962" s="304"/>
      <c r="W1962" s="304"/>
      <c r="X1962" s="304"/>
      <c r="Y1962" s="154"/>
    </row>
    <row r="1963" spans="1:25">
      <c r="A1963" s="174"/>
      <c r="B1963" s="162"/>
      <c r="C1963" s="162"/>
      <c r="D1963" s="172" t="s">
        <v>958</v>
      </c>
      <c r="E1963" s="302"/>
      <c r="F1963" s="302"/>
      <c r="G1963" s="316"/>
      <c r="H1963" s="316"/>
      <c r="I1963" s="302"/>
      <c r="J1963" s="302"/>
      <c r="K1963" s="302"/>
      <c r="L1963" s="302"/>
      <c r="M1963" s="304"/>
      <c r="N1963" s="304"/>
      <c r="O1963" s="304"/>
      <c r="P1963" s="304"/>
      <c r="Q1963" s="316">
        <v>14511453</v>
      </c>
      <c r="R1963" s="304"/>
      <c r="S1963" s="304"/>
      <c r="T1963" s="304"/>
      <c r="U1963" s="304"/>
      <c r="V1963" s="304"/>
      <c r="W1963" s="304"/>
      <c r="X1963" s="304"/>
      <c r="Y1963" s="154"/>
    </row>
    <row r="1964" spans="1:25">
      <c r="A1964" s="174"/>
      <c r="B1964" s="162"/>
      <c r="C1964" s="162"/>
      <c r="D1964" s="172" t="s">
        <v>959</v>
      </c>
      <c r="E1964" s="302"/>
      <c r="F1964" s="302"/>
      <c r="G1964" s="316"/>
      <c r="H1964" s="316"/>
      <c r="I1964" s="302"/>
      <c r="J1964" s="302"/>
      <c r="K1964" s="302"/>
      <c r="L1964" s="302"/>
      <c r="M1964" s="304"/>
      <c r="N1964" s="304"/>
      <c r="O1964" s="304"/>
      <c r="P1964" s="304"/>
      <c r="Q1964" s="316">
        <v>14511454</v>
      </c>
      <c r="R1964" s="304"/>
      <c r="S1964" s="304"/>
      <c r="T1964" s="304"/>
      <c r="U1964" s="304"/>
      <c r="V1964" s="304"/>
      <c r="W1964" s="304"/>
      <c r="X1964" s="304"/>
      <c r="Y1964" s="154"/>
    </row>
    <row r="1965" spans="1:25">
      <c r="A1965" s="174"/>
      <c r="B1965" s="162"/>
      <c r="C1965" s="162"/>
      <c r="D1965" s="172" t="s">
        <v>960</v>
      </c>
      <c r="E1965" s="302"/>
      <c r="F1965" s="302"/>
      <c r="G1965" s="316"/>
      <c r="H1965" s="316"/>
      <c r="I1965" s="302"/>
      <c r="J1965" s="302"/>
      <c r="K1965" s="302"/>
      <c r="L1965" s="302"/>
      <c r="M1965" s="304"/>
      <c r="N1965" s="304"/>
      <c r="O1965" s="304"/>
      <c r="P1965" s="304"/>
      <c r="Q1965" s="316">
        <v>89900000</v>
      </c>
      <c r="R1965" s="304"/>
      <c r="S1965" s="304"/>
      <c r="T1965" s="304"/>
      <c r="U1965" s="304"/>
      <c r="V1965" s="304"/>
      <c r="W1965" s="304"/>
      <c r="X1965" s="304"/>
      <c r="Y1965" s="154"/>
    </row>
    <row r="1966" spans="1:25">
      <c r="A1966" s="174"/>
      <c r="B1966" s="162"/>
      <c r="C1966" s="162"/>
      <c r="D1966" s="172" t="s">
        <v>976</v>
      </c>
      <c r="E1966" s="302"/>
      <c r="F1966" s="302"/>
      <c r="G1966" s="316"/>
      <c r="H1966" s="316"/>
      <c r="I1966" s="302"/>
      <c r="J1966" s="302"/>
      <c r="K1966" s="302"/>
      <c r="L1966" s="302"/>
      <c r="M1966" s="304"/>
      <c r="N1966" s="304"/>
      <c r="O1966" s="304"/>
      <c r="P1966" s="304"/>
      <c r="Q1966" s="316">
        <f>163963032*8</f>
        <v>1311704256</v>
      </c>
      <c r="R1966" s="304"/>
      <c r="S1966" s="304"/>
      <c r="T1966" s="304"/>
      <c r="U1966" s="304"/>
      <c r="V1966" s="304"/>
      <c r="W1966" s="304"/>
      <c r="X1966" s="304"/>
      <c r="Y1966" s="154"/>
    </row>
    <row r="1967" spans="1:25">
      <c r="A1967" s="174"/>
      <c r="B1967" s="162"/>
      <c r="C1967" s="162"/>
      <c r="D1967" s="172" t="s">
        <v>977</v>
      </c>
      <c r="E1967" s="302"/>
      <c r="F1967" s="302"/>
      <c r="G1967" s="316"/>
      <c r="H1967" s="316"/>
      <c r="I1967" s="302"/>
      <c r="J1967" s="302"/>
      <c r="K1967" s="302"/>
      <c r="L1967" s="302"/>
      <c r="M1967" s="304"/>
      <c r="N1967" s="304"/>
      <c r="O1967" s="304"/>
      <c r="P1967" s="304"/>
      <c r="Q1967" s="316"/>
      <c r="R1967" s="316"/>
      <c r="S1967" s="304"/>
      <c r="T1967" s="304"/>
      <c r="U1967" s="304"/>
      <c r="V1967" s="304"/>
      <c r="W1967" s="304"/>
      <c r="X1967" s="304"/>
      <c r="Y1967" s="154"/>
    </row>
    <row r="1968" spans="1:25">
      <c r="A1968" s="174"/>
      <c r="B1968" s="162"/>
      <c r="C1968" s="162"/>
      <c r="D1968" s="172" t="s">
        <v>961</v>
      </c>
      <c r="E1968" s="302"/>
      <c r="F1968" s="302"/>
      <c r="G1968" s="316"/>
      <c r="H1968" s="316"/>
      <c r="I1968" s="302"/>
      <c r="J1968" s="302"/>
      <c r="K1968" s="302"/>
      <c r="L1968" s="302"/>
      <c r="M1968" s="304"/>
      <c r="N1968" s="304"/>
      <c r="O1968" s="304"/>
      <c r="P1968" s="304"/>
      <c r="Q1968" s="316">
        <v>194489034</v>
      </c>
      <c r="R1968" s="304"/>
      <c r="S1968" s="304"/>
      <c r="T1968" s="304"/>
      <c r="U1968" s="304"/>
      <c r="V1968" s="304"/>
      <c r="W1968" s="304"/>
      <c r="X1968" s="304"/>
      <c r="Y1968" s="154"/>
    </row>
    <row r="1969" spans="1:25">
      <c r="A1969" s="174"/>
      <c r="B1969" s="162"/>
      <c r="C1969" s="162"/>
      <c r="D1969" s="172" t="s">
        <v>962</v>
      </c>
      <c r="E1969" s="302"/>
      <c r="F1969" s="302"/>
      <c r="G1969" s="316"/>
      <c r="H1969" s="316"/>
      <c r="I1969" s="302"/>
      <c r="J1969" s="302"/>
      <c r="K1969" s="302"/>
      <c r="L1969" s="302"/>
      <c r="M1969" s="304"/>
      <c r="N1969" s="304"/>
      <c r="O1969" s="304"/>
      <c r="P1969" s="304"/>
      <c r="Q1969" s="316">
        <v>24810000</v>
      </c>
      <c r="R1969" s="304"/>
      <c r="S1969" s="304"/>
      <c r="T1969" s="304"/>
      <c r="U1969" s="304"/>
      <c r="V1969" s="304"/>
      <c r="W1969" s="304"/>
      <c r="X1969" s="304"/>
      <c r="Y1969" s="154"/>
    </row>
    <row r="1970" spans="1:25">
      <c r="A1970" s="174"/>
      <c r="B1970" s="162"/>
      <c r="C1970" s="162"/>
      <c r="D1970" s="172" t="s">
        <v>963</v>
      </c>
      <c r="E1970" s="302"/>
      <c r="F1970" s="302"/>
      <c r="G1970" s="316"/>
      <c r="H1970" s="316"/>
      <c r="I1970" s="302"/>
      <c r="J1970" s="302"/>
      <c r="K1970" s="302"/>
      <c r="L1970" s="302"/>
      <c r="M1970" s="304"/>
      <c r="N1970" s="304"/>
      <c r="O1970" s="304"/>
      <c r="P1970" s="304"/>
      <c r="Q1970" s="316">
        <v>9050000</v>
      </c>
      <c r="R1970" s="304"/>
      <c r="S1970" s="304"/>
      <c r="T1970" s="304"/>
      <c r="U1970" s="304"/>
      <c r="V1970" s="304"/>
      <c r="W1970" s="304"/>
      <c r="X1970" s="304"/>
      <c r="Y1970" s="154"/>
    </row>
    <row r="1971" spans="1:25">
      <c r="A1971" s="174"/>
      <c r="B1971" s="162"/>
      <c r="C1971" s="162"/>
      <c r="D1971" s="172" t="s">
        <v>964</v>
      </c>
      <c r="E1971" s="302"/>
      <c r="F1971" s="302"/>
      <c r="G1971" s="316"/>
      <c r="H1971" s="316"/>
      <c r="I1971" s="302"/>
      <c r="J1971" s="302"/>
      <c r="K1971" s="302"/>
      <c r="L1971" s="302"/>
      <c r="M1971" s="304"/>
      <c r="N1971" s="304"/>
      <c r="O1971" s="304"/>
      <c r="P1971" s="304"/>
      <c r="Q1971" s="316">
        <f>14338000*2</f>
        <v>28676000</v>
      </c>
      <c r="R1971" s="304"/>
      <c r="S1971" s="304"/>
      <c r="T1971" s="304"/>
      <c r="U1971" s="304"/>
      <c r="V1971" s="304"/>
      <c r="W1971" s="304"/>
      <c r="X1971" s="304"/>
      <c r="Y1971" s="154"/>
    </row>
    <row r="1972" spans="1:25">
      <c r="A1972" s="174"/>
      <c r="B1972" s="162"/>
      <c r="C1972" s="162"/>
      <c r="D1972" s="172" t="s">
        <v>965</v>
      </c>
      <c r="E1972" s="302"/>
      <c r="F1972" s="302"/>
      <c r="G1972" s="316"/>
      <c r="H1972" s="316"/>
      <c r="I1972" s="302"/>
      <c r="J1972" s="302"/>
      <c r="K1972" s="302"/>
      <c r="L1972" s="302"/>
      <c r="M1972" s="304"/>
      <c r="N1972" s="304"/>
      <c r="O1972" s="304"/>
      <c r="P1972" s="304"/>
      <c r="Q1972" s="316">
        <v>18242000</v>
      </c>
      <c r="R1972" s="304"/>
      <c r="S1972" s="304"/>
      <c r="T1972" s="304"/>
      <c r="U1972" s="304"/>
      <c r="V1972" s="304"/>
      <c r="W1972" s="304"/>
      <c r="X1972" s="304"/>
      <c r="Y1972" s="154"/>
    </row>
    <row r="1973" spans="1:25">
      <c r="A1973" s="174"/>
      <c r="B1973" s="162"/>
      <c r="C1973" s="162"/>
      <c r="D1973" s="172" t="s">
        <v>966</v>
      </c>
      <c r="E1973" s="302"/>
      <c r="F1973" s="302"/>
      <c r="G1973" s="316"/>
      <c r="H1973" s="316"/>
      <c r="I1973" s="302"/>
      <c r="J1973" s="302"/>
      <c r="K1973" s="302"/>
      <c r="L1973" s="302"/>
      <c r="M1973" s="304"/>
      <c r="N1973" s="304"/>
      <c r="O1973" s="304"/>
      <c r="P1973" s="304"/>
      <c r="Q1973" s="316">
        <f>166559999*5</f>
        <v>832799995</v>
      </c>
      <c r="R1973" s="304"/>
      <c r="S1973" s="304"/>
      <c r="T1973" s="304"/>
      <c r="U1973" s="304"/>
      <c r="V1973" s="304"/>
      <c r="W1973" s="304"/>
      <c r="X1973" s="304"/>
      <c r="Y1973" s="154"/>
    </row>
    <row r="1974" spans="1:25">
      <c r="A1974" s="174"/>
      <c r="B1974" s="162"/>
      <c r="C1974" s="162"/>
      <c r="D1974" s="172" t="s">
        <v>967</v>
      </c>
      <c r="E1974" s="302"/>
      <c r="F1974" s="302"/>
      <c r="G1974" s="316"/>
      <c r="H1974" s="316"/>
      <c r="I1974" s="302"/>
      <c r="J1974" s="302"/>
      <c r="K1974" s="302"/>
      <c r="L1974" s="302"/>
      <c r="M1974" s="304"/>
      <c r="N1974" s="304"/>
      <c r="O1974" s="304"/>
      <c r="P1974" s="304"/>
      <c r="Q1974" s="316">
        <v>35700000</v>
      </c>
      <c r="R1974" s="304"/>
      <c r="S1974" s="304"/>
      <c r="T1974" s="304"/>
      <c r="U1974" s="304"/>
      <c r="V1974" s="304"/>
      <c r="W1974" s="304"/>
      <c r="X1974" s="304"/>
      <c r="Y1974" s="154"/>
    </row>
    <row r="1975" spans="1:25">
      <c r="A1975" s="174"/>
      <c r="B1975" s="162"/>
      <c r="C1975" s="162"/>
      <c r="D1975" s="172" t="s">
        <v>968</v>
      </c>
      <c r="E1975" s="302"/>
      <c r="F1975" s="302"/>
      <c r="G1975" s="316"/>
      <c r="H1975" s="316"/>
      <c r="I1975" s="302"/>
      <c r="J1975" s="302"/>
      <c r="K1975" s="302"/>
      <c r="L1975" s="302"/>
      <c r="M1975" s="304"/>
      <c r="N1975" s="304"/>
      <c r="O1975" s="304"/>
      <c r="P1975" s="304"/>
      <c r="Q1975" s="316">
        <v>7875000</v>
      </c>
      <c r="R1975" s="304"/>
      <c r="S1975" s="304"/>
      <c r="T1975" s="304"/>
      <c r="U1975" s="304"/>
      <c r="V1975" s="304"/>
      <c r="W1975" s="304"/>
      <c r="X1975" s="304"/>
      <c r="Y1975" s="154"/>
    </row>
    <row r="1976" spans="1:25">
      <c r="A1976" s="174"/>
      <c r="B1976" s="162"/>
      <c r="C1976" s="162"/>
      <c r="D1976" s="172" t="s">
        <v>969</v>
      </c>
      <c r="E1976" s="302"/>
      <c r="F1976" s="302"/>
      <c r="G1976" s="316"/>
      <c r="H1976" s="316"/>
      <c r="I1976" s="302"/>
      <c r="J1976" s="302"/>
      <c r="K1976" s="302"/>
      <c r="L1976" s="302"/>
      <c r="M1976" s="304"/>
      <c r="N1976" s="304"/>
      <c r="O1976" s="304"/>
      <c r="P1976" s="304"/>
      <c r="Q1976" s="316">
        <v>4350000</v>
      </c>
      <c r="R1976" s="304"/>
      <c r="S1976" s="304"/>
      <c r="T1976" s="304"/>
      <c r="U1976" s="304"/>
      <c r="V1976" s="304"/>
      <c r="W1976" s="304"/>
      <c r="X1976" s="304"/>
      <c r="Y1976" s="154"/>
    </row>
    <row r="1977" spans="1:25">
      <c r="A1977" s="174"/>
      <c r="B1977" s="162"/>
      <c r="C1977" s="162"/>
      <c r="D1977" s="172" t="s">
        <v>970</v>
      </c>
      <c r="E1977" s="302"/>
      <c r="F1977" s="302"/>
      <c r="G1977" s="316"/>
      <c r="H1977" s="316"/>
      <c r="I1977" s="302"/>
      <c r="J1977" s="302"/>
      <c r="K1977" s="302"/>
      <c r="L1977" s="302"/>
      <c r="M1977" s="304"/>
      <c r="N1977" s="304"/>
      <c r="O1977" s="304"/>
      <c r="P1977" s="304"/>
      <c r="Q1977" s="316">
        <v>49700000</v>
      </c>
      <c r="R1977" s="304"/>
      <c r="S1977" s="304"/>
      <c r="T1977" s="304"/>
      <c r="U1977" s="304"/>
      <c r="V1977" s="304"/>
      <c r="W1977" s="304"/>
      <c r="X1977" s="304"/>
      <c r="Y1977" s="154"/>
    </row>
    <row r="1978" spans="1:25">
      <c r="A1978" s="174"/>
      <c r="B1978" s="162"/>
      <c r="C1978" s="162"/>
      <c r="D1978" s="172" t="s">
        <v>971</v>
      </c>
      <c r="E1978" s="302"/>
      <c r="F1978" s="302"/>
      <c r="G1978" s="316"/>
      <c r="H1978" s="316"/>
      <c r="I1978" s="302"/>
      <c r="J1978" s="302"/>
      <c r="K1978" s="302"/>
      <c r="L1978" s="302"/>
      <c r="M1978" s="304"/>
      <c r="N1978" s="304"/>
      <c r="O1978" s="304"/>
      <c r="P1978" s="304"/>
      <c r="Q1978" s="316"/>
      <c r="R1978" s="316"/>
      <c r="S1978" s="304"/>
      <c r="T1978" s="304"/>
      <c r="U1978" s="304"/>
      <c r="V1978" s="304"/>
      <c r="W1978" s="304"/>
      <c r="X1978" s="304"/>
      <c r="Y1978" s="154"/>
    </row>
    <row r="1979" spans="1:25">
      <c r="A1979" s="174"/>
      <c r="B1979" s="162"/>
      <c r="C1979" s="162"/>
      <c r="D1979" s="172" t="s">
        <v>972</v>
      </c>
      <c r="E1979" s="302"/>
      <c r="F1979" s="302"/>
      <c r="G1979" s="316"/>
      <c r="H1979" s="316"/>
      <c r="I1979" s="302"/>
      <c r="J1979" s="302"/>
      <c r="K1979" s="302"/>
      <c r="L1979" s="302"/>
      <c r="M1979" s="304"/>
      <c r="N1979" s="304"/>
      <c r="O1979" s="304"/>
      <c r="P1979" s="304"/>
      <c r="Q1979" s="316"/>
      <c r="R1979" s="316"/>
      <c r="S1979" s="304"/>
      <c r="T1979" s="304"/>
      <c r="U1979" s="304"/>
      <c r="V1979" s="304"/>
      <c r="W1979" s="304"/>
      <c r="X1979" s="304"/>
      <c r="Y1979" s="154"/>
    </row>
    <row r="1980" spans="1:25">
      <c r="A1980" s="174"/>
      <c r="B1980" s="162"/>
      <c r="C1980" s="162"/>
      <c r="D1980" s="172" t="s">
        <v>973</v>
      </c>
      <c r="E1980" s="302"/>
      <c r="F1980" s="302"/>
      <c r="G1980" s="316"/>
      <c r="H1980" s="316"/>
      <c r="I1980" s="302"/>
      <c r="J1980" s="302"/>
      <c r="K1980" s="302"/>
      <c r="L1980" s="302"/>
      <c r="M1980" s="304"/>
      <c r="N1980" s="304"/>
      <c r="O1980" s="304"/>
      <c r="P1980" s="304"/>
      <c r="Q1980" s="316">
        <v>1457500</v>
      </c>
      <c r="R1980" s="304"/>
      <c r="S1980" s="304"/>
      <c r="T1980" s="304"/>
      <c r="U1980" s="304"/>
      <c r="V1980" s="304"/>
      <c r="W1980" s="304"/>
      <c r="X1980" s="304"/>
      <c r="Y1980" s="154"/>
    </row>
    <row r="1981" spans="1:25">
      <c r="A1981" s="174"/>
      <c r="B1981" s="162"/>
      <c r="C1981" s="162"/>
      <c r="D1981" s="172" t="s">
        <v>974</v>
      </c>
      <c r="E1981" s="302"/>
      <c r="F1981" s="302"/>
      <c r="G1981" s="316"/>
      <c r="H1981" s="316"/>
      <c r="I1981" s="302"/>
      <c r="J1981" s="302"/>
      <c r="K1981" s="302"/>
      <c r="L1981" s="302"/>
      <c r="M1981" s="304"/>
      <c r="N1981" s="304"/>
      <c r="O1981" s="304"/>
      <c r="P1981" s="304"/>
      <c r="Q1981" s="316">
        <v>3850000</v>
      </c>
      <c r="R1981" s="304"/>
      <c r="S1981" s="304"/>
      <c r="T1981" s="304"/>
      <c r="U1981" s="304"/>
      <c r="V1981" s="304"/>
      <c r="W1981" s="304"/>
      <c r="X1981" s="304"/>
      <c r="Y1981" s="154"/>
    </row>
    <row r="1982" spans="1:25">
      <c r="A1982" s="174"/>
      <c r="B1982" s="162"/>
      <c r="C1982" s="162"/>
      <c r="D1982" s="172" t="s">
        <v>975</v>
      </c>
      <c r="E1982" s="302"/>
      <c r="F1982" s="302"/>
      <c r="G1982" s="316"/>
      <c r="H1982" s="316"/>
      <c r="I1982" s="302"/>
      <c r="J1982" s="302"/>
      <c r="K1982" s="302"/>
      <c r="L1982" s="302"/>
      <c r="M1982" s="304"/>
      <c r="N1982" s="304"/>
      <c r="O1982" s="304"/>
      <c r="P1982" s="304"/>
      <c r="Q1982" s="316">
        <v>3987500</v>
      </c>
      <c r="R1982" s="304"/>
      <c r="S1982" s="304"/>
      <c r="T1982" s="304"/>
      <c r="U1982" s="304"/>
      <c r="V1982" s="304"/>
      <c r="W1982" s="304"/>
      <c r="X1982" s="304"/>
      <c r="Y1982" s="154"/>
    </row>
    <row r="1983" spans="1:25">
      <c r="A1983" s="174"/>
      <c r="B1983" s="162"/>
      <c r="C1983" s="162"/>
      <c r="D1983" s="157"/>
      <c r="E1983" s="302"/>
      <c r="F1983" s="302"/>
      <c r="G1983" s="316"/>
      <c r="H1983" s="316"/>
      <c r="I1983" s="302"/>
      <c r="J1983" s="302"/>
      <c r="K1983" s="302"/>
      <c r="L1983" s="302"/>
      <c r="M1983" s="304"/>
      <c r="N1983" s="304"/>
      <c r="O1983" s="304"/>
      <c r="P1983" s="304"/>
      <c r="Q1983" s="304"/>
      <c r="R1983" s="304"/>
      <c r="S1983" s="304"/>
      <c r="T1983" s="304"/>
      <c r="U1983" s="304"/>
      <c r="V1983" s="304"/>
      <c r="W1983" s="304"/>
      <c r="X1983" s="304"/>
      <c r="Y1983" s="154"/>
    </row>
    <row r="1984" spans="1:25">
      <c r="A1984" s="174"/>
      <c r="B1984" s="162"/>
      <c r="C1984" s="162"/>
      <c r="D1984" s="170" t="s">
        <v>994</v>
      </c>
      <c r="E1984" s="302"/>
      <c r="F1984" s="302"/>
      <c r="G1984" s="316"/>
      <c r="H1984" s="316"/>
      <c r="I1984" s="302"/>
      <c r="J1984" s="302"/>
      <c r="K1984" s="302"/>
      <c r="L1984" s="302"/>
      <c r="M1984" s="304"/>
      <c r="N1984" s="304"/>
      <c r="O1984" s="304"/>
      <c r="P1984" s="304"/>
      <c r="Q1984" s="304"/>
      <c r="R1984" s="304"/>
      <c r="S1984" s="304"/>
      <c r="T1984" s="304"/>
      <c r="U1984" s="304"/>
      <c r="V1984" s="304"/>
      <c r="W1984" s="304"/>
      <c r="X1984" s="304"/>
      <c r="Y1984" s="154"/>
    </row>
    <row r="1985" spans="1:25">
      <c r="A1985" s="174"/>
      <c r="B1985" s="162"/>
      <c r="C1985" s="162"/>
      <c r="D1985" s="172" t="s">
        <v>983</v>
      </c>
      <c r="E1985" s="302"/>
      <c r="F1985" s="302"/>
      <c r="G1985" s="316"/>
      <c r="H1985" s="316"/>
      <c r="I1985" s="302"/>
      <c r="J1985" s="302"/>
      <c r="K1985" s="302"/>
      <c r="L1985" s="302"/>
      <c r="M1985" s="304"/>
      <c r="N1985" s="304"/>
      <c r="O1985" s="304"/>
      <c r="P1985" s="304"/>
      <c r="Q1985" s="304"/>
      <c r="R1985" s="317">
        <v>2000000</v>
      </c>
      <c r="S1985" s="304"/>
      <c r="T1985" s="304"/>
      <c r="U1985" s="304"/>
      <c r="V1985" s="304"/>
      <c r="W1985" s="304"/>
      <c r="X1985" s="304"/>
      <c r="Y1985" s="154"/>
    </row>
    <row r="1986" spans="1:25">
      <c r="A1986" s="174"/>
      <c r="B1986" s="162"/>
      <c r="C1986" s="162"/>
      <c r="D1986" s="172" t="s">
        <v>984</v>
      </c>
      <c r="E1986" s="302"/>
      <c r="F1986" s="302"/>
      <c r="G1986" s="316"/>
      <c r="H1986" s="316"/>
      <c r="I1986" s="302"/>
      <c r="J1986" s="302"/>
      <c r="K1986" s="302"/>
      <c r="L1986" s="302"/>
      <c r="M1986" s="304"/>
      <c r="N1986" s="304"/>
      <c r="O1986" s="304"/>
      <c r="P1986" s="304"/>
      <c r="Q1986" s="304"/>
      <c r="R1986" s="317">
        <v>250000</v>
      </c>
      <c r="S1986" s="304"/>
      <c r="T1986" s="304"/>
      <c r="U1986" s="304"/>
      <c r="V1986" s="304"/>
      <c r="W1986" s="304"/>
      <c r="X1986" s="304"/>
      <c r="Y1986" s="154"/>
    </row>
    <row r="1987" spans="1:25">
      <c r="A1987" s="174"/>
      <c r="B1987" s="162"/>
      <c r="C1987" s="162"/>
      <c r="D1987" s="172" t="s">
        <v>985</v>
      </c>
      <c r="E1987" s="302"/>
      <c r="F1987" s="302"/>
      <c r="G1987" s="316"/>
      <c r="H1987" s="316"/>
      <c r="I1987" s="302"/>
      <c r="J1987" s="302"/>
      <c r="K1987" s="302"/>
      <c r="L1987" s="302"/>
      <c r="M1987" s="304"/>
      <c r="N1987" s="304"/>
      <c r="O1987" s="304"/>
      <c r="P1987" s="304"/>
      <c r="Q1987" s="304"/>
      <c r="R1987" s="317">
        <v>100000</v>
      </c>
      <c r="S1987" s="304"/>
      <c r="T1987" s="304"/>
      <c r="U1987" s="304"/>
      <c r="V1987" s="304"/>
      <c r="W1987" s="304"/>
      <c r="X1987" s="304"/>
      <c r="Y1987" s="154"/>
    </row>
    <row r="1988" spans="1:25">
      <c r="A1988" s="174"/>
      <c r="B1988" s="162"/>
      <c r="C1988" s="162"/>
      <c r="D1988" s="172" t="s">
        <v>986</v>
      </c>
      <c r="E1988" s="302"/>
      <c r="F1988" s="302"/>
      <c r="G1988" s="316"/>
      <c r="H1988" s="316"/>
      <c r="I1988" s="302"/>
      <c r="J1988" s="302"/>
      <c r="K1988" s="302"/>
      <c r="L1988" s="302"/>
      <c r="M1988" s="304"/>
      <c r="N1988" s="304"/>
      <c r="O1988" s="304"/>
      <c r="P1988" s="304"/>
      <c r="Q1988" s="304"/>
      <c r="R1988" s="317">
        <v>250000</v>
      </c>
      <c r="S1988" s="304"/>
      <c r="T1988" s="304"/>
      <c r="U1988" s="304"/>
      <c r="V1988" s="304"/>
      <c r="W1988" s="304"/>
      <c r="X1988" s="304"/>
      <c r="Y1988" s="154"/>
    </row>
    <row r="1989" spans="1:25">
      <c r="A1989" s="174"/>
      <c r="B1989" s="162"/>
      <c r="C1989" s="162"/>
      <c r="D1989" s="172" t="s">
        <v>987</v>
      </c>
      <c r="E1989" s="302"/>
      <c r="F1989" s="302"/>
      <c r="G1989" s="316"/>
      <c r="H1989" s="316"/>
      <c r="I1989" s="302"/>
      <c r="J1989" s="302"/>
      <c r="K1989" s="302"/>
      <c r="L1989" s="302"/>
      <c r="M1989" s="304"/>
      <c r="N1989" s="304"/>
      <c r="O1989" s="304"/>
      <c r="P1989" s="304"/>
      <c r="Q1989" s="304"/>
      <c r="R1989" s="317">
        <v>2000000</v>
      </c>
      <c r="S1989" s="304"/>
      <c r="T1989" s="304"/>
      <c r="U1989" s="304"/>
      <c r="V1989" s="304"/>
      <c r="W1989" s="304"/>
      <c r="X1989" s="304"/>
      <c r="Y1989" s="154"/>
    </row>
    <row r="1990" spans="1:25">
      <c r="A1990" s="174"/>
      <c r="B1990" s="162"/>
      <c r="C1990" s="162"/>
      <c r="D1990" s="172" t="s">
        <v>987</v>
      </c>
      <c r="E1990" s="302"/>
      <c r="F1990" s="302"/>
      <c r="G1990" s="316"/>
      <c r="H1990" s="316"/>
      <c r="I1990" s="302"/>
      <c r="J1990" s="302"/>
      <c r="K1990" s="302"/>
      <c r="L1990" s="302"/>
      <c r="M1990" s="304"/>
      <c r="N1990" s="304"/>
      <c r="O1990" s="304"/>
      <c r="P1990" s="304"/>
      <c r="Q1990" s="304"/>
      <c r="R1990" s="317">
        <v>1640000</v>
      </c>
      <c r="S1990" s="304"/>
      <c r="T1990" s="304"/>
      <c r="U1990" s="304"/>
      <c r="V1990" s="304"/>
      <c r="W1990" s="304"/>
      <c r="X1990" s="304"/>
      <c r="Y1990" s="154"/>
    </row>
    <row r="1991" spans="1:25">
      <c r="A1991" s="174"/>
      <c r="B1991" s="162"/>
      <c r="C1991" s="162"/>
      <c r="D1991" s="172" t="s">
        <v>988</v>
      </c>
      <c r="E1991" s="302"/>
      <c r="F1991" s="302"/>
      <c r="G1991" s="316"/>
      <c r="H1991" s="316"/>
      <c r="I1991" s="302"/>
      <c r="J1991" s="302"/>
      <c r="K1991" s="302"/>
      <c r="L1991" s="302"/>
      <c r="M1991" s="304"/>
      <c r="N1991" s="304"/>
      <c r="O1991" s="304"/>
      <c r="P1991" s="304"/>
      <c r="Q1991" s="304"/>
      <c r="R1991" s="317">
        <v>2851724</v>
      </c>
      <c r="S1991" s="304"/>
      <c r="T1991" s="304"/>
      <c r="U1991" s="304"/>
      <c r="V1991" s="304"/>
      <c r="W1991" s="304"/>
      <c r="X1991" s="304"/>
      <c r="Y1991" s="154"/>
    </row>
    <row r="1992" spans="1:25">
      <c r="A1992" s="174"/>
      <c r="B1992" s="162"/>
      <c r="C1992" s="162"/>
      <c r="D1992" s="172" t="s">
        <v>989</v>
      </c>
      <c r="E1992" s="302"/>
      <c r="F1992" s="302"/>
      <c r="G1992" s="316"/>
      <c r="H1992" s="316"/>
      <c r="I1992" s="302"/>
      <c r="J1992" s="302"/>
      <c r="K1992" s="302"/>
      <c r="L1992" s="302"/>
      <c r="M1992" s="304"/>
      <c r="N1992" s="304"/>
      <c r="O1992" s="304"/>
      <c r="P1992" s="304"/>
      <c r="Q1992" s="304"/>
      <c r="R1992" s="317">
        <v>2851724</v>
      </c>
      <c r="S1992" s="304"/>
      <c r="T1992" s="304"/>
      <c r="U1992" s="304"/>
      <c r="V1992" s="304"/>
      <c r="W1992" s="304"/>
      <c r="X1992" s="304"/>
      <c r="Y1992" s="154"/>
    </row>
    <row r="1993" spans="1:25">
      <c r="A1993" s="174"/>
      <c r="B1993" s="162"/>
      <c r="C1993" s="162"/>
      <c r="D1993" s="172" t="s">
        <v>183</v>
      </c>
      <c r="E1993" s="302"/>
      <c r="F1993" s="302"/>
      <c r="G1993" s="316"/>
      <c r="H1993" s="316"/>
      <c r="I1993" s="302"/>
      <c r="J1993" s="302"/>
      <c r="K1993" s="302"/>
      <c r="L1993" s="302"/>
      <c r="M1993" s="304"/>
      <c r="N1993" s="304"/>
      <c r="O1993" s="304"/>
      <c r="P1993" s="304"/>
      <c r="Q1993" s="304"/>
      <c r="R1993" s="317">
        <v>2500000</v>
      </c>
      <c r="S1993" s="304"/>
      <c r="T1993" s="304"/>
      <c r="U1993" s="304"/>
      <c r="V1993" s="304"/>
      <c r="W1993" s="304"/>
      <c r="X1993" s="304"/>
      <c r="Y1993" s="154"/>
    </row>
    <row r="1994" spans="1:25">
      <c r="A1994" s="174"/>
      <c r="B1994" s="162"/>
      <c r="C1994" s="162"/>
      <c r="D1994" s="172" t="s">
        <v>183</v>
      </c>
      <c r="E1994" s="302"/>
      <c r="F1994" s="302"/>
      <c r="G1994" s="316"/>
      <c r="H1994" s="316"/>
      <c r="I1994" s="302"/>
      <c r="J1994" s="302"/>
      <c r="K1994" s="302"/>
      <c r="L1994" s="302"/>
      <c r="M1994" s="304"/>
      <c r="N1994" s="304"/>
      <c r="O1994" s="304"/>
      <c r="P1994" s="304"/>
      <c r="Q1994" s="304"/>
      <c r="R1994" s="317">
        <v>2000000</v>
      </c>
      <c r="S1994" s="304"/>
      <c r="T1994" s="304"/>
      <c r="U1994" s="304"/>
      <c r="V1994" s="304"/>
      <c r="W1994" s="304"/>
      <c r="X1994" s="304"/>
      <c r="Y1994" s="154"/>
    </row>
    <row r="1995" spans="1:25">
      <c r="A1995" s="174"/>
      <c r="B1995" s="162"/>
      <c r="C1995" s="162"/>
      <c r="D1995" s="172" t="s">
        <v>183</v>
      </c>
      <c r="E1995" s="302"/>
      <c r="F1995" s="302"/>
      <c r="G1995" s="316"/>
      <c r="H1995" s="316"/>
      <c r="I1995" s="302"/>
      <c r="J1995" s="302"/>
      <c r="K1995" s="302"/>
      <c r="L1995" s="302"/>
      <c r="M1995" s="304"/>
      <c r="N1995" s="304"/>
      <c r="O1995" s="304"/>
      <c r="P1995" s="304"/>
      <c r="Q1995" s="304"/>
      <c r="R1995" s="317">
        <v>750000</v>
      </c>
      <c r="S1995" s="304"/>
      <c r="T1995" s="304"/>
      <c r="U1995" s="304"/>
      <c r="V1995" s="304"/>
      <c r="W1995" s="304"/>
      <c r="X1995" s="304"/>
      <c r="Y1995" s="154"/>
    </row>
    <row r="1996" spans="1:25">
      <c r="A1996" s="174"/>
      <c r="B1996" s="162"/>
      <c r="C1996" s="162"/>
      <c r="D1996" s="172" t="s">
        <v>183</v>
      </c>
      <c r="E1996" s="302"/>
      <c r="F1996" s="302"/>
      <c r="G1996" s="316"/>
      <c r="H1996" s="316"/>
      <c r="I1996" s="302"/>
      <c r="J1996" s="302"/>
      <c r="K1996" s="302"/>
      <c r="L1996" s="302"/>
      <c r="M1996" s="304"/>
      <c r="N1996" s="304"/>
      <c r="O1996" s="304"/>
      <c r="P1996" s="304"/>
      <c r="Q1996" s="304"/>
      <c r="R1996" s="317">
        <v>2500000</v>
      </c>
      <c r="S1996" s="304"/>
      <c r="T1996" s="304"/>
      <c r="U1996" s="304"/>
      <c r="V1996" s="304"/>
      <c r="W1996" s="304"/>
      <c r="X1996" s="304"/>
      <c r="Y1996" s="154"/>
    </row>
    <row r="1997" spans="1:25">
      <c r="A1997" s="174"/>
      <c r="B1997" s="162"/>
      <c r="C1997" s="162"/>
      <c r="D1997" s="172" t="s">
        <v>183</v>
      </c>
      <c r="E1997" s="302"/>
      <c r="F1997" s="302"/>
      <c r="G1997" s="316"/>
      <c r="H1997" s="316"/>
      <c r="I1997" s="302"/>
      <c r="J1997" s="302"/>
      <c r="K1997" s="302"/>
      <c r="L1997" s="302"/>
      <c r="M1997" s="304"/>
      <c r="N1997" s="304"/>
      <c r="O1997" s="304"/>
      <c r="P1997" s="304"/>
      <c r="Q1997" s="304"/>
      <c r="R1997" s="317">
        <v>2500000</v>
      </c>
      <c r="S1997" s="304"/>
      <c r="T1997" s="304"/>
      <c r="U1997" s="304"/>
      <c r="V1997" s="304"/>
      <c r="W1997" s="304"/>
      <c r="X1997" s="304"/>
      <c r="Y1997" s="154"/>
    </row>
    <row r="1998" spans="1:25">
      <c r="A1998" s="174"/>
      <c r="B1998" s="162"/>
      <c r="C1998" s="162"/>
      <c r="D1998" s="172" t="s">
        <v>183</v>
      </c>
      <c r="E1998" s="302"/>
      <c r="F1998" s="302"/>
      <c r="G1998" s="316"/>
      <c r="H1998" s="316"/>
      <c r="I1998" s="302"/>
      <c r="J1998" s="302"/>
      <c r="K1998" s="302"/>
      <c r="L1998" s="302"/>
      <c r="M1998" s="304"/>
      <c r="N1998" s="304"/>
      <c r="O1998" s="304"/>
      <c r="P1998" s="304"/>
      <c r="Q1998" s="304"/>
      <c r="R1998" s="317">
        <v>1600000</v>
      </c>
      <c r="S1998" s="304"/>
      <c r="T1998" s="304"/>
      <c r="U1998" s="304"/>
      <c r="V1998" s="304"/>
      <c r="W1998" s="304"/>
      <c r="X1998" s="304"/>
      <c r="Y1998" s="154"/>
    </row>
    <row r="1999" spans="1:25">
      <c r="A1999" s="174"/>
      <c r="B1999" s="162"/>
      <c r="C1999" s="162"/>
      <c r="D1999" s="172" t="s">
        <v>183</v>
      </c>
      <c r="E1999" s="302"/>
      <c r="F1999" s="302"/>
      <c r="G1999" s="316"/>
      <c r="H1999" s="316"/>
      <c r="I1999" s="302"/>
      <c r="J1999" s="302"/>
      <c r="K1999" s="302"/>
      <c r="L1999" s="302"/>
      <c r="M1999" s="304"/>
      <c r="N1999" s="304"/>
      <c r="O1999" s="304"/>
      <c r="P1999" s="304"/>
      <c r="Q1999" s="304"/>
      <c r="R1999" s="317">
        <v>2000000</v>
      </c>
      <c r="S1999" s="304"/>
      <c r="T1999" s="304"/>
      <c r="U1999" s="304"/>
      <c r="V1999" s="304"/>
      <c r="W1999" s="304"/>
      <c r="X1999" s="304"/>
      <c r="Y1999" s="154"/>
    </row>
    <row r="2000" spans="1:25">
      <c r="A2000" s="174"/>
      <c r="B2000" s="162"/>
      <c r="C2000" s="162"/>
      <c r="D2000" s="172" t="s">
        <v>183</v>
      </c>
      <c r="E2000" s="302"/>
      <c r="F2000" s="302"/>
      <c r="G2000" s="316"/>
      <c r="H2000" s="316"/>
      <c r="I2000" s="302"/>
      <c r="J2000" s="302"/>
      <c r="K2000" s="302"/>
      <c r="L2000" s="302"/>
      <c r="M2000" s="304"/>
      <c r="N2000" s="304"/>
      <c r="O2000" s="304"/>
      <c r="P2000" s="304"/>
      <c r="Q2000" s="304"/>
      <c r="R2000" s="317">
        <v>950000</v>
      </c>
      <c r="S2000" s="304"/>
      <c r="T2000" s="304"/>
      <c r="U2000" s="304"/>
      <c r="V2000" s="304"/>
      <c r="W2000" s="304"/>
      <c r="X2000" s="304"/>
      <c r="Y2000" s="154"/>
    </row>
    <row r="2001" spans="1:25">
      <c r="A2001" s="174"/>
      <c r="B2001" s="162"/>
      <c r="C2001" s="162"/>
      <c r="D2001" s="172" t="s">
        <v>183</v>
      </c>
      <c r="E2001" s="302"/>
      <c r="F2001" s="302"/>
      <c r="G2001" s="316"/>
      <c r="H2001" s="316"/>
      <c r="I2001" s="302"/>
      <c r="J2001" s="302"/>
      <c r="K2001" s="302"/>
      <c r="L2001" s="302"/>
      <c r="M2001" s="304"/>
      <c r="N2001" s="304"/>
      <c r="O2001" s="304"/>
      <c r="P2001" s="304"/>
      <c r="Q2001" s="304"/>
      <c r="R2001" s="317">
        <v>2500000</v>
      </c>
      <c r="S2001" s="304"/>
      <c r="T2001" s="304"/>
      <c r="U2001" s="304"/>
      <c r="V2001" s="304"/>
      <c r="W2001" s="304"/>
      <c r="X2001" s="304"/>
      <c r="Y2001" s="154"/>
    </row>
    <row r="2002" spans="1:25">
      <c r="A2002" s="174"/>
      <c r="B2002" s="162"/>
      <c r="C2002" s="162"/>
      <c r="D2002" s="172" t="s">
        <v>183</v>
      </c>
      <c r="E2002" s="302"/>
      <c r="F2002" s="302"/>
      <c r="G2002" s="316"/>
      <c r="H2002" s="316"/>
      <c r="I2002" s="302"/>
      <c r="J2002" s="302"/>
      <c r="K2002" s="302"/>
      <c r="L2002" s="302"/>
      <c r="M2002" s="304"/>
      <c r="N2002" s="304"/>
      <c r="O2002" s="304"/>
      <c r="P2002" s="304"/>
      <c r="Q2002" s="304"/>
      <c r="R2002" s="317">
        <v>2000000</v>
      </c>
      <c r="S2002" s="304"/>
      <c r="T2002" s="304"/>
      <c r="U2002" s="304"/>
      <c r="V2002" s="304"/>
      <c r="W2002" s="304"/>
      <c r="X2002" s="304"/>
      <c r="Y2002" s="154"/>
    </row>
    <row r="2003" spans="1:25">
      <c r="A2003" s="174"/>
      <c r="B2003" s="162"/>
      <c r="C2003" s="162"/>
      <c r="D2003" s="172" t="s">
        <v>212</v>
      </c>
      <c r="E2003" s="302"/>
      <c r="F2003" s="302"/>
      <c r="G2003" s="316"/>
      <c r="H2003" s="316"/>
      <c r="I2003" s="302"/>
      <c r="J2003" s="302"/>
      <c r="K2003" s="302"/>
      <c r="L2003" s="302"/>
      <c r="M2003" s="304"/>
      <c r="N2003" s="304"/>
      <c r="O2003" s="304"/>
      <c r="P2003" s="304"/>
      <c r="Q2003" s="304"/>
      <c r="R2003" s="317">
        <v>25000000</v>
      </c>
      <c r="S2003" s="304"/>
      <c r="T2003" s="304"/>
      <c r="U2003" s="304"/>
      <c r="V2003" s="304"/>
      <c r="W2003" s="304"/>
      <c r="X2003" s="304"/>
      <c r="Y2003" s="154"/>
    </row>
    <row r="2004" spans="1:25">
      <c r="A2004" s="174"/>
      <c r="B2004" s="162"/>
      <c r="C2004" s="162"/>
      <c r="D2004" s="172" t="s">
        <v>212</v>
      </c>
      <c r="E2004" s="302"/>
      <c r="F2004" s="302"/>
      <c r="G2004" s="316"/>
      <c r="H2004" s="316"/>
      <c r="I2004" s="302"/>
      <c r="J2004" s="302"/>
      <c r="K2004" s="302"/>
      <c r="L2004" s="302"/>
      <c r="M2004" s="304"/>
      <c r="N2004" s="304"/>
      <c r="O2004" s="304"/>
      <c r="P2004" s="304"/>
      <c r="Q2004" s="304"/>
      <c r="R2004" s="317">
        <v>21500000</v>
      </c>
      <c r="S2004" s="304"/>
      <c r="T2004" s="304"/>
      <c r="U2004" s="304"/>
      <c r="V2004" s="304"/>
      <c r="W2004" s="304"/>
      <c r="X2004" s="304"/>
      <c r="Y2004" s="154"/>
    </row>
    <row r="2005" spans="1:25">
      <c r="A2005" s="174"/>
      <c r="B2005" s="162"/>
      <c r="C2005" s="162"/>
      <c r="D2005" s="172" t="s">
        <v>212</v>
      </c>
      <c r="E2005" s="302"/>
      <c r="F2005" s="302"/>
      <c r="G2005" s="316"/>
      <c r="H2005" s="316"/>
      <c r="I2005" s="302"/>
      <c r="J2005" s="302"/>
      <c r="K2005" s="302"/>
      <c r="L2005" s="302"/>
      <c r="M2005" s="304"/>
      <c r="N2005" s="304"/>
      <c r="O2005" s="304"/>
      <c r="P2005" s="304"/>
      <c r="Q2005" s="304"/>
      <c r="R2005" s="317">
        <v>15000000</v>
      </c>
      <c r="S2005" s="304"/>
      <c r="T2005" s="304"/>
      <c r="U2005" s="304"/>
      <c r="V2005" s="304"/>
      <c r="W2005" s="304"/>
      <c r="X2005" s="304"/>
      <c r="Y2005" s="154"/>
    </row>
    <row r="2006" spans="1:25">
      <c r="A2006" s="174"/>
      <c r="B2006" s="162"/>
      <c r="C2006" s="162"/>
      <c r="D2006" s="172" t="s">
        <v>990</v>
      </c>
      <c r="E2006" s="302"/>
      <c r="F2006" s="302"/>
      <c r="G2006" s="316"/>
      <c r="H2006" s="316"/>
      <c r="I2006" s="302"/>
      <c r="J2006" s="302"/>
      <c r="K2006" s="302"/>
      <c r="L2006" s="302"/>
      <c r="M2006" s="304"/>
      <c r="N2006" s="304"/>
      <c r="O2006" s="304"/>
      <c r="P2006" s="304"/>
      <c r="Q2006" s="304"/>
      <c r="R2006" s="317">
        <v>1000000</v>
      </c>
      <c r="S2006" s="304"/>
      <c r="T2006" s="304"/>
      <c r="U2006" s="304"/>
      <c r="V2006" s="304"/>
      <c r="W2006" s="304"/>
      <c r="X2006" s="304"/>
      <c r="Y2006" s="154"/>
    </row>
    <row r="2007" spans="1:25">
      <c r="A2007" s="174"/>
      <c r="B2007" s="162"/>
      <c r="C2007" s="162"/>
      <c r="D2007" s="172" t="s">
        <v>991</v>
      </c>
      <c r="E2007" s="302"/>
      <c r="F2007" s="302"/>
      <c r="G2007" s="316"/>
      <c r="H2007" s="316"/>
      <c r="I2007" s="302"/>
      <c r="J2007" s="302"/>
      <c r="K2007" s="302"/>
      <c r="L2007" s="302"/>
      <c r="M2007" s="304"/>
      <c r="N2007" s="304"/>
      <c r="O2007" s="304"/>
      <c r="P2007" s="304"/>
      <c r="Q2007" s="304"/>
      <c r="R2007" s="317">
        <v>1000000</v>
      </c>
      <c r="S2007" s="304"/>
      <c r="T2007" s="304"/>
      <c r="U2007" s="304"/>
      <c r="V2007" s="304"/>
      <c r="W2007" s="304"/>
      <c r="X2007" s="304"/>
      <c r="Y2007" s="154"/>
    </row>
    <row r="2008" spans="1:25">
      <c r="A2008" s="174"/>
      <c r="B2008" s="162"/>
      <c r="C2008" s="162"/>
      <c r="D2008" s="172" t="s">
        <v>992</v>
      </c>
      <c r="E2008" s="302"/>
      <c r="F2008" s="302"/>
      <c r="G2008" s="316"/>
      <c r="H2008" s="316"/>
      <c r="I2008" s="302"/>
      <c r="J2008" s="302"/>
      <c r="K2008" s="302"/>
      <c r="L2008" s="302"/>
      <c r="M2008" s="304"/>
      <c r="N2008" s="304"/>
      <c r="O2008" s="304"/>
      <c r="P2008" s="304"/>
      <c r="Q2008" s="304"/>
      <c r="R2008" s="317">
        <v>2500000</v>
      </c>
      <c r="S2008" s="304"/>
      <c r="T2008" s="304"/>
      <c r="U2008" s="304"/>
      <c r="V2008" s="304"/>
      <c r="W2008" s="304"/>
      <c r="X2008" s="304"/>
      <c r="Y2008" s="154"/>
    </row>
    <row r="2009" spans="1:25">
      <c r="A2009" s="174"/>
      <c r="B2009" s="162"/>
      <c r="C2009" s="162"/>
      <c r="D2009" s="172" t="s">
        <v>993</v>
      </c>
      <c r="E2009" s="302"/>
      <c r="F2009" s="302"/>
      <c r="G2009" s="316"/>
      <c r="H2009" s="316"/>
      <c r="I2009" s="302"/>
      <c r="J2009" s="302"/>
      <c r="K2009" s="302"/>
      <c r="L2009" s="302"/>
      <c r="M2009" s="304"/>
      <c r="N2009" s="304"/>
      <c r="O2009" s="304"/>
      <c r="P2009" s="304"/>
      <c r="Q2009" s="304"/>
      <c r="R2009" s="317">
        <v>12000000</v>
      </c>
      <c r="S2009" s="304"/>
      <c r="T2009" s="304"/>
      <c r="U2009" s="304"/>
      <c r="V2009" s="304"/>
      <c r="W2009" s="304"/>
      <c r="X2009" s="304"/>
      <c r="Y2009" s="154"/>
    </row>
    <row r="2010" spans="1:25">
      <c r="A2010" s="174"/>
      <c r="B2010" s="162"/>
      <c r="C2010" s="162"/>
      <c r="D2010" s="157"/>
      <c r="E2010" s="302"/>
      <c r="F2010" s="302"/>
      <c r="G2010" s="316"/>
      <c r="H2010" s="316"/>
      <c r="I2010" s="302"/>
      <c r="J2010" s="302"/>
      <c r="K2010" s="302"/>
      <c r="L2010" s="302"/>
      <c r="M2010" s="304"/>
      <c r="N2010" s="304"/>
      <c r="O2010" s="304"/>
      <c r="P2010" s="304"/>
      <c r="Q2010" s="304"/>
      <c r="R2010" s="304"/>
      <c r="S2010" s="304"/>
      <c r="T2010" s="304"/>
      <c r="U2010" s="304"/>
      <c r="V2010" s="304"/>
      <c r="W2010" s="304"/>
      <c r="X2010" s="304"/>
      <c r="Y2010" s="154"/>
    </row>
    <row r="2011" spans="1:25">
      <c r="A2011" s="174"/>
      <c r="B2011" s="162"/>
      <c r="C2011" s="162"/>
      <c r="D2011" s="170" t="s">
        <v>913</v>
      </c>
      <c r="E2011" s="302"/>
      <c r="F2011" s="302"/>
      <c r="G2011" s="302"/>
      <c r="H2011" s="302"/>
      <c r="I2011" s="302"/>
      <c r="J2011" s="302"/>
      <c r="K2011" s="302"/>
      <c r="L2011" s="302"/>
      <c r="M2011" s="304"/>
      <c r="N2011" s="304"/>
      <c r="O2011" s="304"/>
      <c r="P2011" s="304"/>
      <c r="Q2011" s="304"/>
      <c r="R2011" s="304"/>
      <c r="S2011" s="304"/>
      <c r="T2011" s="304"/>
      <c r="U2011" s="304"/>
      <c r="V2011" s="304"/>
      <c r="W2011" s="304"/>
      <c r="X2011" s="304"/>
      <c r="Y2011" s="154"/>
    </row>
    <row r="2012" spans="1:25">
      <c r="A2012" s="174"/>
      <c r="B2012" s="162"/>
      <c r="C2012" s="162"/>
      <c r="D2012" s="172" t="s">
        <v>914</v>
      </c>
      <c r="E2012" s="302"/>
      <c r="F2012" s="302"/>
      <c r="G2012" s="316">
        <v>6000000</v>
      </c>
      <c r="H2012" s="316"/>
      <c r="I2012" s="302"/>
      <c r="J2012" s="302"/>
      <c r="K2012" s="302"/>
      <c r="L2012" s="302"/>
      <c r="M2012" s="304"/>
      <c r="N2012" s="304"/>
      <c r="O2012" s="304"/>
      <c r="P2012" s="304"/>
      <c r="Q2012" s="304"/>
      <c r="R2012" s="304"/>
      <c r="S2012" s="304"/>
      <c r="T2012" s="304"/>
      <c r="U2012" s="304"/>
      <c r="V2012" s="304"/>
      <c r="W2012" s="304"/>
      <c r="X2012" s="304"/>
      <c r="Y2012" s="154"/>
    </row>
    <row r="2013" spans="1:25">
      <c r="A2013" s="174"/>
      <c r="B2013" s="162"/>
      <c r="C2013" s="162"/>
      <c r="D2013" s="172" t="s">
        <v>923</v>
      </c>
      <c r="E2013" s="302"/>
      <c r="F2013" s="302"/>
      <c r="G2013" s="316">
        <v>1582405</v>
      </c>
      <c r="H2013" s="316"/>
      <c r="I2013" s="302"/>
      <c r="J2013" s="302"/>
      <c r="K2013" s="302"/>
      <c r="L2013" s="302"/>
      <c r="M2013" s="304"/>
      <c r="N2013" s="304"/>
      <c r="O2013" s="304"/>
      <c r="P2013" s="304"/>
      <c r="Q2013" s="304"/>
      <c r="R2013" s="304"/>
      <c r="S2013" s="304"/>
      <c r="T2013" s="304"/>
      <c r="U2013" s="304"/>
      <c r="V2013" s="304"/>
      <c r="W2013" s="304"/>
      <c r="X2013" s="304"/>
      <c r="Y2013" s="154"/>
    </row>
    <row r="2014" spans="1:25">
      <c r="A2014" s="174"/>
      <c r="B2014" s="162"/>
      <c r="C2014" s="162"/>
      <c r="D2014" s="172" t="s">
        <v>150</v>
      </c>
      <c r="E2014" s="302"/>
      <c r="F2014" s="302"/>
      <c r="G2014" s="316">
        <v>5000000</v>
      </c>
      <c r="H2014" s="316"/>
      <c r="I2014" s="302"/>
      <c r="J2014" s="302"/>
      <c r="K2014" s="302"/>
      <c r="L2014" s="302"/>
      <c r="M2014" s="304"/>
      <c r="N2014" s="304"/>
      <c r="O2014" s="304"/>
      <c r="P2014" s="304"/>
      <c r="Q2014" s="304"/>
      <c r="R2014" s="304"/>
      <c r="S2014" s="304"/>
      <c r="T2014" s="304"/>
      <c r="U2014" s="304"/>
      <c r="V2014" s="304"/>
      <c r="W2014" s="304"/>
      <c r="X2014" s="304"/>
      <c r="Y2014" s="154"/>
    </row>
    <row r="2015" spans="1:25">
      <c r="A2015" s="174"/>
      <c r="B2015" s="162"/>
      <c r="C2015" s="162"/>
      <c r="D2015" s="172" t="s">
        <v>915</v>
      </c>
      <c r="E2015" s="302"/>
      <c r="F2015" s="302"/>
      <c r="G2015" s="316">
        <v>18975000</v>
      </c>
      <c r="H2015" s="316">
        <v>1745000</v>
      </c>
      <c r="I2015" s="302"/>
      <c r="J2015" s="302"/>
      <c r="K2015" s="302"/>
      <c r="L2015" s="302"/>
      <c r="M2015" s="304"/>
      <c r="N2015" s="304"/>
      <c r="O2015" s="304"/>
      <c r="P2015" s="304"/>
      <c r="Q2015" s="304"/>
      <c r="R2015" s="304"/>
      <c r="S2015" s="304"/>
      <c r="T2015" s="304"/>
      <c r="U2015" s="304"/>
      <c r="V2015" s="304"/>
      <c r="W2015" s="304"/>
      <c r="X2015" s="304"/>
      <c r="Y2015" s="154"/>
    </row>
    <row r="2016" spans="1:25">
      <c r="A2016" s="174"/>
      <c r="B2016" s="162"/>
      <c r="C2016" s="162"/>
      <c r="D2016" s="172" t="s">
        <v>916</v>
      </c>
      <c r="E2016" s="302"/>
      <c r="F2016" s="302"/>
      <c r="G2016" s="316">
        <v>1250000</v>
      </c>
      <c r="H2016" s="316"/>
      <c r="I2016" s="302"/>
      <c r="J2016" s="302"/>
      <c r="K2016" s="302"/>
      <c r="L2016" s="302"/>
      <c r="M2016" s="304"/>
      <c r="N2016" s="304"/>
      <c r="O2016" s="304"/>
      <c r="P2016" s="304"/>
      <c r="Q2016" s="304"/>
      <c r="R2016" s="304"/>
      <c r="S2016" s="304"/>
      <c r="T2016" s="304"/>
      <c r="U2016" s="304"/>
      <c r="V2016" s="304"/>
      <c r="W2016" s="304"/>
      <c r="X2016" s="304"/>
      <c r="Y2016" s="154"/>
    </row>
    <row r="2017" spans="1:25">
      <c r="A2017" s="174"/>
      <c r="B2017" s="162"/>
      <c r="C2017" s="162"/>
      <c r="D2017" s="172" t="s">
        <v>917</v>
      </c>
      <c r="E2017" s="302"/>
      <c r="F2017" s="302"/>
      <c r="G2017" s="316">
        <v>2220000</v>
      </c>
      <c r="H2017" s="316"/>
      <c r="I2017" s="302"/>
      <c r="J2017" s="302"/>
      <c r="K2017" s="302"/>
      <c r="L2017" s="302"/>
      <c r="M2017" s="304"/>
      <c r="N2017" s="304"/>
      <c r="O2017" s="304"/>
      <c r="P2017" s="304"/>
      <c r="Q2017" s="304"/>
      <c r="R2017" s="304"/>
      <c r="S2017" s="304"/>
      <c r="T2017" s="304"/>
      <c r="U2017" s="304"/>
      <c r="V2017" s="304"/>
      <c r="W2017" s="304"/>
      <c r="X2017" s="304"/>
      <c r="Y2017" s="154"/>
    </row>
    <row r="2018" spans="1:25">
      <c r="A2018" s="174"/>
      <c r="B2018" s="162"/>
      <c r="C2018" s="162"/>
      <c r="D2018" s="172" t="s">
        <v>918</v>
      </c>
      <c r="E2018" s="302"/>
      <c r="F2018" s="302"/>
      <c r="G2018" s="316">
        <v>1100000</v>
      </c>
      <c r="H2018" s="316"/>
      <c r="I2018" s="302"/>
      <c r="J2018" s="302"/>
      <c r="K2018" s="302"/>
      <c r="L2018" s="302"/>
      <c r="M2018" s="304"/>
      <c r="N2018" s="304"/>
      <c r="O2018" s="304"/>
      <c r="P2018" s="304"/>
      <c r="Q2018" s="304"/>
      <c r="R2018" s="304"/>
      <c r="S2018" s="304"/>
      <c r="T2018" s="304"/>
      <c r="U2018" s="304"/>
      <c r="V2018" s="304"/>
      <c r="W2018" s="304"/>
      <c r="X2018" s="304"/>
      <c r="Y2018" s="154"/>
    </row>
    <row r="2019" spans="1:25">
      <c r="A2019" s="174"/>
      <c r="B2019" s="162"/>
      <c r="C2019" s="162"/>
      <c r="D2019" s="172" t="s">
        <v>919</v>
      </c>
      <c r="E2019" s="302"/>
      <c r="F2019" s="302"/>
      <c r="G2019" s="316">
        <v>2500000</v>
      </c>
      <c r="H2019" s="316"/>
      <c r="I2019" s="302"/>
      <c r="J2019" s="302"/>
      <c r="K2019" s="302"/>
      <c r="L2019" s="302"/>
      <c r="M2019" s="304"/>
      <c r="N2019" s="304"/>
      <c r="O2019" s="304"/>
      <c r="P2019" s="304"/>
      <c r="Q2019" s="304"/>
      <c r="R2019" s="304"/>
      <c r="S2019" s="304"/>
      <c r="T2019" s="304"/>
      <c r="U2019" s="304"/>
      <c r="V2019" s="304"/>
      <c r="W2019" s="304"/>
      <c r="X2019" s="304"/>
      <c r="Y2019" s="154"/>
    </row>
    <row r="2020" spans="1:25">
      <c r="A2020" s="174"/>
      <c r="B2020" s="162"/>
      <c r="C2020" s="162"/>
      <c r="D2020" s="172" t="s">
        <v>920</v>
      </c>
      <c r="E2020" s="302"/>
      <c r="F2020" s="302"/>
      <c r="G2020" s="316">
        <v>92500000</v>
      </c>
      <c r="H2020" s="316">
        <v>930000</v>
      </c>
      <c r="I2020" s="302"/>
      <c r="J2020" s="302"/>
      <c r="K2020" s="302"/>
      <c r="L2020" s="302"/>
      <c r="M2020" s="304"/>
      <c r="N2020" s="304"/>
      <c r="O2020" s="304"/>
      <c r="P2020" s="304"/>
      <c r="Q2020" s="304"/>
      <c r="R2020" s="304"/>
      <c r="S2020" s="304"/>
      <c r="T2020" s="304"/>
      <c r="U2020" s="304"/>
      <c r="V2020" s="304"/>
      <c r="W2020" s="304"/>
      <c r="X2020" s="304"/>
      <c r="Y2020" s="154"/>
    </row>
    <row r="2021" spans="1:25">
      <c r="A2021" s="174"/>
      <c r="B2021" s="162"/>
      <c r="C2021" s="162"/>
      <c r="D2021" s="172" t="s">
        <v>921</v>
      </c>
      <c r="E2021" s="302"/>
      <c r="F2021" s="302"/>
      <c r="G2021" s="316">
        <v>3265000</v>
      </c>
      <c r="H2021" s="316"/>
      <c r="I2021" s="302"/>
      <c r="J2021" s="302"/>
      <c r="K2021" s="302"/>
      <c r="L2021" s="302"/>
      <c r="M2021" s="304"/>
      <c r="N2021" s="304"/>
      <c r="O2021" s="304"/>
      <c r="P2021" s="304"/>
      <c r="Q2021" s="304"/>
      <c r="R2021" s="304"/>
      <c r="S2021" s="304"/>
      <c r="T2021" s="304"/>
      <c r="U2021" s="304"/>
      <c r="V2021" s="304"/>
      <c r="W2021" s="304"/>
      <c r="X2021" s="304"/>
      <c r="Y2021" s="154"/>
    </row>
    <row r="2022" spans="1:25">
      <c r="A2022" s="174"/>
      <c r="B2022" s="162"/>
      <c r="C2022" s="162"/>
      <c r="D2022" s="172" t="s">
        <v>479</v>
      </c>
      <c r="E2022" s="302"/>
      <c r="F2022" s="302"/>
      <c r="G2022" s="316">
        <v>2500000</v>
      </c>
      <c r="H2022" s="316"/>
      <c r="I2022" s="302"/>
      <c r="J2022" s="302"/>
      <c r="K2022" s="302"/>
      <c r="L2022" s="302"/>
      <c r="M2022" s="304"/>
      <c r="N2022" s="304"/>
      <c r="O2022" s="304"/>
      <c r="P2022" s="304"/>
      <c r="Q2022" s="304"/>
      <c r="R2022" s="304"/>
      <c r="S2022" s="304"/>
      <c r="T2022" s="304"/>
      <c r="U2022" s="304"/>
      <c r="V2022" s="304"/>
      <c r="W2022" s="304"/>
      <c r="X2022" s="304"/>
      <c r="Y2022" s="154"/>
    </row>
    <row r="2023" spans="1:25">
      <c r="A2023" s="174"/>
      <c r="B2023" s="162"/>
      <c r="C2023" s="162"/>
      <c r="D2023" s="172" t="s">
        <v>922</v>
      </c>
      <c r="E2023" s="302"/>
      <c r="F2023" s="302"/>
      <c r="G2023" s="316">
        <v>1500000</v>
      </c>
      <c r="H2023" s="316"/>
      <c r="I2023" s="302"/>
      <c r="J2023" s="302"/>
      <c r="K2023" s="302"/>
      <c r="L2023" s="302"/>
      <c r="M2023" s="304"/>
      <c r="N2023" s="304"/>
      <c r="O2023" s="304"/>
      <c r="P2023" s="304"/>
      <c r="Q2023" s="304"/>
      <c r="R2023" s="304"/>
      <c r="S2023" s="304"/>
      <c r="T2023" s="304"/>
      <c r="U2023" s="304"/>
      <c r="V2023" s="304"/>
      <c r="W2023" s="304"/>
      <c r="X2023" s="304"/>
      <c r="Y2023" s="154"/>
    </row>
    <row r="2024" spans="1:25">
      <c r="A2024" s="174"/>
      <c r="B2024" s="162"/>
      <c r="C2024" s="162"/>
      <c r="D2024" s="172" t="s">
        <v>978</v>
      </c>
      <c r="E2024" s="302"/>
      <c r="F2024" s="302"/>
      <c r="G2024" s="302"/>
      <c r="H2024" s="302"/>
      <c r="I2024" s="302"/>
      <c r="J2024" s="302"/>
      <c r="K2024" s="302"/>
      <c r="L2024" s="302"/>
      <c r="M2024" s="304"/>
      <c r="N2024" s="304"/>
      <c r="O2024" s="304"/>
      <c r="P2024" s="304"/>
      <c r="Q2024" s="316">
        <v>107055000</v>
      </c>
      <c r="R2024" s="304"/>
      <c r="S2024" s="304"/>
      <c r="T2024" s="304"/>
      <c r="U2024" s="304"/>
      <c r="V2024" s="304"/>
      <c r="W2024" s="304"/>
      <c r="X2024" s="304"/>
      <c r="Y2024" s="154"/>
    </row>
    <row r="2025" spans="1:25">
      <c r="A2025" s="174"/>
      <c r="B2025" s="162"/>
      <c r="C2025" s="162"/>
      <c r="D2025" s="201"/>
      <c r="E2025" s="302"/>
      <c r="F2025" s="302"/>
      <c r="G2025" s="302"/>
      <c r="H2025" s="302"/>
      <c r="I2025" s="302"/>
      <c r="J2025" s="302"/>
      <c r="K2025" s="302"/>
      <c r="L2025" s="302"/>
      <c r="M2025" s="304"/>
      <c r="N2025" s="304"/>
      <c r="O2025" s="304"/>
      <c r="P2025" s="304"/>
      <c r="Q2025" s="304"/>
      <c r="R2025" s="304"/>
      <c r="S2025" s="304"/>
      <c r="T2025" s="304"/>
      <c r="U2025" s="304"/>
      <c r="V2025" s="304"/>
      <c r="W2025" s="304"/>
      <c r="X2025" s="304"/>
      <c r="Y2025" s="154"/>
    </row>
    <row r="2026" spans="1:25">
      <c r="A2026" s="174"/>
      <c r="B2026" s="162"/>
      <c r="C2026" s="162"/>
      <c r="D2026" s="170" t="s">
        <v>1015</v>
      </c>
      <c r="E2026" s="302"/>
      <c r="F2026" s="302"/>
      <c r="G2026" s="302"/>
      <c r="H2026" s="302"/>
      <c r="I2026" s="302"/>
      <c r="J2026" s="302"/>
      <c r="K2026" s="302"/>
      <c r="L2026" s="302"/>
      <c r="M2026" s="304"/>
      <c r="N2026" s="304"/>
      <c r="O2026" s="304"/>
      <c r="P2026" s="304"/>
      <c r="Q2026" s="304"/>
      <c r="R2026" s="304"/>
      <c r="S2026" s="304"/>
      <c r="T2026" s="304"/>
      <c r="U2026" s="304"/>
      <c r="V2026" s="304"/>
      <c r="W2026" s="304"/>
      <c r="X2026" s="304"/>
      <c r="Y2026" s="154"/>
    </row>
    <row r="2027" spans="1:25">
      <c r="A2027" s="174"/>
      <c r="B2027" s="162"/>
      <c r="C2027" s="162"/>
      <c r="D2027" s="170" t="s">
        <v>924</v>
      </c>
      <c r="E2027" s="302"/>
      <c r="F2027" s="302"/>
      <c r="G2027" s="302"/>
      <c r="H2027" s="302"/>
      <c r="I2027" s="302"/>
      <c r="J2027" s="302"/>
      <c r="K2027" s="302"/>
      <c r="L2027" s="302"/>
      <c r="M2027" s="304"/>
      <c r="N2027" s="304"/>
      <c r="O2027" s="304"/>
      <c r="P2027" s="304"/>
      <c r="Q2027" s="304"/>
      <c r="R2027" s="304"/>
      <c r="S2027" s="304"/>
      <c r="T2027" s="304"/>
      <c r="U2027" s="304"/>
      <c r="V2027" s="304"/>
      <c r="W2027" s="304"/>
      <c r="X2027" s="304"/>
      <c r="Y2027" s="154"/>
    </row>
    <row r="2028" spans="1:25">
      <c r="A2028" s="174"/>
      <c r="B2028" s="162"/>
      <c r="C2028" s="162"/>
      <c r="D2028" s="172" t="s">
        <v>343</v>
      </c>
      <c r="E2028" s="302"/>
      <c r="F2028" s="302"/>
      <c r="G2028" s="316"/>
      <c r="H2028" s="316"/>
      <c r="I2028" s="316"/>
      <c r="J2028" s="302"/>
      <c r="K2028" s="316"/>
      <c r="L2028" s="302"/>
      <c r="M2028" s="304"/>
      <c r="N2028" s="304"/>
      <c r="O2028" s="304"/>
      <c r="P2028" s="304"/>
      <c r="Q2028" s="304"/>
      <c r="R2028" s="304"/>
      <c r="S2028" s="304"/>
      <c r="T2028" s="304"/>
      <c r="U2028" s="304"/>
      <c r="V2028" s="304"/>
      <c r="W2028" s="304"/>
      <c r="X2028" s="304"/>
      <c r="Y2028" s="154"/>
    </row>
    <row r="2029" spans="1:25">
      <c r="A2029" s="174"/>
      <c r="B2029" s="162"/>
      <c r="C2029" s="162"/>
      <c r="D2029" s="172" t="s">
        <v>150</v>
      </c>
      <c r="E2029" s="302"/>
      <c r="F2029" s="302"/>
      <c r="G2029" s="316"/>
      <c r="H2029" s="316"/>
      <c r="I2029" s="316"/>
      <c r="J2029" s="302"/>
      <c r="K2029" s="316"/>
      <c r="L2029" s="302"/>
      <c r="M2029" s="304"/>
      <c r="N2029" s="304"/>
      <c r="O2029" s="304"/>
      <c r="P2029" s="304"/>
      <c r="Q2029" s="304"/>
      <c r="R2029" s="304"/>
      <c r="S2029" s="304"/>
      <c r="T2029" s="304"/>
      <c r="U2029" s="304"/>
      <c r="V2029" s="304"/>
      <c r="W2029" s="304"/>
      <c r="X2029" s="304"/>
      <c r="Y2029" s="154"/>
    </row>
    <row r="2030" spans="1:25">
      <c r="A2030" s="174"/>
      <c r="B2030" s="162"/>
      <c r="C2030" s="162"/>
      <c r="D2030" s="172" t="s">
        <v>152</v>
      </c>
      <c r="E2030" s="302"/>
      <c r="F2030" s="302"/>
      <c r="G2030" s="316"/>
      <c r="H2030" s="316"/>
      <c r="I2030" s="316"/>
      <c r="J2030" s="302"/>
      <c r="K2030" s="316"/>
      <c r="L2030" s="302"/>
      <c r="M2030" s="304"/>
      <c r="N2030" s="304"/>
      <c r="O2030" s="304"/>
      <c r="P2030" s="304"/>
      <c r="Q2030" s="304"/>
      <c r="R2030" s="304"/>
      <c r="S2030" s="304"/>
      <c r="T2030" s="304"/>
      <c r="U2030" s="304"/>
      <c r="V2030" s="304"/>
      <c r="W2030" s="304"/>
      <c r="X2030" s="304"/>
      <c r="Y2030" s="154"/>
    </row>
    <row r="2031" spans="1:25">
      <c r="A2031" s="174"/>
      <c r="B2031" s="162"/>
      <c r="C2031" s="162"/>
      <c r="D2031" s="170" t="s">
        <v>925</v>
      </c>
      <c r="E2031" s="302"/>
      <c r="F2031" s="302"/>
      <c r="G2031" s="302"/>
      <c r="H2031" s="316"/>
      <c r="I2031" s="316"/>
      <c r="J2031" s="302"/>
      <c r="K2031" s="302"/>
      <c r="L2031" s="302"/>
      <c r="M2031" s="304"/>
      <c r="N2031" s="304"/>
      <c r="O2031" s="304"/>
      <c r="P2031" s="304"/>
      <c r="Q2031" s="304"/>
      <c r="R2031" s="304"/>
      <c r="S2031" s="304"/>
      <c r="T2031" s="304"/>
      <c r="U2031" s="304"/>
      <c r="V2031" s="304"/>
      <c r="W2031" s="304"/>
      <c r="X2031" s="304"/>
      <c r="Y2031" s="154"/>
    </row>
    <row r="2032" spans="1:25">
      <c r="A2032" s="174"/>
      <c r="B2032" s="162"/>
      <c r="C2032" s="162"/>
      <c r="D2032" s="172" t="s">
        <v>152</v>
      </c>
      <c r="E2032" s="302"/>
      <c r="F2032" s="302"/>
      <c r="G2032" s="316">
        <v>2268000</v>
      </c>
      <c r="H2032" s="316"/>
      <c r="I2032" s="316"/>
      <c r="J2032" s="302"/>
      <c r="K2032" s="302"/>
      <c r="L2032" s="302"/>
      <c r="M2032" s="304"/>
      <c r="N2032" s="304"/>
      <c r="O2032" s="304"/>
      <c r="P2032" s="304"/>
      <c r="Q2032" s="304"/>
      <c r="R2032" s="304"/>
      <c r="S2032" s="304"/>
      <c r="T2032" s="304"/>
      <c r="U2032" s="304"/>
      <c r="V2032" s="304"/>
      <c r="W2032" s="304"/>
      <c r="X2032" s="304"/>
      <c r="Y2032" s="154"/>
    </row>
    <row r="2033" spans="1:25">
      <c r="A2033" s="174"/>
      <c r="B2033" s="162"/>
      <c r="C2033" s="162"/>
      <c r="D2033" s="172" t="s">
        <v>150</v>
      </c>
      <c r="E2033" s="302"/>
      <c r="F2033" s="302"/>
      <c r="G2033" s="316">
        <v>9950000</v>
      </c>
      <c r="H2033" s="316"/>
      <c r="I2033" s="316"/>
      <c r="J2033" s="302"/>
      <c r="K2033" s="302"/>
      <c r="L2033" s="302"/>
      <c r="M2033" s="304"/>
      <c r="N2033" s="304"/>
      <c r="O2033" s="304"/>
      <c r="P2033" s="304"/>
      <c r="Q2033" s="304"/>
      <c r="R2033" s="304"/>
      <c r="S2033" s="304"/>
      <c r="T2033" s="304"/>
      <c r="U2033" s="304"/>
      <c r="V2033" s="304"/>
      <c r="W2033" s="304"/>
      <c r="X2033" s="304"/>
      <c r="Y2033" s="154"/>
    </row>
    <row r="2034" spans="1:25">
      <c r="A2034" s="174"/>
      <c r="B2034" s="162"/>
      <c r="C2034" s="162"/>
      <c r="D2034" s="172" t="s">
        <v>926</v>
      </c>
      <c r="E2034" s="302"/>
      <c r="F2034" s="302"/>
      <c r="G2034" s="316">
        <v>2000000</v>
      </c>
      <c r="H2034" s="316"/>
      <c r="I2034" s="316"/>
      <c r="J2034" s="302"/>
      <c r="K2034" s="302"/>
      <c r="L2034" s="302"/>
      <c r="M2034" s="304"/>
      <c r="N2034" s="304"/>
      <c r="O2034" s="304"/>
      <c r="P2034" s="304"/>
      <c r="Q2034" s="304"/>
      <c r="R2034" s="304"/>
      <c r="S2034" s="304"/>
      <c r="T2034" s="304"/>
      <c r="U2034" s="304"/>
      <c r="V2034" s="304"/>
      <c r="W2034" s="304"/>
      <c r="X2034" s="304"/>
      <c r="Y2034" s="154"/>
    </row>
    <row r="2035" spans="1:25">
      <c r="A2035" s="174"/>
      <c r="B2035" s="162"/>
      <c r="C2035" s="162"/>
      <c r="D2035" s="172" t="s">
        <v>526</v>
      </c>
      <c r="E2035" s="302"/>
      <c r="F2035" s="302"/>
      <c r="G2035" s="316">
        <v>7100000</v>
      </c>
      <c r="H2035" s="316"/>
      <c r="I2035" s="316"/>
      <c r="J2035" s="302"/>
      <c r="K2035" s="302"/>
      <c r="L2035" s="302"/>
      <c r="M2035" s="304"/>
      <c r="N2035" s="304"/>
      <c r="O2035" s="304"/>
      <c r="P2035" s="304"/>
      <c r="Q2035" s="304"/>
      <c r="R2035" s="304"/>
      <c r="S2035" s="304"/>
      <c r="T2035" s="304"/>
      <c r="U2035" s="304"/>
      <c r="V2035" s="304"/>
      <c r="W2035" s="304"/>
      <c r="X2035" s="304"/>
      <c r="Y2035" s="154"/>
    </row>
    <row r="2036" spans="1:25">
      <c r="A2036" s="174"/>
      <c r="B2036" s="162"/>
      <c r="C2036" s="162"/>
      <c r="D2036" s="172" t="s">
        <v>123</v>
      </c>
      <c r="E2036" s="302"/>
      <c r="F2036" s="302"/>
      <c r="G2036" s="316">
        <v>1155000</v>
      </c>
      <c r="H2036" s="316"/>
      <c r="I2036" s="316"/>
      <c r="J2036" s="302"/>
      <c r="K2036" s="302"/>
      <c r="L2036" s="302"/>
      <c r="M2036" s="304"/>
      <c r="N2036" s="304"/>
      <c r="O2036" s="304"/>
      <c r="P2036" s="304"/>
      <c r="Q2036" s="304"/>
      <c r="R2036" s="304"/>
      <c r="S2036" s="304"/>
      <c r="T2036" s="304"/>
      <c r="U2036" s="304"/>
      <c r="V2036" s="304"/>
      <c r="W2036" s="304"/>
      <c r="X2036" s="304"/>
      <c r="Y2036" s="154"/>
    </row>
    <row r="2037" spans="1:25">
      <c r="A2037" s="174"/>
      <c r="B2037" s="162"/>
      <c r="C2037" s="162"/>
      <c r="D2037" s="201"/>
      <c r="E2037" s="302"/>
      <c r="F2037" s="302"/>
      <c r="G2037" s="302"/>
      <c r="H2037" s="302"/>
      <c r="I2037" s="302"/>
      <c r="J2037" s="302"/>
      <c r="K2037" s="302"/>
      <c r="L2037" s="302"/>
      <c r="M2037" s="304"/>
      <c r="N2037" s="304"/>
      <c r="O2037" s="304"/>
      <c r="P2037" s="304"/>
      <c r="Q2037" s="304"/>
      <c r="R2037" s="304"/>
      <c r="S2037" s="304"/>
      <c r="T2037" s="304"/>
      <c r="U2037" s="304"/>
      <c r="V2037" s="304"/>
      <c r="W2037" s="304"/>
      <c r="X2037" s="304"/>
      <c r="Y2037" s="154"/>
    </row>
    <row r="2038" spans="1:25">
      <c r="A2038" s="174"/>
      <c r="B2038" s="162"/>
      <c r="C2038" s="162"/>
      <c r="D2038" s="172" t="s">
        <v>691</v>
      </c>
      <c r="E2038" s="302"/>
      <c r="F2038" s="302"/>
      <c r="G2038" s="302"/>
      <c r="H2038" s="302"/>
      <c r="I2038" s="302"/>
      <c r="J2038" s="302"/>
      <c r="K2038" s="302"/>
      <c r="L2038" s="302"/>
      <c r="M2038" s="304"/>
      <c r="N2038" s="304"/>
      <c r="O2038" s="304"/>
      <c r="P2038" s="304"/>
      <c r="Q2038" s="304"/>
      <c r="R2038" s="316">
        <v>2000000</v>
      </c>
      <c r="S2038" s="304"/>
      <c r="T2038" s="304"/>
      <c r="U2038" s="304"/>
      <c r="V2038" s="304"/>
      <c r="W2038" s="304"/>
      <c r="X2038" s="304"/>
      <c r="Y2038" s="154"/>
    </row>
    <row r="2039" spans="1:25">
      <c r="A2039" s="174"/>
      <c r="B2039" s="162"/>
      <c r="C2039" s="162"/>
      <c r="D2039" s="201"/>
      <c r="E2039" s="302"/>
      <c r="F2039" s="302"/>
      <c r="G2039" s="302"/>
      <c r="H2039" s="302"/>
      <c r="I2039" s="302"/>
      <c r="J2039" s="302"/>
      <c r="K2039" s="302"/>
      <c r="L2039" s="302"/>
      <c r="M2039" s="304"/>
      <c r="N2039" s="304"/>
      <c r="O2039" s="304"/>
      <c r="P2039" s="304"/>
      <c r="Q2039" s="304"/>
      <c r="R2039" s="304"/>
      <c r="S2039" s="304"/>
      <c r="T2039" s="304"/>
      <c r="U2039" s="304"/>
      <c r="V2039" s="304"/>
      <c r="W2039" s="304"/>
      <c r="X2039" s="304"/>
      <c r="Y2039" s="154"/>
    </row>
    <row r="2040" spans="1:25">
      <c r="A2040" s="174"/>
      <c r="B2040" s="162"/>
      <c r="C2040" s="162"/>
      <c r="D2040" s="170" t="s">
        <v>1016</v>
      </c>
      <c r="E2040" s="302"/>
      <c r="F2040" s="302"/>
      <c r="G2040" s="302"/>
      <c r="H2040" s="302"/>
      <c r="I2040" s="302"/>
      <c r="J2040" s="302"/>
      <c r="K2040" s="302"/>
      <c r="L2040" s="302"/>
      <c r="M2040" s="304"/>
      <c r="N2040" s="304"/>
      <c r="O2040" s="304"/>
      <c r="P2040" s="304"/>
      <c r="Q2040" s="304"/>
      <c r="R2040" s="304"/>
      <c r="S2040" s="304"/>
      <c r="T2040" s="304"/>
      <c r="U2040" s="304"/>
      <c r="V2040" s="304"/>
      <c r="W2040" s="304"/>
      <c r="X2040" s="304"/>
      <c r="Y2040" s="154"/>
    </row>
    <row r="2041" spans="1:25" ht="13.5" customHeight="1">
      <c r="A2041" s="174"/>
      <c r="B2041" s="162"/>
      <c r="C2041" s="162"/>
      <c r="D2041" s="172" t="s">
        <v>698</v>
      </c>
      <c r="E2041" s="302"/>
      <c r="F2041" s="302"/>
      <c r="G2041" s="302">
        <v>5000000</v>
      </c>
      <c r="H2041" s="302"/>
      <c r="I2041" s="302"/>
      <c r="J2041" s="302"/>
      <c r="K2041" s="302"/>
      <c r="L2041" s="302"/>
      <c r="M2041" s="304"/>
      <c r="N2041" s="304"/>
      <c r="O2041" s="304"/>
      <c r="P2041" s="304"/>
      <c r="Q2041" s="304"/>
      <c r="R2041" s="304"/>
      <c r="S2041" s="304"/>
      <c r="T2041" s="304"/>
      <c r="U2041" s="304"/>
      <c r="V2041" s="304"/>
      <c r="W2041" s="304"/>
      <c r="X2041" s="304"/>
      <c r="Y2041" s="154"/>
    </row>
    <row r="2042" spans="1:25">
      <c r="A2042" s="174"/>
      <c r="B2042" s="162"/>
      <c r="C2042" s="162"/>
      <c r="D2042" s="172" t="s">
        <v>526</v>
      </c>
      <c r="E2042" s="302"/>
      <c r="F2042" s="302"/>
      <c r="G2042" s="302">
        <v>4906000</v>
      </c>
      <c r="H2042" s="302"/>
      <c r="I2042" s="302"/>
      <c r="J2042" s="302"/>
      <c r="K2042" s="302"/>
      <c r="L2042" s="302"/>
      <c r="M2042" s="304"/>
      <c r="N2042" s="304"/>
      <c r="O2042" s="304"/>
      <c r="P2042" s="304"/>
      <c r="Q2042" s="304"/>
      <c r="R2042" s="304"/>
      <c r="S2042" s="304"/>
      <c r="T2042" s="304"/>
      <c r="U2042" s="304"/>
      <c r="V2042" s="304"/>
      <c r="W2042" s="304"/>
      <c r="X2042" s="304"/>
      <c r="Y2042" s="154"/>
    </row>
    <row r="2043" spans="1:25">
      <c r="A2043" s="174"/>
      <c r="B2043" s="162"/>
      <c r="C2043" s="162"/>
      <c r="D2043" s="172" t="s">
        <v>150</v>
      </c>
      <c r="E2043" s="302"/>
      <c r="F2043" s="302"/>
      <c r="G2043" s="302">
        <v>4100000</v>
      </c>
      <c r="H2043" s="302"/>
      <c r="I2043" s="302"/>
      <c r="J2043" s="302"/>
      <c r="K2043" s="302"/>
      <c r="L2043" s="302"/>
      <c r="M2043" s="304"/>
      <c r="N2043" s="304"/>
      <c r="O2043" s="304"/>
      <c r="P2043" s="304"/>
      <c r="Q2043" s="304"/>
      <c r="R2043" s="304"/>
      <c r="S2043" s="304"/>
      <c r="T2043" s="304"/>
      <c r="U2043" s="304"/>
      <c r="V2043" s="304"/>
      <c r="W2043" s="304"/>
      <c r="X2043" s="304"/>
      <c r="Y2043" s="154"/>
    </row>
    <row r="2044" spans="1:25">
      <c r="A2044" s="174"/>
      <c r="B2044" s="162"/>
      <c r="C2044" s="162"/>
      <c r="D2044" s="172" t="s">
        <v>152</v>
      </c>
      <c r="E2044" s="302"/>
      <c r="F2044" s="302"/>
      <c r="G2044" s="302">
        <v>900000</v>
      </c>
      <c r="H2044" s="302"/>
      <c r="I2044" s="302"/>
      <c r="J2044" s="302"/>
      <c r="K2044" s="302"/>
      <c r="L2044" s="302"/>
      <c r="M2044" s="304"/>
      <c r="N2044" s="304"/>
      <c r="O2044" s="304"/>
      <c r="P2044" s="304"/>
      <c r="Q2044" s="304"/>
      <c r="R2044" s="304"/>
      <c r="S2044" s="304"/>
      <c r="T2044" s="304"/>
      <c r="U2044" s="304"/>
      <c r="V2044" s="304"/>
      <c r="W2044" s="304"/>
      <c r="X2044" s="304"/>
      <c r="Y2044" s="154"/>
    </row>
    <row r="2045" spans="1:25">
      <c r="A2045" s="174"/>
      <c r="B2045" s="162"/>
      <c r="C2045" s="162"/>
      <c r="D2045" s="172" t="s">
        <v>927</v>
      </c>
      <c r="E2045" s="302"/>
      <c r="F2045" s="302"/>
      <c r="G2045" s="302"/>
      <c r="H2045" s="302"/>
      <c r="I2045" s="316">
        <v>590000</v>
      </c>
      <c r="J2045" s="302"/>
      <c r="K2045" s="302"/>
      <c r="L2045" s="302"/>
      <c r="M2045" s="304"/>
      <c r="N2045" s="304"/>
      <c r="O2045" s="304"/>
      <c r="P2045" s="304"/>
      <c r="Q2045" s="304"/>
      <c r="R2045" s="304"/>
      <c r="S2045" s="304"/>
      <c r="T2045" s="304"/>
      <c r="U2045" s="304"/>
      <c r="V2045" s="304"/>
      <c r="W2045" s="304"/>
      <c r="X2045" s="304"/>
      <c r="Y2045" s="154"/>
    </row>
    <row r="2046" spans="1:25">
      <c r="A2046" s="174"/>
      <c r="B2046" s="162"/>
      <c r="C2046" s="162"/>
      <c r="D2046" s="201"/>
      <c r="E2046" s="302"/>
      <c r="F2046" s="302"/>
      <c r="G2046" s="302"/>
      <c r="H2046" s="302"/>
      <c r="I2046" s="302"/>
      <c r="J2046" s="302"/>
      <c r="K2046" s="302"/>
      <c r="L2046" s="302"/>
      <c r="M2046" s="304"/>
      <c r="N2046" s="304"/>
      <c r="O2046" s="304"/>
      <c r="P2046" s="304"/>
      <c r="Q2046" s="304"/>
      <c r="R2046" s="304"/>
      <c r="S2046" s="304"/>
      <c r="T2046" s="304"/>
      <c r="U2046" s="304"/>
      <c r="V2046" s="304"/>
      <c r="W2046" s="304"/>
      <c r="X2046" s="304"/>
      <c r="Y2046" s="154"/>
    </row>
    <row r="2047" spans="1:25">
      <c r="A2047" s="174"/>
      <c r="B2047" s="162"/>
      <c r="C2047" s="162"/>
      <c r="D2047" s="170" t="s">
        <v>924</v>
      </c>
      <c r="E2047" s="302"/>
      <c r="F2047" s="302"/>
      <c r="G2047" s="302"/>
      <c r="H2047" s="302"/>
      <c r="I2047" s="302"/>
      <c r="J2047" s="302"/>
      <c r="K2047" s="302"/>
      <c r="L2047" s="302"/>
      <c r="M2047" s="304"/>
      <c r="N2047" s="304"/>
      <c r="O2047" s="304"/>
      <c r="P2047" s="304"/>
      <c r="Q2047" s="304"/>
      <c r="R2047" s="304"/>
      <c r="S2047" s="304"/>
      <c r="T2047" s="304"/>
      <c r="U2047" s="304"/>
      <c r="V2047" s="304"/>
      <c r="W2047" s="304"/>
      <c r="X2047" s="304"/>
      <c r="Y2047" s="154"/>
    </row>
    <row r="2048" spans="1:25">
      <c r="A2048" s="174"/>
      <c r="B2048" s="162"/>
      <c r="C2048" s="162"/>
      <c r="D2048" s="172" t="s">
        <v>343</v>
      </c>
      <c r="E2048" s="302"/>
      <c r="F2048" s="302"/>
      <c r="G2048" s="302"/>
      <c r="H2048" s="302"/>
      <c r="I2048" s="316"/>
      <c r="J2048" s="302"/>
      <c r="K2048" s="316"/>
      <c r="L2048" s="302"/>
      <c r="M2048" s="304"/>
      <c r="N2048" s="304"/>
      <c r="O2048" s="304"/>
      <c r="P2048" s="304"/>
      <c r="Q2048" s="304"/>
      <c r="R2048" s="304"/>
      <c r="S2048" s="304"/>
      <c r="T2048" s="304"/>
      <c r="U2048" s="304"/>
      <c r="V2048" s="304"/>
      <c r="W2048" s="304"/>
      <c r="X2048" s="304"/>
      <c r="Y2048" s="154"/>
    </row>
    <row r="2049" spans="1:25">
      <c r="A2049" s="174"/>
      <c r="B2049" s="162"/>
      <c r="C2049" s="162"/>
      <c r="D2049" s="170" t="s">
        <v>1039</v>
      </c>
      <c r="E2049" s="302"/>
      <c r="F2049" s="302"/>
      <c r="G2049" s="302"/>
      <c r="H2049" s="302"/>
      <c r="I2049" s="302"/>
      <c r="J2049" s="302"/>
      <c r="K2049" s="302"/>
      <c r="L2049" s="302"/>
      <c r="M2049" s="304"/>
      <c r="N2049" s="304"/>
      <c r="O2049" s="304"/>
      <c r="P2049" s="304"/>
      <c r="Q2049" s="304"/>
      <c r="R2049" s="304"/>
      <c r="S2049" s="304"/>
      <c r="T2049" s="304"/>
      <c r="U2049" s="304"/>
      <c r="V2049" s="304"/>
      <c r="W2049" s="304"/>
      <c r="X2049" s="304"/>
      <c r="Y2049" s="154"/>
    </row>
    <row r="2050" spans="1:25">
      <c r="A2050" s="174"/>
      <c r="B2050" s="162"/>
      <c r="C2050" s="162"/>
      <c r="D2050" s="172" t="s">
        <v>123</v>
      </c>
      <c r="E2050" s="302"/>
      <c r="F2050" s="302"/>
      <c r="G2050" s="302"/>
      <c r="H2050" s="302"/>
      <c r="I2050" s="302"/>
      <c r="J2050" s="302"/>
      <c r="K2050" s="302"/>
      <c r="L2050" s="302"/>
      <c r="M2050" s="304"/>
      <c r="N2050" s="304"/>
      <c r="O2050" s="304"/>
      <c r="P2050" s="304"/>
      <c r="Q2050" s="304"/>
      <c r="R2050" s="316">
        <v>1000000</v>
      </c>
      <c r="S2050" s="304"/>
      <c r="T2050" s="304"/>
      <c r="U2050" s="304"/>
      <c r="V2050" s="304"/>
      <c r="W2050" s="304"/>
      <c r="X2050" s="304"/>
      <c r="Y2050" s="154"/>
    </row>
    <row r="2051" spans="1:25">
      <c r="A2051" s="174"/>
      <c r="B2051" s="162"/>
      <c r="C2051" s="162"/>
      <c r="D2051" s="172" t="s">
        <v>152</v>
      </c>
      <c r="E2051" s="302"/>
      <c r="F2051" s="302"/>
      <c r="G2051" s="302"/>
      <c r="H2051" s="302"/>
      <c r="I2051" s="302"/>
      <c r="J2051" s="302"/>
      <c r="K2051" s="302"/>
      <c r="L2051" s="302"/>
      <c r="M2051" s="304"/>
      <c r="N2051" s="304"/>
      <c r="O2051" s="304"/>
      <c r="P2051" s="304"/>
      <c r="Q2051" s="304"/>
      <c r="R2051" s="316">
        <v>550000</v>
      </c>
      <c r="S2051" s="304"/>
      <c r="T2051" s="304"/>
      <c r="U2051" s="304"/>
      <c r="V2051" s="304"/>
      <c r="W2051" s="304"/>
      <c r="X2051" s="304"/>
      <c r="Y2051" s="154"/>
    </row>
    <row r="2052" spans="1:25">
      <c r="A2052" s="174"/>
      <c r="B2052" s="162"/>
      <c r="C2052" s="162"/>
      <c r="D2052" s="172" t="s">
        <v>123</v>
      </c>
      <c r="E2052" s="302"/>
      <c r="F2052" s="302"/>
      <c r="G2052" s="302"/>
      <c r="H2052" s="302"/>
      <c r="I2052" s="302"/>
      <c r="J2052" s="302"/>
      <c r="K2052" s="302"/>
      <c r="L2052" s="302"/>
      <c r="M2052" s="304"/>
      <c r="N2052" s="304"/>
      <c r="O2052" s="304"/>
      <c r="P2052" s="304"/>
      <c r="Q2052" s="304"/>
      <c r="R2052" s="316">
        <v>1000000</v>
      </c>
      <c r="S2052" s="304"/>
      <c r="T2052" s="304"/>
      <c r="U2052" s="304"/>
      <c r="V2052" s="304"/>
      <c r="W2052" s="304"/>
      <c r="X2052" s="304"/>
      <c r="Y2052" s="154"/>
    </row>
    <row r="2053" spans="1:25">
      <c r="A2053" s="174"/>
      <c r="B2053" s="162"/>
      <c r="C2053" s="162"/>
      <c r="D2053" s="172" t="s">
        <v>152</v>
      </c>
      <c r="E2053" s="302"/>
      <c r="F2053" s="302"/>
      <c r="G2053" s="302"/>
      <c r="H2053" s="302"/>
      <c r="I2053" s="302"/>
      <c r="J2053" s="302"/>
      <c r="K2053" s="302"/>
      <c r="L2053" s="302"/>
      <c r="M2053" s="304"/>
      <c r="N2053" s="304"/>
      <c r="O2053" s="304"/>
      <c r="P2053" s="304"/>
      <c r="Q2053" s="304"/>
      <c r="R2053" s="316">
        <v>550000</v>
      </c>
      <c r="S2053" s="304"/>
      <c r="T2053" s="304"/>
      <c r="U2053" s="304"/>
      <c r="V2053" s="304"/>
      <c r="W2053" s="304"/>
      <c r="X2053" s="304"/>
      <c r="Y2053" s="154"/>
    </row>
    <row r="2054" spans="1:25">
      <c r="A2054" s="174"/>
      <c r="B2054" s="162"/>
      <c r="C2054" s="162"/>
      <c r="D2054" s="201"/>
      <c r="E2054" s="302"/>
      <c r="F2054" s="302"/>
      <c r="G2054" s="302"/>
      <c r="H2054" s="302"/>
      <c r="I2054" s="302"/>
      <c r="J2054" s="302"/>
      <c r="K2054" s="302"/>
      <c r="L2054" s="302"/>
      <c r="M2054" s="304"/>
      <c r="N2054" s="304"/>
      <c r="O2054" s="304"/>
      <c r="P2054" s="304"/>
      <c r="Q2054" s="304"/>
      <c r="R2054" s="304"/>
      <c r="S2054" s="304"/>
      <c r="T2054" s="304"/>
      <c r="U2054" s="304"/>
      <c r="V2054" s="304"/>
      <c r="W2054" s="304"/>
      <c r="X2054" s="304"/>
      <c r="Y2054" s="154"/>
    </row>
    <row r="2055" spans="1:25">
      <c r="A2055" s="174"/>
      <c r="B2055" s="162"/>
      <c r="C2055" s="162"/>
      <c r="D2055" s="170" t="s">
        <v>1017</v>
      </c>
      <c r="E2055" s="302"/>
      <c r="F2055" s="302"/>
      <c r="G2055" s="302"/>
      <c r="H2055" s="302"/>
      <c r="I2055" s="302"/>
      <c r="J2055" s="302"/>
      <c r="K2055" s="302"/>
      <c r="L2055" s="302"/>
      <c r="M2055" s="304"/>
      <c r="N2055" s="304"/>
      <c r="O2055" s="304"/>
      <c r="P2055" s="304"/>
      <c r="Q2055" s="304"/>
      <c r="R2055" s="304"/>
      <c r="S2055" s="304"/>
      <c r="T2055" s="304"/>
      <c r="U2055" s="304"/>
      <c r="V2055" s="304"/>
      <c r="W2055" s="304"/>
      <c r="X2055" s="304"/>
      <c r="Y2055" s="154"/>
    </row>
    <row r="2056" spans="1:25">
      <c r="A2056" s="174"/>
      <c r="B2056" s="162"/>
      <c r="C2056" s="162"/>
      <c r="D2056" s="172" t="s">
        <v>150</v>
      </c>
      <c r="E2056" s="302"/>
      <c r="F2056" s="302"/>
      <c r="G2056" s="316">
        <v>3650000</v>
      </c>
      <c r="H2056" s="316"/>
      <c r="I2056" s="316"/>
      <c r="J2056" s="302"/>
      <c r="K2056" s="302"/>
      <c r="L2056" s="302"/>
      <c r="M2056" s="304"/>
      <c r="N2056" s="304"/>
      <c r="O2056" s="304"/>
      <c r="P2056" s="304"/>
      <c r="Q2056" s="304"/>
      <c r="R2056" s="304"/>
      <c r="S2056" s="304"/>
      <c r="T2056" s="304"/>
      <c r="U2056" s="304"/>
      <c r="V2056" s="304"/>
      <c r="W2056" s="304"/>
      <c r="X2056" s="304"/>
      <c r="Y2056" s="154"/>
    </row>
    <row r="2057" spans="1:25">
      <c r="A2057" s="174"/>
      <c r="B2057" s="162"/>
      <c r="C2057" s="162"/>
      <c r="D2057" s="172" t="s">
        <v>930</v>
      </c>
      <c r="E2057" s="302"/>
      <c r="F2057" s="302"/>
      <c r="G2057" s="316">
        <v>18150000</v>
      </c>
      <c r="H2057" s="316">
        <v>950000</v>
      </c>
      <c r="I2057" s="316"/>
      <c r="J2057" s="302"/>
      <c r="K2057" s="302"/>
      <c r="L2057" s="302"/>
      <c r="M2057" s="304"/>
      <c r="N2057" s="304"/>
      <c r="O2057" s="304"/>
      <c r="P2057" s="304"/>
      <c r="Q2057" s="304"/>
      <c r="R2057" s="304"/>
      <c r="S2057" s="304"/>
      <c r="T2057" s="304"/>
      <c r="U2057" s="304"/>
      <c r="V2057" s="304"/>
      <c r="W2057" s="304"/>
      <c r="X2057" s="304"/>
      <c r="Y2057" s="154"/>
    </row>
    <row r="2058" spans="1:25">
      <c r="A2058" s="174"/>
      <c r="B2058" s="162"/>
      <c r="C2058" s="162"/>
      <c r="D2058" s="172" t="s">
        <v>931</v>
      </c>
      <c r="E2058" s="302"/>
      <c r="F2058" s="302"/>
      <c r="G2058" s="316">
        <v>8800000</v>
      </c>
      <c r="H2058" s="316"/>
      <c r="I2058" s="316"/>
      <c r="J2058" s="302"/>
      <c r="K2058" s="302"/>
      <c r="L2058" s="302"/>
      <c r="M2058" s="304"/>
      <c r="N2058" s="304"/>
      <c r="O2058" s="304"/>
      <c r="P2058" s="304"/>
      <c r="Q2058" s="304"/>
      <c r="R2058" s="304"/>
      <c r="S2058" s="304"/>
      <c r="T2058" s="304"/>
      <c r="U2058" s="304"/>
      <c r="V2058" s="304"/>
      <c r="W2058" s="304"/>
      <c r="X2058" s="304"/>
      <c r="Y2058" s="154"/>
    </row>
    <row r="2059" spans="1:25">
      <c r="A2059" s="174"/>
      <c r="B2059" s="162"/>
      <c r="C2059" s="162"/>
      <c r="D2059" s="172" t="s">
        <v>932</v>
      </c>
      <c r="E2059" s="302"/>
      <c r="F2059" s="302"/>
      <c r="G2059" s="316">
        <v>1045000</v>
      </c>
      <c r="H2059" s="316"/>
      <c r="I2059" s="316"/>
      <c r="J2059" s="302"/>
      <c r="K2059" s="302"/>
      <c r="L2059" s="302"/>
      <c r="M2059" s="304"/>
      <c r="N2059" s="304"/>
      <c r="O2059" s="304"/>
      <c r="P2059" s="304"/>
      <c r="Q2059" s="304"/>
      <c r="R2059" s="304"/>
      <c r="S2059" s="304"/>
      <c r="T2059" s="304"/>
      <c r="U2059" s="304"/>
      <c r="V2059" s="304"/>
      <c r="W2059" s="304"/>
      <c r="X2059" s="304"/>
      <c r="Y2059" s="154"/>
    </row>
    <row r="2060" spans="1:25">
      <c r="A2060" s="174"/>
      <c r="B2060" s="162"/>
      <c r="C2060" s="162"/>
      <c r="D2060" s="172" t="s">
        <v>933</v>
      </c>
      <c r="E2060" s="302"/>
      <c r="F2060" s="302"/>
      <c r="G2060" s="316">
        <v>660000</v>
      </c>
      <c r="H2060" s="316"/>
      <c r="I2060" s="316"/>
      <c r="J2060" s="302"/>
      <c r="K2060" s="302"/>
      <c r="L2060" s="302"/>
      <c r="M2060" s="304"/>
      <c r="N2060" s="304"/>
      <c r="O2060" s="304"/>
      <c r="P2060" s="304"/>
      <c r="Q2060" s="304"/>
      <c r="R2060" s="304"/>
      <c r="S2060" s="304"/>
      <c r="T2060" s="304"/>
      <c r="U2060" s="304"/>
      <c r="V2060" s="304"/>
      <c r="W2060" s="304"/>
      <c r="X2060" s="304"/>
      <c r="Y2060" s="154"/>
    </row>
    <row r="2061" spans="1:25">
      <c r="A2061" s="174"/>
      <c r="B2061" s="162"/>
      <c r="C2061" s="162"/>
      <c r="D2061" s="172" t="s">
        <v>934</v>
      </c>
      <c r="E2061" s="302"/>
      <c r="F2061" s="302"/>
      <c r="G2061" s="316">
        <v>2980000</v>
      </c>
      <c r="H2061" s="316"/>
      <c r="I2061" s="316"/>
      <c r="J2061" s="302"/>
      <c r="K2061" s="302"/>
      <c r="L2061" s="302"/>
      <c r="M2061" s="304"/>
      <c r="N2061" s="304"/>
      <c r="O2061" s="304"/>
      <c r="P2061" s="304"/>
      <c r="Q2061" s="304"/>
      <c r="R2061" s="304"/>
      <c r="S2061" s="304"/>
      <c r="T2061" s="304"/>
      <c r="U2061" s="304"/>
      <c r="V2061" s="304"/>
      <c r="W2061" s="304"/>
      <c r="X2061" s="304"/>
      <c r="Y2061" s="154"/>
    </row>
    <row r="2062" spans="1:25">
      <c r="A2062" s="174"/>
      <c r="B2062" s="162"/>
      <c r="C2062" s="162"/>
      <c r="D2062" s="172" t="s">
        <v>935</v>
      </c>
      <c r="E2062" s="302"/>
      <c r="F2062" s="302"/>
      <c r="G2062" s="316">
        <v>223400</v>
      </c>
      <c r="H2062" s="316"/>
      <c r="I2062" s="316"/>
      <c r="J2062" s="302"/>
      <c r="K2062" s="302"/>
      <c r="L2062" s="302"/>
      <c r="M2062" s="304"/>
      <c r="N2062" s="304"/>
      <c r="O2062" s="304"/>
      <c r="P2062" s="304"/>
      <c r="Q2062" s="304"/>
      <c r="R2062" s="304"/>
      <c r="S2062" s="304"/>
      <c r="T2062" s="304"/>
      <c r="U2062" s="304"/>
      <c r="V2062" s="304"/>
      <c r="W2062" s="304"/>
      <c r="X2062" s="304"/>
      <c r="Y2062" s="154"/>
    </row>
    <row r="2063" spans="1:25">
      <c r="A2063" s="174"/>
      <c r="B2063" s="162"/>
      <c r="C2063" s="162"/>
      <c r="D2063" s="172" t="s">
        <v>979</v>
      </c>
      <c r="E2063" s="302"/>
      <c r="F2063" s="302"/>
      <c r="G2063" s="316"/>
      <c r="H2063" s="316"/>
      <c r="I2063" s="316"/>
      <c r="J2063" s="302"/>
      <c r="K2063" s="302"/>
      <c r="L2063" s="302"/>
      <c r="M2063" s="304"/>
      <c r="N2063" s="304"/>
      <c r="O2063" s="304"/>
      <c r="P2063" s="304"/>
      <c r="Q2063" s="316">
        <v>100950000</v>
      </c>
      <c r="R2063" s="304"/>
      <c r="S2063" s="304"/>
      <c r="T2063" s="304"/>
      <c r="U2063" s="304"/>
      <c r="V2063" s="304"/>
      <c r="W2063" s="304"/>
      <c r="X2063" s="304"/>
      <c r="Y2063" s="154"/>
    </row>
    <row r="2064" spans="1:25">
      <c r="A2064" s="174"/>
      <c r="B2064" s="162"/>
      <c r="C2064" s="162"/>
      <c r="D2064" s="172" t="s">
        <v>150</v>
      </c>
      <c r="E2064" s="302"/>
      <c r="F2064" s="302"/>
      <c r="G2064" s="316"/>
      <c r="H2064" s="316"/>
      <c r="I2064" s="316"/>
      <c r="J2064" s="302"/>
      <c r="K2064" s="302"/>
      <c r="L2064" s="302"/>
      <c r="M2064" s="304"/>
      <c r="N2064" s="304"/>
      <c r="O2064" s="304"/>
      <c r="P2064" s="304"/>
      <c r="Q2064" s="316"/>
      <c r="R2064" s="316">
        <v>5500000</v>
      </c>
      <c r="S2064" s="304"/>
      <c r="T2064" s="304"/>
      <c r="U2064" s="304"/>
      <c r="V2064" s="304"/>
      <c r="W2064" s="304"/>
      <c r="X2064" s="304"/>
      <c r="Y2064" s="154"/>
    </row>
    <row r="2065" spans="1:25">
      <c r="A2065" s="174"/>
      <c r="B2065" s="162"/>
      <c r="C2065" s="162"/>
      <c r="D2065" s="172" t="s">
        <v>323</v>
      </c>
      <c r="E2065" s="302"/>
      <c r="F2065" s="302"/>
      <c r="G2065" s="316"/>
      <c r="H2065" s="316"/>
      <c r="I2065" s="316"/>
      <c r="J2065" s="302"/>
      <c r="K2065" s="302"/>
      <c r="L2065" s="302"/>
      <c r="M2065" s="304"/>
      <c r="N2065" s="304"/>
      <c r="O2065" s="304"/>
      <c r="P2065" s="304"/>
      <c r="Q2065" s="316"/>
      <c r="R2065" s="316">
        <v>5000000</v>
      </c>
      <c r="S2065" s="304"/>
      <c r="T2065" s="304"/>
      <c r="U2065" s="304"/>
      <c r="V2065" s="304"/>
      <c r="W2065" s="304"/>
      <c r="X2065" s="304"/>
      <c r="Y2065" s="154"/>
    </row>
    <row r="2066" spans="1:25">
      <c r="A2066" s="174"/>
      <c r="B2066" s="162"/>
      <c r="C2066" s="162"/>
      <c r="D2066" s="201"/>
      <c r="E2066" s="302"/>
      <c r="F2066" s="302"/>
      <c r="G2066" s="302"/>
      <c r="H2066" s="302"/>
      <c r="I2066" s="302"/>
      <c r="J2066" s="302"/>
      <c r="K2066" s="302"/>
      <c r="L2066" s="302"/>
      <c r="M2066" s="304"/>
      <c r="N2066" s="304"/>
      <c r="O2066" s="304"/>
      <c r="P2066" s="304"/>
      <c r="Q2066" s="304"/>
      <c r="R2066" s="304"/>
      <c r="S2066" s="304"/>
      <c r="T2066" s="304"/>
      <c r="U2066" s="304"/>
      <c r="V2066" s="304"/>
      <c r="W2066" s="304"/>
      <c r="X2066" s="304"/>
      <c r="Y2066" s="154"/>
    </row>
    <row r="2067" spans="1:25">
      <c r="A2067" s="174"/>
      <c r="B2067" s="162"/>
      <c r="C2067" s="162"/>
      <c r="D2067" s="170" t="s">
        <v>924</v>
      </c>
      <c r="E2067" s="302"/>
      <c r="F2067" s="302"/>
      <c r="G2067" s="302"/>
      <c r="H2067" s="302"/>
      <c r="I2067" s="302"/>
      <c r="J2067" s="302"/>
      <c r="K2067" s="302"/>
      <c r="L2067" s="302"/>
      <c r="M2067" s="304"/>
      <c r="N2067" s="304"/>
      <c r="O2067" s="304"/>
      <c r="P2067" s="304"/>
      <c r="Q2067" s="304"/>
      <c r="R2067" s="304"/>
      <c r="S2067" s="304"/>
      <c r="T2067" s="304"/>
      <c r="U2067" s="304"/>
      <c r="V2067" s="304"/>
      <c r="W2067" s="304"/>
      <c r="X2067" s="304"/>
      <c r="Y2067" s="154"/>
    </row>
    <row r="2068" spans="1:25">
      <c r="A2068" s="174"/>
      <c r="B2068" s="162"/>
      <c r="C2068" s="162"/>
      <c r="D2068" s="172" t="s">
        <v>928</v>
      </c>
      <c r="E2068" s="302"/>
      <c r="F2068" s="302"/>
      <c r="G2068" s="316"/>
      <c r="H2068" s="316"/>
      <c r="I2068" s="316"/>
      <c r="J2068" s="302"/>
      <c r="K2068" s="316"/>
      <c r="L2068" s="302"/>
      <c r="M2068" s="304"/>
      <c r="N2068" s="304"/>
      <c r="O2068" s="304"/>
      <c r="P2068" s="304"/>
      <c r="Q2068" s="304"/>
      <c r="R2068" s="304"/>
      <c r="S2068" s="304"/>
      <c r="T2068" s="304"/>
      <c r="U2068" s="304"/>
      <c r="V2068" s="304"/>
      <c r="W2068" s="304"/>
      <c r="X2068" s="304"/>
      <c r="Y2068" s="154"/>
    </row>
    <row r="2069" spans="1:25">
      <c r="A2069" s="174"/>
      <c r="B2069" s="162"/>
      <c r="C2069" s="162"/>
      <c r="D2069" s="172" t="s">
        <v>929</v>
      </c>
      <c r="E2069" s="302"/>
      <c r="F2069" s="302"/>
      <c r="G2069" s="316"/>
      <c r="H2069" s="316"/>
      <c r="I2069" s="316"/>
      <c r="J2069" s="302"/>
      <c r="K2069" s="316"/>
      <c r="L2069" s="302"/>
      <c r="M2069" s="304"/>
      <c r="N2069" s="304"/>
      <c r="O2069" s="304"/>
      <c r="P2069" s="304"/>
      <c r="Q2069" s="304"/>
      <c r="R2069" s="304"/>
      <c r="S2069" s="304"/>
      <c r="T2069" s="304"/>
      <c r="U2069" s="304"/>
      <c r="V2069" s="304"/>
      <c r="W2069" s="304"/>
      <c r="X2069" s="304"/>
      <c r="Y2069" s="154"/>
    </row>
    <row r="2070" spans="1:25">
      <c r="A2070" s="174"/>
      <c r="B2070" s="162"/>
      <c r="C2070" s="162"/>
      <c r="D2070" s="172"/>
      <c r="E2070" s="302"/>
      <c r="F2070" s="302"/>
      <c r="G2070" s="316"/>
      <c r="H2070" s="316"/>
      <c r="I2070" s="316"/>
      <c r="J2070" s="302"/>
      <c r="K2070" s="302"/>
      <c r="L2070" s="302"/>
      <c r="M2070" s="304"/>
      <c r="N2070" s="304"/>
      <c r="O2070" s="304"/>
      <c r="P2070" s="304"/>
      <c r="Q2070" s="304"/>
      <c r="R2070" s="304"/>
      <c r="S2070" s="304"/>
      <c r="T2070" s="304"/>
      <c r="U2070" s="304"/>
      <c r="V2070" s="304"/>
      <c r="W2070" s="304"/>
      <c r="X2070" s="304"/>
      <c r="Y2070" s="154"/>
    </row>
    <row r="2071" spans="1:25">
      <c r="A2071" s="174"/>
      <c r="B2071" s="162"/>
      <c r="C2071" s="162"/>
      <c r="D2071" s="170" t="s">
        <v>1018</v>
      </c>
      <c r="E2071" s="302"/>
      <c r="F2071" s="302"/>
      <c r="G2071" s="302"/>
      <c r="H2071" s="302"/>
      <c r="I2071" s="302"/>
      <c r="J2071" s="302"/>
      <c r="K2071" s="302"/>
      <c r="L2071" s="302"/>
      <c r="M2071" s="304"/>
      <c r="N2071" s="304"/>
      <c r="O2071" s="304"/>
      <c r="P2071" s="304"/>
      <c r="Q2071" s="304"/>
      <c r="R2071" s="304"/>
      <c r="S2071" s="304"/>
      <c r="T2071" s="304"/>
      <c r="U2071" s="304"/>
      <c r="V2071" s="304"/>
      <c r="W2071" s="304"/>
      <c r="X2071" s="304"/>
      <c r="Y2071" s="154"/>
    </row>
    <row r="2072" spans="1:25">
      <c r="A2072" s="174"/>
      <c r="B2072" s="162"/>
      <c r="C2072" s="162"/>
      <c r="D2072" s="172" t="s">
        <v>936</v>
      </c>
      <c r="E2072" s="302"/>
      <c r="F2072" s="302"/>
      <c r="G2072" s="316">
        <v>6850000</v>
      </c>
      <c r="H2072" s="302"/>
      <c r="I2072" s="302"/>
      <c r="J2072" s="302"/>
      <c r="K2072" s="302"/>
      <c r="L2072" s="302"/>
      <c r="M2072" s="304"/>
      <c r="N2072" s="304"/>
      <c r="O2072" s="304"/>
      <c r="P2072" s="304"/>
      <c r="Q2072" s="304"/>
      <c r="R2072" s="304"/>
      <c r="S2072" s="304"/>
      <c r="T2072" s="304"/>
      <c r="U2072" s="304"/>
      <c r="V2072" s="304"/>
      <c r="W2072" s="304"/>
      <c r="X2072" s="304"/>
      <c r="Y2072" s="154"/>
    </row>
    <row r="2073" spans="1:25">
      <c r="A2073" s="174"/>
      <c r="B2073" s="162"/>
      <c r="C2073" s="162"/>
      <c r="D2073" s="172" t="s">
        <v>152</v>
      </c>
      <c r="E2073" s="302"/>
      <c r="F2073" s="302"/>
      <c r="G2073" s="316">
        <v>2700000</v>
      </c>
      <c r="H2073" s="302"/>
      <c r="I2073" s="302"/>
      <c r="J2073" s="302"/>
      <c r="K2073" s="302"/>
      <c r="L2073" s="302"/>
      <c r="M2073" s="304"/>
      <c r="N2073" s="304"/>
      <c r="O2073" s="304"/>
      <c r="P2073" s="304"/>
      <c r="Q2073" s="304"/>
      <c r="R2073" s="304"/>
      <c r="S2073" s="304"/>
      <c r="T2073" s="304"/>
      <c r="U2073" s="304"/>
      <c r="V2073" s="304"/>
      <c r="W2073" s="304"/>
      <c r="X2073" s="304"/>
      <c r="Y2073" s="154"/>
    </row>
    <row r="2074" spans="1:25">
      <c r="A2074" s="174"/>
      <c r="B2074" s="162"/>
      <c r="C2074" s="162"/>
      <c r="D2074" s="172" t="s">
        <v>698</v>
      </c>
      <c r="E2074" s="302"/>
      <c r="F2074" s="302"/>
      <c r="G2074" s="316">
        <v>6500000</v>
      </c>
      <c r="H2074" s="302"/>
      <c r="I2074" s="302"/>
      <c r="J2074" s="302"/>
      <c r="K2074" s="302"/>
      <c r="L2074" s="302"/>
      <c r="M2074" s="304"/>
      <c r="N2074" s="304"/>
      <c r="O2074" s="304"/>
      <c r="P2074" s="304"/>
      <c r="Q2074" s="304"/>
      <c r="R2074" s="304"/>
      <c r="S2074" s="304"/>
      <c r="T2074" s="304"/>
      <c r="U2074" s="304"/>
      <c r="V2074" s="304"/>
      <c r="W2074" s="304"/>
      <c r="X2074" s="304"/>
      <c r="Y2074" s="154"/>
    </row>
    <row r="2075" spans="1:25">
      <c r="A2075" s="174"/>
      <c r="B2075" s="162"/>
      <c r="C2075" s="162"/>
      <c r="D2075" s="172" t="s">
        <v>937</v>
      </c>
      <c r="E2075" s="302"/>
      <c r="F2075" s="302"/>
      <c r="G2075" s="302"/>
      <c r="H2075" s="302"/>
      <c r="I2075" s="316"/>
      <c r="J2075" s="302"/>
      <c r="K2075" s="316"/>
      <c r="L2075" s="302"/>
      <c r="M2075" s="304"/>
      <c r="N2075" s="304"/>
      <c r="O2075" s="304"/>
      <c r="P2075" s="304"/>
      <c r="Q2075" s="304"/>
      <c r="R2075" s="304"/>
      <c r="S2075" s="304"/>
      <c r="T2075" s="304"/>
      <c r="U2075" s="304"/>
      <c r="V2075" s="304"/>
      <c r="W2075" s="304"/>
      <c r="X2075" s="304"/>
      <c r="Y2075" s="154"/>
    </row>
    <row r="2076" spans="1:25">
      <c r="A2076" s="174"/>
      <c r="B2076" s="162"/>
      <c r="C2076" s="162"/>
      <c r="D2076" s="172" t="s">
        <v>938</v>
      </c>
      <c r="E2076" s="302"/>
      <c r="F2076" s="302"/>
      <c r="G2076" s="302"/>
      <c r="H2076" s="302"/>
      <c r="I2076" s="316"/>
      <c r="J2076" s="302"/>
      <c r="K2076" s="316"/>
      <c r="L2076" s="302"/>
      <c r="M2076" s="304"/>
      <c r="N2076" s="304"/>
      <c r="O2076" s="304"/>
      <c r="P2076" s="304"/>
      <c r="Q2076" s="304"/>
      <c r="R2076" s="304"/>
      <c r="S2076" s="304"/>
      <c r="T2076" s="304"/>
      <c r="U2076" s="304"/>
      <c r="V2076" s="304"/>
      <c r="W2076" s="304"/>
      <c r="X2076" s="304"/>
      <c r="Y2076" s="154"/>
    </row>
    <row r="2077" spans="1:25">
      <c r="A2077" s="174"/>
      <c r="B2077" s="162"/>
      <c r="C2077" s="162"/>
      <c r="D2077" s="172" t="s">
        <v>955</v>
      </c>
      <c r="E2077" s="302"/>
      <c r="F2077" s="302"/>
      <c r="G2077" s="302"/>
      <c r="H2077" s="302"/>
      <c r="I2077" s="316"/>
      <c r="J2077" s="302"/>
      <c r="K2077" s="302"/>
      <c r="L2077" s="302"/>
      <c r="M2077" s="304"/>
      <c r="N2077" s="304"/>
      <c r="O2077" s="304"/>
      <c r="P2077" s="316">
        <v>96000000</v>
      </c>
      <c r="Q2077" s="304"/>
      <c r="R2077" s="304"/>
      <c r="S2077" s="304"/>
      <c r="T2077" s="304"/>
      <c r="U2077" s="304"/>
      <c r="V2077" s="304"/>
      <c r="W2077" s="304"/>
      <c r="X2077" s="304"/>
      <c r="Y2077" s="154"/>
    </row>
    <row r="2078" spans="1:25">
      <c r="A2078" s="174"/>
      <c r="B2078" s="162"/>
      <c r="C2078" s="162"/>
      <c r="D2078" s="201"/>
      <c r="E2078" s="302"/>
      <c r="F2078" s="302"/>
      <c r="G2078" s="302"/>
      <c r="H2078" s="302"/>
      <c r="I2078" s="302"/>
      <c r="J2078" s="302"/>
      <c r="K2078" s="302"/>
      <c r="L2078" s="302"/>
      <c r="M2078" s="304"/>
      <c r="N2078" s="304"/>
      <c r="O2078" s="304"/>
      <c r="P2078" s="304"/>
      <c r="Q2078" s="304"/>
      <c r="R2078" s="304"/>
      <c r="S2078" s="304"/>
      <c r="T2078" s="304"/>
      <c r="U2078" s="304"/>
      <c r="V2078" s="304"/>
      <c r="W2078" s="304"/>
      <c r="X2078" s="304"/>
      <c r="Y2078" s="154"/>
    </row>
    <row r="2079" spans="1:25">
      <c r="A2079" s="174"/>
      <c r="B2079" s="162"/>
      <c r="C2079" s="162"/>
      <c r="D2079" s="170" t="s">
        <v>1019</v>
      </c>
      <c r="E2079" s="302"/>
      <c r="F2079" s="302"/>
      <c r="G2079" s="302"/>
      <c r="H2079" s="302"/>
      <c r="I2079" s="302"/>
      <c r="J2079" s="302"/>
      <c r="K2079" s="302"/>
      <c r="L2079" s="302"/>
      <c r="M2079" s="304"/>
      <c r="N2079" s="304"/>
      <c r="O2079" s="304"/>
      <c r="P2079" s="304"/>
      <c r="Q2079" s="304"/>
      <c r="R2079" s="304"/>
      <c r="S2079" s="304"/>
      <c r="T2079" s="304"/>
      <c r="U2079" s="304"/>
      <c r="V2079" s="304"/>
      <c r="W2079" s="304"/>
      <c r="X2079" s="304"/>
      <c r="Y2079" s="154"/>
    </row>
    <row r="2080" spans="1:25">
      <c r="A2080" s="174"/>
      <c r="B2080" s="162"/>
      <c r="C2080" s="162"/>
      <c r="D2080" s="172" t="s">
        <v>629</v>
      </c>
      <c r="E2080" s="302"/>
      <c r="F2080" s="302"/>
      <c r="G2080" s="316">
        <v>2000000</v>
      </c>
      <c r="H2080" s="302"/>
      <c r="I2080" s="302"/>
      <c r="J2080" s="302"/>
      <c r="K2080" s="302"/>
      <c r="L2080" s="302"/>
      <c r="M2080" s="304"/>
      <c r="N2080" s="304"/>
      <c r="O2080" s="304"/>
      <c r="P2080" s="304"/>
      <c r="Q2080" s="304"/>
      <c r="R2080" s="304"/>
      <c r="S2080" s="304"/>
      <c r="T2080" s="304"/>
      <c r="U2080" s="304"/>
      <c r="V2080" s="304"/>
      <c r="W2080" s="304"/>
      <c r="X2080" s="304"/>
      <c r="Y2080" s="154"/>
    </row>
    <row r="2081" spans="1:25">
      <c r="A2081" s="174"/>
      <c r="B2081" s="162"/>
      <c r="C2081" s="162"/>
      <c r="D2081" s="172" t="s">
        <v>939</v>
      </c>
      <c r="E2081" s="302"/>
      <c r="F2081" s="302"/>
      <c r="G2081" s="316">
        <v>3000000</v>
      </c>
      <c r="H2081" s="302"/>
      <c r="I2081" s="302"/>
      <c r="J2081" s="302"/>
      <c r="K2081" s="302"/>
      <c r="L2081" s="302"/>
      <c r="M2081" s="304"/>
      <c r="N2081" s="304"/>
      <c r="O2081" s="304"/>
      <c r="P2081" s="304"/>
      <c r="Q2081" s="304"/>
      <c r="R2081" s="304"/>
      <c r="S2081" s="304"/>
      <c r="T2081" s="304"/>
      <c r="U2081" s="304"/>
      <c r="V2081" s="304"/>
      <c r="W2081" s="304"/>
      <c r="X2081" s="304"/>
      <c r="Y2081" s="154"/>
    </row>
    <row r="2082" spans="1:25">
      <c r="A2082" s="174"/>
      <c r="B2082" s="162"/>
      <c r="C2082" s="162"/>
      <c r="D2082" s="172" t="s">
        <v>153</v>
      </c>
      <c r="E2082" s="302"/>
      <c r="F2082" s="302"/>
      <c r="G2082" s="316">
        <v>9150000</v>
      </c>
      <c r="H2082" s="302"/>
      <c r="I2082" s="302"/>
      <c r="J2082" s="302"/>
      <c r="K2082" s="302"/>
      <c r="L2082" s="302"/>
      <c r="M2082" s="304"/>
      <c r="N2082" s="304"/>
      <c r="O2082" s="304"/>
      <c r="P2082" s="304"/>
      <c r="Q2082" s="304"/>
      <c r="R2082" s="304"/>
      <c r="S2082" s="304"/>
      <c r="T2082" s="304"/>
      <c r="U2082" s="304"/>
      <c r="V2082" s="304"/>
      <c r="W2082" s="304"/>
      <c r="X2082" s="304"/>
      <c r="Y2082" s="154"/>
    </row>
    <row r="2083" spans="1:25">
      <c r="A2083" s="174"/>
      <c r="B2083" s="162"/>
      <c r="C2083" s="162"/>
      <c r="D2083" s="172" t="s">
        <v>940</v>
      </c>
      <c r="E2083" s="302"/>
      <c r="F2083" s="302"/>
      <c r="G2083" s="316">
        <v>750000</v>
      </c>
      <c r="H2083" s="302"/>
      <c r="I2083" s="302"/>
      <c r="J2083" s="302"/>
      <c r="K2083" s="302"/>
      <c r="L2083" s="302"/>
      <c r="M2083" s="304"/>
      <c r="N2083" s="304"/>
      <c r="O2083" s="304"/>
      <c r="P2083" s="304"/>
      <c r="Q2083" s="304"/>
      <c r="R2083" s="304"/>
      <c r="S2083" s="304"/>
      <c r="T2083" s="304"/>
      <c r="U2083" s="304"/>
      <c r="V2083" s="304"/>
      <c r="W2083" s="304"/>
      <c r="X2083" s="304"/>
      <c r="Y2083" s="154"/>
    </row>
    <row r="2084" spans="1:25">
      <c r="A2084" s="174"/>
      <c r="B2084" s="162"/>
      <c r="C2084" s="162"/>
      <c r="D2084" s="201"/>
      <c r="E2084" s="302"/>
      <c r="F2084" s="302"/>
      <c r="G2084" s="302"/>
      <c r="H2084" s="302"/>
      <c r="I2084" s="302"/>
      <c r="J2084" s="302"/>
      <c r="K2084" s="302"/>
      <c r="L2084" s="302"/>
      <c r="M2084" s="304"/>
      <c r="N2084" s="304"/>
      <c r="O2084" s="304"/>
      <c r="P2084" s="304"/>
      <c r="Q2084" s="304"/>
      <c r="R2084" s="304"/>
      <c r="S2084" s="304"/>
      <c r="T2084" s="304"/>
      <c r="U2084" s="304"/>
      <c r="V2084" s="304"/>
      <c r="W2084" s="304"/>
      <c r="X2084" s="304"/>
      <c r="Y2084" s="154"/>
    </row>
    <row r="2085" spans="1:25">
      <c r="A2085" s="174"/>
      <c r="B2085" s="162"/>
      <c r="C2085" s="162"/>
      <c r="D2085" s="170" t="s">
        <v>1020</v>
      </c>
      <c r="E2085" s="302"/>
      <c r="F2085" s="302"/>
      <c r="G2085" s="302"/>
      <c r="H2085" s="302"/>
      <c r="I2085" s="302"/>
      <c r="J2085" s="302"/>
      <c r="K2085" s="302"/>
      <c r="L2085" s="302"/>
      <c r="M2085" s="304"/>
      <c r="N2085" s="304"/>
      <c r="O2085" s="304"/>
      <c r="P2085" s="304"/>
      <c r="Q2085" s="304"/>
      <c r="R2085" s="304"/>
      <c r="S2085" s="304"/>
      <c r="T2085" s="304"/>
      <c r="U2085" s="304"/>
      <c r="V2085" s="304"/>
      <c r="W2085" s="304"/>
      <c r="X2085" s="304"/>
      <c r="Y2085" s="154"/>
    </row>
    <row r="2086" spans="1:25">
      <c r="A2086" s="174"/>
      <c r="B2086" s="162"/>
      <c r="C2086" s="162"/>
      <c r="D2086" s="172" t="s">
        <v>153</v>
      </c>
      <c r="E2086" s="302"/>
      <c r="F2086" s="302"/>
      <c r="G2086" s="316">
        <v>5100700</v>
      </c>
      <c r="H2086" s="316">
        <v>60534</v>
      </c>
      <c r="I2086" s="302"/>
      <c r="J2086" s="302"/>
      <c r="K2086" s="302"/>
      <c r="L2086" s="302"/>
      <c r="M2086" s="304"/>
      <c r="N2086" s="304"/>
      <c r="O2086" s="304"/>
      <c r="P2086" s="304"/>
      <c r="Q2086" s="304"/>
      <c r="R2086" s="304"/>
      <c r="S2086" s="304"/>
      <c r="T2086" s="304"/>
      <c r="U2086" s="304"/>
      <c r="V2086" s="304"/>
      <c r="W2086" s="304"/>
      <c r="X2086" s="304"/>
      <c r="Y2086" s="154"/>
    </row>
    <row r="2087" spans="1:25">
      <c r="A2087" s="174"/>
      <c r="B2087" s="162"/>
      <c r="C2087" s="162"/>
      <c r="D2087" s="172" t="s">
        <v>152</v>
      </c>
      <c r="E2087" s="302"/>
      <c r="F2087" s="302"/>
      <c r="G2087" s="316">
        <v>540100</v>
      </c>
      <c r="H2087" s="316">
        <v>6384</v>
      </c>
      <c r="I2087" s="302"/>
      <c r="J2087" s="302"/>
      <c r="K2087" s="302"/>
      <c r="L2087" s="302"/>
      <c r="M2087" s="304"/>
      <c r="N2087" s="304"/>
      <c r="O2087" s="304"/>
      <c r="P2087" s="304"/>
      <c r="Q2087" s="304"/>
      <c r="R2087" s="304"/>
      <c r="S2087" s="304"/>
      <c r="T2087" s="304"/>
      <c r="U2087" s="304"/>
      <c r="V2087" s="304"/>
      <c r="W2087" s="304"/>
      <c r="X2087" s="304"/>
      <c r="Y2087" s="154"/>
    </row>
    <row r="2088" spans="1:25">
      <c r="A2088" s="174"/>
      <c r="B2088" s="162"/>
      <c r="C2088" s="162"/>
      <c r="D2088" s="172" t="s">
        <v>941</v>
      </c>
      <c r="E2088" s="302"/>
      <c r="F2088" s="302"/>
      <c r="G2088" s="316">
        <v>18601000</v>
      </c>
      <c r="H2088" s="316">
        <v>222328</v>
      </c>
      <c r="I2088" s="302"/>
      <c r="J2088" s="302"/>
      <c r="K2088" s="302"/>
      <c r="L2088" s="302"/>
      <c r="M2088" s="304"/>
      <c r="N2088" s="304"/>
      <c r="O2088" s="304"/>
      <c r="P2088" s="304"/>
      <c r="Q2088" s="304"/>
      <c r="R2088" s="304"/>
      <c r="S2088" s="304"/>
      <c r="T2088" s="304"/>
      <c r="U2088" s="304"/>
      <c r="V2088" s="304"/>
      <c r="W2088" s="304"/>
      <c r="X2088" s="304"/>
      <c r="Y2088" s="154"/>
    </row>
    <row r="2089" spans="1:25">
      <c r="A2089" s="174"/>
      <c r="B2089" s="162"/>
      <c r="C2089" s="162"/>
      <c r="D2089" s="172" t="s">
        <v>942</v>
      </c>
      <c r="E2089" s="302"/>
      <c r="F2089" s="302"/>
      <c r="G2089" s="302">
        <v>4908200</v>
      </c>
      <c r="H2089" s="316">
        <v>60754</v>
      </c>
      <c r="I2089" s="302"/>
      <c r="J2089" s="302"/>
      <c r="K2089" s="302"/>
      <c r="L2089" s="302"/>
      <c r="M2089" s="304"/>
      <c r="N2089" s="304"/>
      <c r="O2089" s="304"/>
      <c r="P2089" s="304"/>
      <c r="Q2089" s="304"/>
      <c r="R2089" s="304"/>
      <c r="S2089" s="304"/>
      <c r="T2089" s="304"/>
      <c r="U2089" s="304"/>
      <c r="V2089" s="304"/>
      <c r="W2089" s="304"/>
      <c r="X2089" s="304"/>
      <c r="Y2089" s="154"/>
    </row>
    <row r="2090" spans="1:25">
      <c r="A2090" s="174"/>
      <c r="B2090" s="162"/>
      <c r="C2090" s="162"/>
      <c r="D2090" s="172" t="s">
        <v>943</v>
      </c>
      <c r="E2090" s="302"/>
      <c r="F2090" s="302"/>
      <c r="G2090" s="302">
        <v>2761000</v>
      </c>
      <c r="H2090" s="316">
        <v>267419</v>
      </c>
      <c r="I2090" s="302"/>
      <c r="J2090" s="302"/>
      <c r="K2090" s="302"/>
      <c r="L2090" s="302"/>
      <c r="M2090" s="304"/>
      <c r="N2090" s="304"/>
      <c r="O2090" s="304"/>
      <c r="P2090" s="304"/>
      <c r="Q2090" s="304"/>
      <c r="R2090" s="304"/>
      <c r="S2090" s="304"/>
      <c r="T2090" s="304"/>
      <c r="U2090" s="304"/>
      <c r="V2090" s="304"/>
      <c r="W2090" s="304"/>
      <c r="X2090" s="304"/>
      <c r="Y2090" s="154"/>
    </row>
    <row r="2091" spans="1:25">
      <c r="A2091" s="174"/>
      <c r="B2091" s="162"/>
      <c r="C2091" s="162"/>
      <c r="D2091" s="172" t="s">
        <v>944</v>
      </c>
      <c r="E2091" s="302"/>
      <c r="F2091" s="302"/>
      <c r="G2091" s="302">
        <v>935000</v>
      </c>
      <c r="H2091" s="316">
        <v>90560</v>
      </c>
      <c r="I2091" s="302"/>
      <c r="J2091" s="302"/>
      <c r="K2091" s="302"/>
      <c r="L2091" s="302"/>
      <c r="M2091" s="304"/>
      <c r="N2091" s="304"/>
      <c r="O2091" s="304"/>
      <c r="P2091" s="304"/>
      <c r="Q2091" s="304"/>
      <c r="R2091" s="304"/>
      <c r="S2091" s="304"/>
      <c r="T2091" s="304"/>
      <c r="U2091" s="304"/>
      <c r="V2091" s="304"/>
      <c r="W2091" s="304"/>
      <c r="X2091" s="304"/>
      <c r="Y2091" s="154"/>
    </row>
    <row r="2092" spans="1:25">
      <c r="A2092" s="174"/>
      <c r="B2092" s="162"/>
      <c r="C2092" s="162"/>
      <c r="D2092" s="172" t="s">
        <v>945</v>
      </c>
      <c r="E2092" s="302"/>
      <c r="F2092" s="302"/>
      <c r="G2092" s="302">
        <v>2860000</v>
      </c>
      <c r="H2092" s="316">
        <v>277008</v>
      </c>
      <c r="I2092" s="302"/>
      <c r="J2092" s="302"/>
      <c r="K2092" s="302"/>
      <c r="L2092" s="302"/>
      <c r="M2092" s="304"/>
      <c r="N2092" s="304"/>
      <c r="O2092" s="304"/>
      <c r="P2092" s="304"/>
      <c r="Q2092" s="304"/>
      <c r="R2092" s="304"/>
      <c r="S2092" s="304"/>
      <c r="T2092" s="304"/>
      <c r="U2092" s="304"/>
      <c r="V2092" s="304"/>
      <c r="W2092" s="304"/>
      <c r="X2092" s="304"/>
      <c r="Y2092" s="154"/>
    </row>
    <row r="2093" spans="1:25">
      <c r="A2093" s="174"/>
      <c r="B2093" s="162"/>
      <c r="C2093" s="162"/>
      <c r="D2093" s="172" t="s">
        <v>942</v>
      </c>
      <c r="E2093" s="302"/>
      <c r="F2093" s="302"/>
      <c r="G2093" s="302">
        <v>15620000</v>
      </c>
      <c r="H2093" s="316">
        <v>1512888</v>
      </c>
      <c r="I2093" s="302"/>
      <c r="J2093" s="302"/>
      <c r="K2093" s="302"/>
      <c r="L2093" s="302"/>
      <c r="M2093" s="304"/>
      <c r="N2093" s="304"/>
      <c r="O2093" s="304"/>
      <c r="P2093" s="304"/>
      <c r="Q2093" s="304"/>
      <c r="R2093" s="304"/>
      <c r="S2093" s="304"/>
      <c r="T2093" s="304"/>
      <c r="U2093" s="304"/>
      <c r="V2093" s="304"/>
      <c r="W2093" s="304"/>
      <c r="X2093" s="304"/>
      <c r="Y2093" s="154"/>
    </row>
    <row r="2094" spans="1:25">
      <c r="A2094" s="174"/>
      <c r="B2094" s="162"/>
      <c r="C2094" s="162"/>
      <c r="D2094" s="201"/>
      <c r="E2094" s="302"/>
      <c r="F2094" s="302"/>
      <c r="G2094" s="302"/>
      <c r="H2094" s="302"/>
      <c r="I2094" s="302"/>
      <c r="J2094" s="302"/>
      <c r="K2094" s="302"/>
      <c r="L2094" s="302"/>
      <c r="M2094" s="304"/>
      <c r="N2094" s="304"/>
      <c r="O2094" s="304"/>
      <c r="P2094" s="304"/>
      <c r="Q2094" s="304"/>
      <c r="R2094" s="304"/>
      <c r="S2094" s="304"/>
      <c r="T2094" s="304"/>
      <c r="U2094" s="304"/>
      <c r="V2094" s="304"/>
      <c r="W2094" s="304"/>
      <c r="X2094" s="304"/>
      <c r="Y2094" s="154"/>
    </row>
    <row r="2095" spans="1:25">
      <c r="A2095" s="174"/>
      <c r="B2095" s="162"/>
      <c r="C2095" s="162"/>
      <c r="D2095" s="170" t="s">
        <v>1021</v>
      </c>
      <c r="E2095" s="302"/>
      <c r="F2095" s="302"/>
      <c r="G2095" s="302"/>
      <c r="H2095" s="302"/>
      <c r="I2095" s="302"/>
      <c r="J2095" s="302"/>
      <c r="K2095" s="302"/>
      <c r="L2095" s="302"/>
      <c r="M2095" s="304"/>
      <c r="N2095" s="304"/>
      <c r="O2095" s="304"/>
      <c r="P2095" s="304"/>
      <c r="Q2095" s="304"/>
      <c r="R2095" s="304"/>
      <c r="S2095" s="304"/>
      <c r="T2095" s="304"/>
      <c r="U2095" s="304"/>
      <c r="V2095" s="304"/>
      <c r="W2095" s="304"/>
      <c r="X2095" s="304"/>
      <c r="Y2095" s="154"/>
    </row>
    <row r="2096" spans="1:25">
      <c r="A2096" s="174"/>
      <c r="B2096" s="162"/>
      <c r="C2096" s="162"/>
      <c r="D2096" s="172" t="s">
        <v>526</v>
      </c>
      <c r="E2096" s="302"/>
      <c r="F2096" s="302"/>
      <c r="G2096" s="318">
        <v>7500000</v>
      </c>
      <c r="H2096" s="302"/>
      <c r="I2096" s="302"/>
      <c r="J2096" s="302"/>
      <c r="K2096" s="302"/>
      <c r="L2096" s="302"/>
      <c r="M2096" s="304"/>
      <c r="N2096" s="304"/>
      <c r="O2096" s="304"/>
      <c r="P2096" s="304"/>
      <c r="Q2096" s="304"/>
      <c r="R2096" s="304"/>
      <c r="S2096" s="304"/>
      <c r="T2096" s="304"/>
      <c r="U2096" s="304"/>
      <c r="V2096" s="304"/>
      <c r="W2096" s="304"/>
      <c r="X2096" s="304"/>
      <c r="Y2096" s="154"/>
    </row>
    <row r="2097" spans="1:25">
      <c r="A2097" s="174"/>
      <c r="B2097" s="162"/>
      <c r="C2097" s="162"/>
      <c r="D2097" s="172" t="s">
        <v>152</v>
      </c>
      <c r="E2097" s="302"/>
      <c r="F2097" s="302"/>
      <c r="G2097" s="316">
        <v>2500000</v>
      </c>
      <c r="H2097" s="302"/>
      <c r="I2097" s="302"/>
      <c r="J2097" s="302"/>
      <c r="K2097" s="302"/>
      <c r="L2097" s="302"/>
      <c r="M2097" s="304"/>
      <c r="N2097" s="304"/>
      <c r="O2097" s="304"/>
      <c r="P2097" s="304"/>
      <c r="Q2097" s="304"/>
      <c r="R2097" s="304"/>
      <c r="S2097" s="304"/>
      <c r="T2097" s="304"/>
      <c r="U2097" s="304"/>
      <c r="V2097" s="304"/>
      <c r="W2097" s="304"/>
      <c r="X2097" s="304"/>
      <c r="Y2097" s="154"/>
    </row>
    <row r="2098" spans="1:25">
      <c r="A2098" s="174"/>
      <c r="B2098" s="162"/>
      <c r="C2098" s="162"/>
      <c r="D2098" s="172" t="s">
        <v>946</v>
      </c>
      <c r="E2098" s="302"/>
      <c r="F2098" s="302"/>
      <c r="G2098" s="316">
        <v>3000000</v>
      </c>
      <c r="H2098" s="302"/>
      <c r="I2098" s="302"/>
      <c r="J2098" s="302"/>
      <c r="K2098" s="302"/>
      <c r="L2098" s="302"/>
      <c r="M2098" s="304"/>
      <c r="N2098" s="304"/>
      <c r="O2098" s="304"/>
      <c r="P2098" s="304"/>
      <c r="Q2098" s="304"/>
      <c r="R2098" s="304"/>
      <c r="S2098" s="304"/>
      <c r="T2098" s="304"/>
      <c r="U2098" s="304"/>
      <c r="V2098" s="304"/>
      <c r="W2098" s="304"/>
      <c r="X2098" s="304"/>
      <c r="Y2098" s="154"/>
    </row>
    <row r="2099" spans="1:25">
      <c r="A2099" s="174"/>
      <c r="B2099" s="162"/>
      <c r="C2099" s="162"/>
      <c r="D2099" s="172" t="s">
        <v>947</v>
      </c>
      <c r="E2099" s="302"/>
      <c r="F2099" s="302"/>
      <c r="G2099" s="316">
        <v>2000000</v>
      </c>
      <c r="H2099" s="302"/>
      <c r="I2099" s="302"/>
      <c r="J2099" s="302"/>
      <c r="K2099" s="302"/>
      <c r="L2099" s="302"/>
      <c r="M2099" s="304"/>
      <c r="N2099" s="304"/>
      <c r="O2099" s="304"/>
      <c r="P2099" s="304"/>
      <c r="Q2099" s="304"/>
      <c r="R2099" s="304"/>
      <c r="S2099" s="304"/>
      <c r="T2099" s="304"/>
      <c r="U2099" s="304"/>
      <c r="V2099" s="304"/>
      <c r="W2099" s="304"/>
      <c r="X2099" s="304"/>
      <c r="Y2099" s="154"/>
    </row>
    <row r="2100" spans="1:25">
      <c r="A2100" s="174"/>
      <c r="B2100" s="162"/>
      <c r="C2100" s="162"/>
      <c r="D2100" s="172" t="s">
        <v>980</v>
      </c>
      <c r="E2100" s="302"/>
      <c r="F2100" s="302"/>
      <c r="G2100" s="302"/>
      <c r="H2100" s="302"/>
      <c r="I2100" s="302"/>
      <c r="J2100" s="302"/>
      <c r="K2100" s="302"/>
      <c r="L2100" s="302"/>
      <c r="M2100" s="304"/>
      <c r="N2100" s="304"/>
      <c r="O2100" s="304"/>
      <c r="P2100" s="304"/>
      <c r="Q2100" s="316">
        <v>96000000</v>
      </c>
      <c r="R2100" s="304"/>
      <c r="S2100" s="304"/>
      <c r="T2100" s="304"/>
      <c r="U2100" s="304"/>
      <c r="V2100" s="304"/>
      <c r="W2100" s="304"/>
      <c r="X2100" s="304"/>
      <c r="Y2100" s="154"/>
    </row>
    <row r="2101" spans="1:25">
      <c r="A2101" s="174"/>
      <c r="B2101" s="162"/>
      <c r="C2101" s="162"/>
      <c r="D2101" s="172" t="s">
        <v>981</v>
      </c>
      <c r="E2101" s="302"/>
      <c r="F2101" s="302"/>
      <c r="G2101" s="302"/>
      <c r="H2101" s="302"/>
      <c r="I2101" s="316"/>
      <c r="J2101" s="302"/>
      <c r="K2101" s="316"/>
      <c r="L2101" s="302"/>
      <c r="M2101" s="304"/>
      <c r="N2101" s="304"/>
      <c r="O2101" s="304"/>
      <c r="P2101" s="304"/>
      <c r="Q2101" s="304"/>
      <c r="R2101" s="304"/>
      <c r="S2101" s="304"/>
      <c r="T2101" s="304"/>
      <c r="U2101" s="304"/>
      <c r="V2101" s="304"/>
      <c r="W2101" s="304"/>
      <c r="X2101" s="304"/>
      <c r="Y2101" s="154"/>
    </row>
    <row r="2102" spans="1:25">
      <c r="A2102" s="174"/>
      <c r="B2102" s="162"/>
      <c r="C2102" s="162"/>
      <c r="D2102" s="201"/>
      <c r="E2102" s="302"/>
      <c r="F2102" s="302"/>
      <c r="G2102" s="302"/>
      <c r="H2102" s="302"/>
      <c r="I2102" s="302"/>
      <c r="J2102" s="302"/>
      <c r="K2102" s="302"/>
      <c r="L2102" s="302"/>
      <c r="M2102" s="304"/>
      <c r="N2102" s="304"/>
      <c r="O2102" s="304"/>
      <c r="P2102" s="304"/>
      <c r="Q2102" s="304"/>
      <c r="R2102" s="304"/>
      <c r="S2102" s="304"/>
      <c r="T2102" s="304"/>
      <c r="U2102" s="304"/>
      <c r="V2102" s="304"/>
      <c r="W2102" s="304"/>
      <c r="X2102" s="304"/>
      <c r="Y2102" s="154"/>
    </row>
    <row r="2103" spans="1:25">
      <c r="A2103" s="174"/>
      <c r="B2103" s="162"/>
      <c r="C2103" s="162"/>
      <c r="D2103" s="170" t="s">
        <v>1022</v>
      </c>
      <c r="E2103" s="302"/>
      <c r="F2103" s="302"/>
      <c r="G2103" s="302"/>
      <c r="H2103" s="302"/>
      <c r="I2103" s="302"/>
      <c r="J2103" s="302"/>
      <c r="K2103" s="302"/>
      <c r="L2103" s="302"/>
      <c r="M2103" s="304"/>
      <c r="N2103" s="304"/>
      <c r="O2103" s="304"/>
      <c r="P2103" s="304"/>
      <c r="Q2103" s="304"/>
      <c r="R2103" s="304"/>
      <c r="S2103" s="304"/>
      <c r="T2103" s="304"/>
      <c r="U2103" s="304"/>
      <c r="V2103" s="304"/>
      <c r="W2103" s="304"/>
      <c r="X2103" s="304"/>
      <c r="Y2103" s="154"/>
    </row>
    <row r="2104" spans="1:25">
      <c r="A2104" s="174"/>
      <c r="B2104" s="162"/>
      <c r="C2104" s="162"/>
      <c r="D2104" s="172" t="s">
        <v>1082</v>
      </c>
      <c r="E2104" s="302"/>
      <c r="F2104" s="302"/>
      <c r="G2104" s="302"/>
      <c r="H2104" s="302"/>
      <c r="I2104" s="316"/>
      <c r="J2104" s="302"/>
      <c r="K2104" s="316"/>
      <c r="L2104" s="302"/>
      <c r="M2104" s="304"/>
      <c r="N2104" s="304"/>
      <c r="O2104" s="304"/>
      <c r="P2104" s="304"/>
      <c r="Q2104" s="304"/>
      <c r="R2104" s="304"/>
      <c r="S2104" s="304"/>
      <c r="T2104" s="304"/>
      <c r="U2104" s="304"/>
      <c r="V2104" s="304"/>
      <c r="W2104" s="304"/>
      <c r="X2104" s="304"/>
      <c r="Y2104" s="154"/>
    </row>
    <row r="2105" spans="1:25">
      <c r="A2105" s="174"/>
      <c r="B2105" s="162"/>
      <c r="C2105" s="162"/>
      <c r="D2105" s="201"/>
      <c r="E2105" s="302"/>
      <c r="F2105" s="302"/>
      <c r="G2105" s="302"/>
      <c r="H2105" s="302"/>
      <c r="I2105" s="302"/>
      <c r="J2105" s="302"/>
      <c r="K2105" s="302"/>
      <c r="L2105" s="302"/>
      <c r="M2105" s="304"/>
      <c r="N2105" s="304"/>
      <c r="O2105" s="304"/>
      <c r="P2105" s="304"/>
      <c r="Q2105" s="304"/>
      <c r="R2105" s="304"/>
      <c r="S2105" s="304"/>
      <c r="T2105" s="304"/>
      <c r="U2105" s="304"/>
      <c r="V2105" s="304"/>
      <c r="W2105" s="304"/>
      <c r="X2105" s="304"/>
      <c r="Y2105" s="154"/>
    </row>
    <row r="2106" spans="1:25">
      <c r="A2106" s="174"/>
      <c r="B2106" s="162"/>
      <c r="C2106" s="162"/>
      <c r="D2106" s="172" t="s">
        <v>1023</v>
      </c>
      <c r="E2106" s="302"/>
      <c r="F2106" s="302"/>
      <c r="G2106" s="302"/>
      <c r="H2106" s="302"/>
      <c r="I2106" s="302"/>
      <c r="J2106" s="302"/>
      <c r="K2106" s="302"/>
      <c r="L2106" s="302"/>
      <c r="M2106" s="304"/>
      <c r="N2106" s="304"/>
      <c r="O2106" s="304"/>
      <c r="P2106" s="304"/>
      <c r="Q2106" s="304"/>
      <c r="R2106" s="316">
        <v>2250000</v>
      </c>
      <c r="S2106" s="304"/>
      <c r="T2106" s="304"/>
      <c r="U2106" s="304"/>
      <c r="V2106" s="304"/>
      <c r="W2106" s="304"/>
      <c r="X2106" s="304"/>
      <c r="Y2106" s="154"/>
    </row>
    <row r="2107" spans="1:25">
      <c r="A2107" s="174"/>
      <c r="B2107" s="162"/>
      <c r="C2107" s="162"/>
      <c r="D2107" s="172" t="s">
        <v>123</v>
      </c>
      <c r="E2107" s="302"/>
      <c r="F2107" s="302"/>
      <c r="G2107" s="302"/>
      <c r="H2107" s="302"/>
      <c r="I2107" s="302"/>
      <c r="J2107" s="302"/>
      <c r="K2107" s="302"/>
      <c r="L2107" s="302"/>
      <c r="M2107" s="304"/>
      <c r="N2107" s="304"/>
      <c r="O2107" s="304"/>
      <c r="P2107" s="304"/>
      <c r="Q2107" s="304"/>
      <c r="R2107" s="316">
        <v>1500000</v>
      </c>
      <c r="S2107" s="304"/>
      <c r="T2107" s="304"/>
      <c r="U2107" s="304"/>
      <c r="V2107" s="304"/>
      <c r="W2107" s="304"/>
      <c r="X2107" s="304"/>
      <c r="Y2107" s="154"/>
    </row>
    <row r="2108" spans="1:25">
      <c r="A2108" s="174"/>
      <c r="B2108" s="162"/>
      <c r="C2108" s="162"/>
      <c r="D2108" s="172" t="s">
        <v>612</v>
      </c>
      <c r="E2108" s="302"/>
      <c r="F2108" s="302"/>
      <c r="G2108" s="302"/>
      <c r="H2108" s="302"/>
      <c r="I2108" s="302"/>
      <c r="J2108" s="302"/>
      <c r="K2108" s="302"/>
      <c r="L2108" s="302"/>
      <c r="M2108" s="304"/>
      <c r="N2108" s="304"/>
      <c r="O2108" s="304"/>
      <c r="P2108" s="304"/>
      <c r="Q2108" s="304"/>
      <c r="R2108" s="316">
        <v>650000</v>
      </c>
      <c r="S2108" s="304"/>
      <c r="T2108" s="304"/>
      <c r="U2108" s="304"/>
      <c r="V2108" s="304"/>
      <c r="W2108" s="304"/>
      <c r="X2108" s="304"/>
      <c r="Y2108" s="154"/>
    </row>
    <row r="2109" spans="1:25">
      <c r="A2109" s="174"/>
      <c r="B2109" s="162"/>
      <c r="C2109" s="162"/>
      <c r="D2109" s="201"/>
      <c r="E2109" s="302"/>
      <c r="F2109" s="302"/>
      <c r="G2109" s="302"/>
      <c r="H2109" s="302"/>
      <c r="I2109" s="302"/>
      <c r="J2109" s="302"/>
      <c r="K2109" s="302"/>
      <c r="L2109" s="302"/>
      <c r="M2109" s="304"/>
      <c r="N2109" s="304"/>
      <c r="O2109" s="304"/>
      <c r="P2109" s="304"/>
      <c r="Q2109" s="304"/>
      <c r="R2109" s="304"/>
      <c r="S2109" s="304"/>
      <c r="T2109" s="304"/>
      <c r="U2109" s="304"/>
      <c r="V2109" s="304"/>
      <c r="W2109" s="304"/>
      <c r="X2109" s="304"/>
      <c r="Y2109" s="154"/>
    </row>
    <row r="2110" spans="1:25">
      <c r="A2110" s="173"/>
      <c r="B2110" s="163">
        <v>3</v>
      </c>
      <c r="C2110" s="163" t="s">
        <v>97</v>
      </c>
      <c r="D2110" s="167" t="s">
        <v>13</v>
      </c>
      <c r="E2110" s="300">
        <v>15732599250</v>
      </c>
      <c r="F2110" s="300"/>
      <c r="G2110" s="300">
        <f t="shared" ref="G2110:T2110" si="145">SUM(G2111:G2114)</f>
        <v>0</v>
      </c>
      <c r="H2110" s="300">
        <f t="shared" si="145"/>
        <v>0</v>
      </c>
      <c r="I2110" s="300">
        <f t="shared" si="145"/>
        <v>95000000</v>
      </c>
      <c r="J2110" s="300">
        <f t="shared" si="145"/>
        <v>0</v>
      </c>
      <c r="K2110" s="300">
        <f t="shared" si="145"/>
        <v>0</v>
      </c>
      <c r="L2110" s="300">
        <f t="shared" si="145"/>
        <v>0</v>
      </c>
      <c r="M2110" s="300">
        <f t="shared" si="145"/>
        <v>0</v>
      </c>
      <c r="N2110" s="300">
        <f t="shared" si="145"/>
        <v>0</v>
      </c>
      <c r="O2110" s="300">
        <f t="shared" si="145"/>
        <v>0</v>
      </c>
      <c r="P2110" s="300">
        <f t="shared" si="145"/>
        <v>0</v>
      </c>
      <c r="Q2110" s="300">
        <f t="shared" si="145"/>
        <v>0</v>
      </c>
      <c r="R2110" s="300">
        <f t="shared" si="145"/>
        <v>0</v>
      </c>
      <c r="S2110" s="300">
        <f t="shared" si="145"/>
        <v>0</v>
      </c>
      <c r="T2110" s="300">
        <f t="shared" si="145"/>
        <v>0</v>
      </c>
      <c r="U2110" s="300"/>
      <c r="V2110" s="300"/>
      <c r="W2110" s="301">
        <f>E2110+G2110+H2110+I2110+J2110+K2110+L2110+M2110+N2110-O2110-P2110-Q2110-R2110-S2110-T2110-U2110-V2110</f>
        <v>15827599250</v>
      </c>
      <c r="X2110" s="301"/>
      <c r="Y2110" s="154"/>
    </row>
    <row r="2111" spans="1:25">
      <c r="A2111" s="174"/>
      <c r="B2111" s="162"/>
      <c r="C2111" s="162"/>
      <c r="D2111" s="170" t="s">
        <v>881</v>
      </c>
      <c r="E2111" s="302"/>
      <c r="F2111" s="302"/>
      <c r="G2111" s="302"/>
      <c r="H2111" s="302"/>
      <c r="I2111" s="302"/>
      <c r="J2111" s="302"/>
      <c r="K2111" s="302"/>
      <c r="L2111" s="302"/>
      <c r="M2111" s="304"/>
      <c r="N2111" s="304"/>
      <c r="O2111" s="304"/>
      <c r="P2111" s="304"/>
      <c r="Q2111" s="304"/>
      <c r="R2111" s="304"/>
      <c r="S2111" s="304"/>
      <c r="T2111" s="304"/>
      <c r="U2111" s="304"/>
      <c r="V2111" s="304"/>
      <c r="W2111" s="304"/>
      <c r="X2111" s="304"/>
      <c r="Y2111" s="154"/>
    </row>
    <row r="2112" spans="1:25">
      <c r="A2112" s="174"/>
      <c r="B2112" s="162"/>
      <c r="C2112" s="162"/>
      <c r="D2112" s="172" t="s">
        <v>1024</v>
      </c>
      <c r="E2112" s="302"/>
      <c r="F2112" s="302"/>
      <c r="G2112" s="302"/>
      <c r="H2112" s="302"/>
      <c r="I2112" s="316">
        <v>35660000</v>
      </c>
      <c r="J2112" s="302"/>
      <c r="K2112" s="302"/>
      <c r="L2112" s="302"/>
      <c r="M2112" s="304"/>
      <c r="N2112" s="304"/>
      <c r="O2112" s="304"/>
      <c r="P2112" s="304"/>
      <c r="Q2112" s="304"/>
      <c r="R2112" s="304"/>
      <c r="S2112" s="304"/>
      <c r="T2112" s="304"/>
      <c r="U2112" s="304"/>
      <c r="V2112" s="304"/>
      <c r="W2112" s="304"/>
      <c r="X2112" s="304"/>
      <c r="Y2112" s="154"/>
    </row>
    <row r="2113" spans="1:25">
      <c r="A2113" s="174"/>
      <c r="B2113" s="162"/>
      <c r="C2113" s="162"/>
      <c r="D2113" s="172" t="s">
        <v>1025</v>
      </c>
      <c r="E2113" s="302"/>
      <c r="F2113" s="302"/>
      <c r="G2113" s="302"/>
      <c r="H2113" s="302"/>
      <c r="I2113" s="316">
        <v>59340000</v>
      </c>
      <c r="J2113" s="302"/>
      <c r="K2113" s="302"/>
      <c r="L2113" s="302"/>
      <c r="M2113" s="304"/>
      <c r="N2113" s="304"/>
      <c r="O2113" s="304"/>
      <c r="P2113" s="304"/>
      <c r="Q2113" s="304"/>
      <c r="R2113" s="304"/>
      <c r="S2113" s="304"/>
      <c r="T2113" s="304"/>
      <c r="U2113" s="304"/>
      <c r="V2113" s="304"/>
      <c r="W2113" s="304"/>
      <c r="X2113" s="304"/>
      <c r="Y2113" s="154"/>
    </row>
    <row r="2114" spans="1:25">
      <c r="A2114" s="174"/>
      <c r="B2114" s="162"/>
      <c r="C2114" s="162"/>
      <c r="D2114" s="201"/>
      <c r="E2114" s="302"/>
      <c r="F2114" s="302"/>
      <c r="G2114" s="302"/>
      <c r="H2114" s="302"/>
      <c r="I2114" s="302"/>
      <c r="J2114" s="302"/>
      <c r="K2114" s="302"/>
      <c r="L2114" s="302"/>
      <c r="M2114" s="304"/>
      <c r="N2114" s="304"/>
      <c r="O2114" s="304"/>
      <c r="P2114" s="304"/>
      <c r="Q2114" s="304"/>
      <c r="R2114" s="304"/>
      <c r="S2114" s="304"/>
      <c r="T2114" s="304"/>
      <c r="U2114" s="304"/>
      <c r="V2114" s="304"/>
      <c r="W2114" s="304"/>
      <c r="X2114" s="304"/>
      <c r="Y2114" s="154"/>
    </row>
    <row r="2115" spans="1:25">
      <c r="A2115" s="173"/>
      <c r="B2115" s="163">
        <v>4</v>
      </c>
      <c r="C2115" s="163" t="s">
        <v>98</v>
      </c>
      <c r="D2115" s="167" t="s">
        <v>8</v>
      </c>
      <c r="E2115" s="300">
        <v>2049803700</v>
      </c>
      <c r="F2115" s="300"/>
      <c r="G2115" s="300">
        <f t="shared" ref="G2115:T2115" si="146">SUM(G2116:G2118)</f>
        <v>0</v>
      </c>
      <c r="H2115" s="300">
        <f t="shared" si="146"/>
        <v>0</v>
      </c>
      <c r="I2115" s="300">
        <f t="shared" si="146"/>
        <v>12160000</v>
      </c>
      <c r="J2115" s="300">
        <f t="shared" si="146"/>
        <v>0</v>
      </c>
      <c r="K2115" s="300">
        <f t="shared" si="146"/>
        <v>0</v>
      </c>
      <c r="L2115" s="300">
        <f t="shared" si="146"/>
        <v>0</v>
      </c>
      <c r="M2115" s="300">
        <f t="shared" si="146"/>
        <v>0</v>
      </c>
      <c r="N2115" s="300">
        <f t="shared" si="146"/>
        <v>0</v>
      </c>
      <c r="O2115" s="300">
        <f t="shared" si="146"/>
        <v>0</v>
      </c>
      <c r="P2115" s="300">
        <f t="shared" si="146"/>
        <v>0</v>
      </c>
      <c r="Q2115" s="300">
        <f t="shared" si="146"/>
        <v>0</v>
      </c>
      <c r="R2115" s="300">
        <f t="shared" si="146"/>
        <v>0</v>
      </c>
      <c r="S2115" s="300">
        <f t="shared" si="146"/>
        <v>0</v>
      </c>
      <c r="T2115" s="300">
        <f t="shared" si="146"/>
        <v>0</v>
      </c>
      <c r="U2115" s="300"/>
      <c r="V2115" s="300"/>
      <c r="W2115" s="301">
        <f>E2115+G2115+H2115+I2115+J2115+K2115+L2115+M2115+N2115-O2115-P2115-Q2115-R2115-S2115-T2115-U2115-V2115</f>
        <v>2061963700</v>
      </c>
      <c r="X2115" s="301"/>
      <c r="Y2115" s="154"/>
    </row>
    <row r="2116" spans="1:25">
      <c r="A2116" s="174"/>
      <c r="B2116" s="162"/>
      <c r="C2116" s="162"/>
      <c r="D2116" s="170" t="s">
        <v>913</v>
      </c>
      <c r="E2116" s="302"/>
      <c r="F2116" s="302"/>
      <c r="G2116" s="302"/>
      <c r="H2116" s="302"/>
      <c r="I2116" s="302"/>
      <c r="J2116" s="302"/>
      <c r="K2116" s="302"/>
      <c r="L2116" s="302"/>
      <c r="M2116" s="304"/>
      <c r="N2116" s="304"/>
      <c r="O2116" s="304"/>
      <c r="P2116" s="304"/>
      <c r="Q2116" s="304"/>
      <c r="R2116" s="304"/>
      <c r="S2116" s="304"/>
      <c r="T2116" s="304"/>
      <c r="U2116" s="304"/>
      <c r="V2116" s="304"/>
      <c r="W2116" s="304"/>
      <c r="X2116" s="304"/>
      <c r="Y2116" s="154"/>
    </row>
    <row r="2117" spans="1:25">
      <c r="A2117" s="174"/>
      <c r="B2117" s="162"/>
      <c r="C2117" s="162"/>
      <c r="D2117" s="172" t="s">
        <v>1026</v>
      </c>
      <c r="E2117" s="302"/>
      <c r="F2117" s="302"/>
      <c r="G2117" s="302"/>
      <c r="H2117" s="302"/>
      <c r="I2117" s="316">
        <v>12160000</v>
      </c>
      <c r="J2117" s="302"/>
      <c r="K2117" s="302"/>
      <c r="L2117" s="302"/>
      <c r="M2117" s="304"/>
      <c r="N2117" s="304"/>
      <c r="O2117" s="304"/>
      <c r="P2117" s="304"/>
      <c r="Q2117" s="304"/>
      <c r="R2117" s="304"/>
      <c r="S2117" s="304"/>
      <c r="T2117" s="304"/>
      <c r="U2117" s="304"/>
      <c r="V2117" s="304"/>
      <c r="W2117" s="304"/>
      <c r="X2117" s="304"/>
      <c r="Y2117" s="154"/>
    </row>
    <row r="2118" spans="1:25">
      <c r="A2118" s="174"/>
      <c r="B2118" s="162"/>
      <c r="C2118" s="162"/>
      <c r="D2118" s="201"/>
      <c r="E2118" s="302"/>
      <c r="F2118" s="302"/>
      <c r="G2118" s="302"/>
      <c r="H2118" s="302"/>
      <c r="I2118" s="302"/>
      <c r="J2118" s="302"/>
      <c r="K2118" s="302"/>
      <c r="L2118" s="302"/>
      <c r="M2118" s="304"/>
      <c r="N2118" s="304"/>
      <c r="O2118" s="304"/>
      <c r="P2118" s="304"/>
      <c r="Q2118" s="304"/>
      <c r="R2118" s="304"/>
      <c r="S2118" s="304"/>
      <c r="T2118" s="304"/>
      <c r="U2118" s="304"/>
      <c r="V2118" s="304"/>
      <c r="W2118" s="304"/>
      <c r="X2118" s="304"/>
      <c r="Y2118" s="154"/>
    </row>
    <row r="2119" spans="1:25">
      <c r="A2119" s="173"/>
      <c r="B2119" s="163">
        <v>5</v>
      </c>
      <c r="C2119" s="163" t="s">
        <v>99</v>
      </c>
      <c r="D2119" s="167" t="s">
        <v>14</v>
      </c>
      <c r="E2119" s="300">
        <v>1069824763</v>
      </c>
      <c r="F2119" s="300">
        <v>8769000</v>
      </c>
      <c r="G2119" s="300">
        <f t="shared" ref="G2119:T2119" si="147">SUM(G2120:G2133)</f>
        <v>8769000</v>
      </c>
      <c r="H2119" s="300">
        <f t="shared" si="147"/>
        <v>0</v>
      </c>
      <c r="I2119" s="300">
        <f t="shared" si="147"/>
        <v>0</v>
      </c>
      <c r="J2119" s="300">
        <f t="shared" si="147"/>
        <v>0</v>
      </c>
      <c r="K2119" s="300">
        <f t="shared" si="147"/>
        <v>0</v>
      </c>
      <c r="L2119" s="300">
        <f t="shared" si="147"/>
        <v>0</v>
      </c>
      <c r="M2119" s="300">
        <f t="shared" si="147"/>
        <v>0</v>
      </c>
      <c r="N2119" s="300">
        <f t="shared" si="147"/>
        <v>0</v>
      </c>
      <c r="O2119" s="300">
        <f t="shared" si="147"/>
        <v>0</v>
      </c>
      <c r="P2119" s="300">
        <f t="shared" si="147"/>
        <v>0</v>
      </c>
      <c r="Q2119" s="300">
        <f t="shared" si="147"/>
        <v>0</v>
      </c>
      <c r="R2119" s="300">
        <f t="shared" si="147"/>
        <v>472707753</v>
      </c>
      <c r="S2119" s="300">
        <f t="shared" si="147"/>
        <v>0</v>
      </c>
      <c r="T2119" s="300">
        <f t="shared" si="147"/>
        <v>0</v>
      </c>
      <c r="U2119" s="300"/>
      <c r="V2119" s="300"/>
      <c r="W2119" s="301">
        <f>E2119+G2119+H2119+I2119+J2119+K2119+L2119+M2119+N2119-O2119-P2119-Q2119-R2119-S2119-T2119-U2119-V2119</f>
        <v>605886010</v>
      </c>
      <c r="X2119" s="301"/>
      <c r="Y2119" s="154"/>
    </row>
    <row r="2120" spans="1:25">
      <c r="A2120" s="174"/>
      <c r="B2120" s="162"/>
      <c r="C2120" s="162"/>
      <c r="D2120" s="170" t="s">
        <v>881</v>
      </c>
      <c r="E2120" s="302"/>
      <c r="F2120" s="302"/>
      <c r="G2120" s="302"/>
      <c r="H2120" s="302"/>
      <c r="I2120" s="302"/>
      <c r="J2120" s="302"/>
      <c r="K2120" s="302"/>
      <c r="L2120" s="302"/>
      <c r="M2120" s="304"/>
      <c r="N2120" s="304"/>
      <c r="O2120" s="304"/>
      <c r="P2120" s="304"/>
      <c r="Q2120" s="304"/>
      <c r="R2120" s="304"/>
      <c r="S2120" s="304"/>
      <c r="T2120" s="304"/>
      <c r="U2120" s="304"/>
      <c r="V2120" s="304"/>
      <c r="W2120" s="304"/>
      <c r="X2120" s="304"/>
      <c r="Y2120" s="154"/>
    </row>
    <row r="2121" spans="1:25">
      <c r="A2121" s="174"/>
      <c r="B2121" s="162"/>
      <c r="C2121" s="162"/>
      <c r="D2121" s="172" t="s">
        <v>1027</v>
      </c>
      <c r="E2121" s="302"/>
      <c r="F2121" s="302"/>
      <c r="G2121" s="316">
        <v>2080000</v>
      </c>
      <c r="H2121" s="302"/>
      <c r="I2121" s="302"/>
      <c r="J2121" s="302"/>
      <c r="K2121" s="302"/>
      <c r="L2121" s="302"/>
      <c r="M2121" s="304"/>
      <c r="N2121" s="304"/>
      <c r="O2121" s="304"/>
      <c r="P2121" s="304"/>
      <c r="Q2121" s="304"/>
      <c r="R2121" s="304"/>
      <c r="S2121" s="304"/>
      <c r="T2121" s="304"/>
      <c r="U2121" s="304"/>
      <c r="V2121" s="304"/>
      <c r="W2121" s="304"/>
      <c r="X2121" s="304"/>
      <c r="Y2121" s="154"/>
    </row>
    <row r="2122" spans="1:25">
      <c r="A2122" s="174"/>
      <c r="B2122" s="162"/>
      <c r="C2122" s="162"/>
      <c r="D2122" s="172" t="s">
        <v>1028</v>
      </c>
      <c r="E2122" s="302"/>
      <c r="F2122" s="302"/>
      <c r="G2122" s="316"/>
      <c r="H2122" s="302"/>
      <c r="I2122" s="302"/>
      <c r="J2122" s="302"/>
      <c r="K2122" s="302"/>
      <c r="L2122" s="302"/>
      <c r="M2122" s="304"/>
      <c r="N2122" s="304"/>
      <c r="O2122" s="304"/>
      <c r="P2122" s="304"/>
      <c r="Q2122" s="304"/>
      <c r="R2122" s="304"/>
      <c r="S2122" s="304"/>
      <c r="T2122" s="304"/>
      <c r="U2122" s="304"/>
      <c r="V2122" s="304"/>
      <c r="W2122" s="304"/>
      <c r="X2122" s="304"/>
      <c r="Y2122" s="154"/>
    </row>
    <row r="2123" spans="1:25">
      <c r="A2123" s="174"/>
      <c r="B2123" s="162"/>
      <c r="C2123" s="162"/>
      <c r="D2123" s="172" t="s">
        <v>1029</v>
      </c>
      <c r="E2123" s="302"/>
      <c r="F2123" s="302"/>
      <c r="G2123" s="316">
        <v>294000</v>
      </c>
      <c r="H2123" s="302"/>
      <c r="I2123" s="302"/>
      <c r="J2123" s="302"/>
      <c r="K2123" s="302"/>
      <c r="L2123" s="302"/>
      <c r="M2123" s="304"/>
      <c r="N2123" s="304"/>
      <c r="O2123" s="304"/>
      <c r="P2123" s="304"/>
      <c r="Q2123" s="304"/>
      <c r="R2123" s="304"/>
      <c r="S2123" s="304"/>
      <c r="T2123" s="304"/>
      <c r="U2123" s="304"/>
      <c r="V2123" s="304"/>
      <c r="W2123" s="304"/>
      <c r="X2123" s="304"/>
      <c r="Y2123" s="154"/>
    </row>
    <row r="2124" spans="1:25">
      <c r="A2124" s="174"/>
      <c r="B2124" s="162"/>
      <c r="C2124" s="162"/>
      <c r="D2124" s="172" t="s">
        <v>1030</v>
      </c>
      <c r="E2124" s="302"/>
      <c r="F2124" s="302"/>
      <c r="G2124" s="316">
        <v>275000</v>
      </c>
      <c r="H2124" s="302"/>
      <c r="I2124" s="302"/>
      <c r="J2124" s="302"/>
      <c r="K2124" s="302"/>
      <c r="L2124" s="302"/>
      <c r="M2124" s="304"/>
      <c r="N2124" s="304"/>
      <c r="O2124" s="304"/>
      <c r="P2124" s="304"/>
      <c r="Q2124" s="304"/>
      <c r="R2124" s="304"/>
      <c r="S2124" s="304"/>
      <c r="T2124" s="304"/>
      <c r="U2124" s="304"/>
      <c r="V2124" s="304"/>
      <c r="W2124" s="304"/>
      <c r="X2124" s="304"/>
      <c r="Y2124" s="154"/>
    </row>
    <row r="2125" spans="1:25">
      <c r="A2125" s="174"/>
      <c r="B2125" s="162"/>
      <c r="C2125" s="162"/>
      <c r="D2125" s="172" t="s">
        <v>1031</v>
      </c>
      <c r="E2125" s="302"/>
      <c r="F2125" s="302"/>
      <c r="G2125" s="316">
        <v>175000</v>
      </c>
      <c r="H2125" s="302"/>
      <c r="I2125" s="302"/>
      <c r="J2125" s="302"/>
      <c r="K2125" s="302"/>
      <c r="L2125" s="302"/>
      <c r="M2125" s="304"/>
      <c r="N2125" s="304"/>
      <c r="O2125" s="304"/>
      <c r="P2125" s="304"/>
      <c r="Q2125" s="304"/>
      <c r="R2125" s="304"/>
      <c r="S2125" s="304"/>
      <c r="T2125" s="304"/>
      <c r="U2125" s="304"/>
      <c r="V2125" s="304"/>
      <c r="W2125" s="304"/>
      <c r="X2125" s="304"/>
      <c r="Y2125" s="154"/>
    </row>
    <row r="2126" spans="1:25">
      <c r="A2126" s="174"/>
      <c r="B2126" s="162"/>
      <c r="C2126" s="162"/>
      <c r="D2126" s="172" t="s">
        <v>1032</v>
      </c>
      <c r="E2126" s="302"/>
      <c r="F2126" s="302"/>
      <c r="G2126" s="316">
        <v>145000</v>
      </c>
      <c r="H2126" s="302"/>
      <c r="I2126" s="302"/>
      <c r="J2126" s="302"/>
      <c r="K2126" s="302"/>
      <c r="L2126" s="302"/>
      <c r="M2126" s="304"/>
      <c r="N2126" s="304"/>
      <c r="O2126" s="304"/>
      <c r="P2126" s="304"/>
      <c r="Q2126" s="304"/>
      <c r="R2126" s="304"/>
      <c r="S2126" s="304"/>
      <c r="T2126" s="304"/>
      <c r="U2126" s="304"/>
      <c r="V2126" s="304"/>
      <c r="W2126" s="304"/>
      <c r="X2126" s="304"/>
      <c r="Y2126" s="154"/>
    </row>
    <row r="2127" spans="1:25">
      <c r="A2127" s="174"/>
      <c r="B2127" s="162"/>
      <c r="C2127" s="162"/>
      <c r="D2127" s="172" t="s">
        <v>1033</v>
      </c>
      <c r="E2127" s="302"/>
      <c r="F2127" s="302"/>
      <c r="G2127" s="316">
        <v>800000</v>
      </c>
      <c r="H2127" s="302"/>
      <c r="I2127" s="302"/>
      <c r="J2127" s="302"/>
      <c r="K2127" s="302"/>
      <c r="L2127" s="302"/>
      <c r="M2127" s="304"/>
      <c r="N2127" s="304"/>
      <c r="O2127" s="304"/>
      <c r="P2127" s="304"/>
      <c r="Q2127" s="304"/>
      <c r="R2127" s="304"/>
      <c r="S2127" s="304"/>
      <c r="T2127" s="304"/>
      <c r="U2127" s="304"/>
      <c r="V2127" s="304"/>
      <c r="W2127" s="304"/>
      <c r="X2127" s="304"/>
      <c r="Y2127" s="154"/>
    </row>
    <row r="2128" spans="1:25">
      <c r="A2128" s="174"/>
      <c r="B2128" s="162"/>
      <c r="C2128" s="162"/>
      <c r="D2128" s="172" t="s">
        <v>1959</v>
      </c>
      <c r="E2128" s="302"/>
      <c r="F2128" s="302"/>
      <c r="G2128" s="302"/>
      <c r="H2128" s="302"/>
      <c r="I2128" s="302"/>
      <c r="J2128" s="302"/>
      <c r="K2128" s="302"/>
      <c r="L2128" s="302"/>
      <c r="M2128" s="304"/>
      <c r="N2128" s="304"/>
      <c r="O2128" s="304"/>
      <c r="P2128" s="304"/>
      <c r="Q2128" s="304"/>
      <c r="R2128" s="316">
        <f>447907753-3200000</f>
        <v>444707753</v>
      </c>
      <c r="S2128" s="304"/>
      <c r="T2128" s="304"/>
      <c r="U2128" s="304"/>
      <c r="V2128" s="304"/>
      <c r="W2128" s="304"/>
      <c r="X2128" s="304"/>
      <c r="Y2128" s="154"/>
    </row>
    <row r="2129" spans="1:25">
      <c r="A2129" s="174"/>
      <c r="B2129" s="162"/>
      <c r="C2129" s="162"/>
      <c r="D2129" s="172" t="s">
        <v>1960</v>
      </c>
      <c r="E2129" s="302"/>
      <c r="F2129" s="302"/>
      <c r="G2129" s="302"/>
      <c r="H2129" s="302"/>
      <c r="I2129" s="302"/>
      <c r="J2129" s="302"/>
      <c r="K2129" s="302"/>
      <c r="L2129" s="302"/>
      <c r="M2129" s="304"/>
      <c r="N2129" s="304"/>
      <c r="O2129" s="304"/>
      <c r="P2129" s="304"/>
      <c r="Q2129" s="304"/>
      <c r="R2129" s="316">
        <v>28000000</v>
      </c>
      <c r="S2129" s="304"/>
      <c r="T2129" s="304"/>
      <c r="U2129" s="304"/>
      <c r="V2129" s="304"/>
      <c r="W2129" s="304"/>
      <c r="X2129" s="304"/>
      <c r="Y2129" s="154"/>
    </row>
    <row r="2130" spans="1:25">
      <c r="A2130" s="174"/>
      <c r="B2130" s="162"/>
      <c r="C2130" s="162"/>
      <c r="D2130" s="157"/>
      <c r="E2130" s="302"/>
      <c r="F2130" s="302"/>
      <c r="G2130" s="302"/>
      <c r="H2130" s="302"/>
      <c r="I2130" s="302"/>
      <c r="J2130" s="302"/>
      <c r="K2130" s="302"/>
      <c r="L2130" s="302"/>
      <c r="M2130" s="304"/>
      <c r="N2130" s="304"/>
      <c r="O2130" s="304"/>
      <c r="P2130" s="304"/>
      <c r="Q2130" s="304"/>
      <c r="R2130" s="304"/>
      <c r="S2130" s="304"/>
      <c r="T2130" s="304"/>
      <c r="U2130" s="304"/>
      <c r="V2130" s="304"/>
      <c r="W2130" s="304"/>
      <c r="X2130" s="304"/>
      <c r="Y2130" s="154"/>
    </row>
    <row r="2131" spans="1:25">
      <c r="A2131" s="174"/>
      <c r="B2131" s="162"/>
      <c r="C2131" s="162"/>
      <c r="D2131" s="170" t="s">
        <v>1017</v>
      </c>
      <c r="E2131" s="302"/>
      <c r="F2131" s="302"/>
      <c r="G2131" s="302"/>
      <c r="H2131" s="302"/>
      <c r="I2131" s="302"/>
      <c r="J2131" s="302"/>
      <c r="K2131" s="302"/>
      <c r="L2131" s="302"/>
      <c r="M2131" s="304"/>
      <c r="N2131" s="304"/>
      <c r="O2131" s="304"/>
      <c r="P2131" s="304"/>
      <c r="Q2131" s="304"/>
      <c r="R2131" s="304"/>
      <c r="S2131" s="304"/>
      <c r="T2131" s="304"/>
      <c r="U2131" s="304"/>
      <c r="V2131" s="304"/>
      <c r="W2131" s="304"/>
      <c r="X2131" s="304"/>
      <c r="Y2131" s="154"/>
    </row>
    <row r="2132" spans="1:25">
      <c r="A2132" s="174"/>
      <c r="B2132" s="162"/>
      <c r="C2132" s="162"/>
      <c r="D2132" s="172" t="s">
        <v>1036</v>
      </c>
      <c r="E2132" s="302"/>
      <c r="F2132" s="302"/>
      <c r="G2132" s="316">
        <v>5000000</v>
      </c>
      <c r="H2132" s="302"/>
      <c r="I2132" s="302"/>
      <c r="J2132" s="302"/>
      <c r="K2132" s="302"/>
      <c r="L2132" s="302"/>
      <c r="M2132" s="304"/>
      <c r="N2132" s="304"/>
      <c r="O2132" s="304"/>
      <c r="P2132" s="304"/>
      <c r="Q2132" s="304"/>
      <c r="R2132" s="304"/>
      <c r="S2132" s="304"/>
      <c r="T2132" s="304"/>
      <c r="U2132" s="304"/>
      <c r="V2132" s="304"/>
      <c r="W2132" s="304"/>
      <c r="X2132" s="304"/>
      <c r="Y2132" s="154"/>
    </row>
    <row r="2133" spans="1:25">
      <c r="A2133" s="174"/>
      <c r="B2133" s="162"/>
      <c r="C2133" s="162"/>
      <c r="D2133" s="201"/>
      <c r="E2133" s="302"/>
      <c r="F2133" s="302"/>
      <c r="G2133" s="302"/>
      <c r="H2133" s="302"/>
      <c r="I2133" s="302"/>
      <c r="J2133" s="302"/>
      <c r="K2133" s="302"/>
      <c r="L2133" s="302"/>
      <c r="M2133" s="304"/>
      <c r="N2133" s="304"/>
      <c r="O2133" s="304"/>
      <c r="P2133" s="304"/>
      <c r="Q2133" s="304"/>
      <c r="R2133" s="304"/>
      <c r="S2133" s="304"/>
      <c r="T2133" s="304"/>
      <c r="U2133" s="304"/>
      <c r="V2133" s="304"/>
      <c r="W2133" s="304"/>
      <c r="X2133" s="304"/>
      <c r="Y2133" s="154"/>
    </row>
    <row r="2134" spans="1:25">
      <c r="A2134" s="173"/>
      <c r="B2134" s="163">
        <v>6</v>
      </c>
      <c r="C2134" s="163" t="s">
        <v>100</v>
      </c>
      <c r="D2134" s="167" t="s">
        <v>10</v>
      </c>
      <c r="E2134" s="300">
        <v>0</v>
      </c>
      <c r="F2134" s="300"/>
      <c r="G2134" s="300">
        <v>0</v>
      </c>
      <c r="H2134" s="300">
        <v>0</v>
      </c>
      <c r="I2134" s="300">
        <v>0</v>
      </c>
      <c r="J2134" s="300">
        <v>0</v>
      </c>
      <c r="K2134" s="300">
        <v>0</v>
      </c>
      <c r="L2134" s="300">
        <v>0</v>
      </c>
      <c r="M2134" s="301">
        <v>0</v>
      </c>
      <c r="N2134" s="301">
        <v>0</v>
      </c>
      <c r="O2134" s="301">
        <v>0</v>
      </c>
      <c r="P2134" s="301">
        <v>0</v>
      </c>
      <c r="Q2134" s="301">
        <v>0</v>
      </c>
      <c r="R2134" s="301">
        <v>0</v>
      </c>
      <c r="S2134" s="301">
        <v>0</v>
      </c>
      <c r="T2134" s="301">
        <v>0</v>
      </c>
      <c r="U2134" s="301"/>
      <c r="V2134" s="301"/>
      <c r="W2134" s="301">
        <f t="shared" ref="W2134:W2135" si="148">E2134+G2134+H2134+I2134+J2134+K2134+L2134+M2134+N2134-O2134-P2134-Q2134-R2134-S2134-T2134-U2134-V2134</f>
        <v>0</v>
      </c>
      <c r="X2134" s="301"/>
      <c r="Y2134" s="154"/>
    </row>
    <row r="2135" spans="1:25" s="247" customFormat="1">
      <c r="A2135" s="175"/>
      <c r="B2135" s="168">
        <v>7</v>
      </c>
      <c r="C2135" s="168"/>
      <c r="D2135" s="169" t="s">
        <v>11</v>
      </c>
      <c r="E2135" s="300">
        <v>818058723</v>
      </c>
      <c r="F2135" s="300"/>
      <c r="G2135" s="300">
        <f t="shared" ref="G2135:T2135" si="149">SUM(G2136:G2270)</f>
        <v>16400000</v>
      </c>
      <c r="H2135" s="300">
        <f t="shared" si="149"/>
        <v>400000</v>
      </c>
      <c r="I2135" s="300">
        <f t="shared" si="149"/>
        <v>17050000</v>
      </c>
      <c r="J2135" s="300">
        <f t="shared" si="149"/>
        <v>0</v>
      </c>
      <c r="K2135" s="300">
        <f t="shared" si="149"/>
        <v>0</v>
      </c>
      <c r="L2135" s="300">
        <f t="shared" si="149"/>
        <v>0</v>
      </c>
      <c r="M2135" s="300">
        <f t="shared" si="149"/>
        <v>157243448</v>
      </c>
      <c r="N2135" s="300">
        <f t="shared" si="149"/>
        <v>0</v>
      </c>
      <c r="O2135" s="300">
        <f t="shared" si="149"/>
        <v>0</v>
      </c>
      <c r="P2135" s="300">
        <f t="shared" si="149"/>
        <v>0</v>
      </c>
      <c r="Q2135" s="300">
        <f t="shared" si="149"/>
        <v>0</v>
      </c>
      <c r="R2135" s="300">
        <f t="shared" si="149"/>
        <v>0</v>
      </c>
      <c r="S2135" s="300">
        <f t="shared" si="149"/>
        <v>913694948</v>
      </c>
      <c r="T2135" s="300">
        <f t="shared" si="149"/>
        <v>0</v>
      </c>
      <c r="U2135" s="300"/>
      <c r="V2135" s="300"/>
      <c r="W2135" s="301">
        <f t="shared" si="148"/>
        <v>95457223</v>
      </c>
      <c r="X2135" s="308"/>
      <c r="Y2135" s="155"/>
    </row>
    <row r="2136" spans="1:25" s="247" customFormat="1">
      <c r="A2136" s="165"/>
      <c r="B2136" s="164"/>
      <c r="C2136" s="164"/>
      <c r="D2136" s="170" t="s">
        <v>1017</v>
      </c>
      <c r="E2136" s="302"/>
      <c r="F2136" s="302"/>
      <c r="G2136" s="302"/>
      <c r="H2136" s="302"/>
      <c r="I2136" s="302"/>
      <c r="J2136" s="302"/>
      <c r="K2136" s="302"/>
      <c r="L2136" s="302"/>
      <c r="M2136" s="311"/>
      <c r="N2136" s="311"/>
      <c r="O2136" s="311"/>
      <c r="P2136" s="311"/>
      <c r="Q2136" s="311"/>
      <c r="R2136" s="311"/>
      <c r="S2136" s="311"/>
      <c r="T2136" s="311"/>
      <c r="U2136" s="311"/>
      <c r="V2136" s="311"/>
      <c r="W2136" s="304"/>
      <c r="X2136" s="311"/>
      <c r="Y2136" s="155"/>
    </row>
    <row r="2137" spans="1:25" s="247" customFormat="1">
      <c r="A2137" s="165"/>
      <c r="B2137" s="164"/>
      <c r="C2137" s="164"/>
      <c r="D2137" s="172" t="s">
        <v>1035</v>
      </c>
      <c r="E2137" s="302"/>
      <c r="F2137" s="302"/>
      <c r="G2137" s="316">
        <v>9900000</v>
      </c>
      <c r="H2137" s="302"/>
      <c r="I2137" s="302"/>
      <c r="J2137" s="302"/>
      <c r="K2137" s="302"/>
      <c r="L2137" s="302"/>
      <c r="M2137" s="311"/>
      <c r="N2137" s="311"/>
      <c r="O2137" s="311"/>
      <c r="P2137" s="311"/>
      <c r="Q2137" s="311"/>
      <c r="R2137" s="311"/>
      <c r="S2137" s="311"/>
      <c r="T2137" s="311"/>
      <c r="U2137" s="311"/>
      <c r="V2137" s="311"/>
      <c r="W2137" s="304"/>
      <c r="X2137" s="311"/>
      <c r="Y2137" s="155"/>
    </row>
    <row r="2138" spans="1:25" s="247" customFormat="1">
      <c r="A2138" s="165"/>
      <c r="B2138" s="164"/>
      <c r="C2138" s="164"/>
      <c r="D2138" s="171" t="s">
        <v>982</v>
      </c>
      <c r="E2138" s="302"/>
      <c r="F2138" s="302"/>
      <c r="G2138" s="302"/>
      <c r="H2138" s="302"/>
      <c r="I2138" s="302"/>
      <c r="J2138" s="302"/>
      <c r="K2138" s="302"/>
      <c r="L2138" s="302"/>
      <c r="M2138" s="311"/>
      <c r="N2138" s="311"/>
      <c r="O2138" s="311"/>
      <c r="P2138" s="311"/>
      <c r="Q2138" s="311"/>
      <c r="R2138" s="311"/>
      <c r="S2138" s="311"/>
      <c r="T2138" s="311"/>
      <c r="U2138" s="311"/>
      <c r="V2138" s="311"/>
      <c r="W2138" s="304"/>
      <c r="X2138" s="311"/>
      <c r="Y2138" s="155"/>
    </row>
    <row r="2139" spans="1:25" s="247" customFormat="1">
      <c r="A2139" s="165"/>
      <c r="B2139" s="164"/>
      <c r="C2139" s="164"/>
      <c r="D2139" s="172" t="s">
        <v>150</v>
      </c>
      <c r="E2139" s="302"/>
      <c r="F2139" s="302"/>
      <c r="G2139" s="302"/>
      <c r="H2139" s="302"/>
      <c r="I2139" s="302"/>
      <c r="J2139" s="302"/>
      <c r="K2139" s="302"/>
      <c r="L2139" s="302"/>
      <c r="M2139" s="316">
        <v>5500000</v>
      </c>
      <c r="N2139" s="311"/>
      <c r="O2139" s="311"/>
      <c r="P2139" s="311"/>
      <c r="Q2139" s="311"/>
      <c r="R2139" s="311"/>
      <c r="S2139" s="316">
        <v>5500000</v>
      </c>
      <c r="T2139" s="311"/>
      <c r="U2139" s="311"/>
      <c r="V2139" s="311"/>
      <c r="W2139" s="304"/>
      <c r="X2139" s="311"/>
      <c r="Y2139" s="155"/>
    </row>
    <row r="2140" spans="1:25" s="247" customFormat="1">
      <c r="A2140" s="165"/>
      <c r="B2140" s="164"/>
      <c r="C2140" s="164"/>
      <c r="D2140" s="172" t="s">
        <v>323</v>
      </c>
      <c r="E2140" s="302"/>
      <c r="F2140" s="302"/>
      <c r="G2140" s="302"/>
      <c r="H2140" s="302"/>
      <c r="I2140" s="302"/>
      <c r="J2140" s="302"/>
      <c r="K2140" s="302"/>
      <c r="L2140" s="302"/>
      <c r="M2140" s="316">
        <v>5000000</v>
      </c>
      <c r="N2140" s="311"/>
      <c r="O2140" s="311"/>
      <c r="P2140" s="311"/>
      <c r="Q2140" s="311"/>
      <c r="R2140" s="311"/>
      <c r="S2140" s="316">
        <v>5000000</v>
      </c>
      <c r="T2140" s="311"/>
      <c r="U2140" s="311"/>
      <c r="V2140" s="311"/>
      <c r="W2140" s="304"/>
      <c r="X2140" s="311"/>
      <c r="Y2140" s="155"/>
    </row>
    <row r="2141" spans="1:25" s="247" customFormat="1">
      <c r="A2141" s="165"/>
      <c r="B2141" s="164"/>
      <c r="C2141" s="164"/>
      <c r="D2141" s="248"/>
      <c r="E2141" s="302"/>
      <c r="F2141" s="302"/>
      <c r="G2141" s="302"/>
      <c r="H2141" s="302"/>
      <c r="I2141" s="302"/>
      <c r="J2141" s="302"/>
      <c r="K2141" s="302"/>
      <c r="L2141" s="302"/>
      <c r="M2141" s="311"/>
      <c r="N2141" s="311"/>
      <c r="O2141" s="311"/>
      <c r="P2141" s="311"/>
      <c r="Q2141" s="311"/>
      <c r="R2141" s="311"/>
      <c r="S2141" s="311"/>
      <c r="T2141" s="311"/>
      <c r="U2141" s="311"/>
      <c r="V2141" s="311"/>
      <c r="W2141" s="304"/>
      <c r="X2141" s="311"/>
      <c r="Y2141" s="155"/>
    </row>
    <row r="2142" spans="1:25">
      <c r="A2142" s="174"/>
      <c r="B2142" s="162"/>
      <c r="C2142" s="162"/>
      <c r="D2142" s="170" t="s">
        <v>1019</v>
      </c>
      <c r="E2142" s="302"/>
      <c r="F2142" s="302"/>
      <c r="G2142" s="302"/>
      <c r="H2142" s="302"/>
      <c r="I2142" s="302"/>
      <c r="J2142" s="302"/>
      <c r="K2142" s="302"/>
      <c r="L2142" s="302"/>
      <c r="M2142" s="304"/>
      <c r="N2142" s="304"/>
      <c r="O2142" s="304"/>
      <c r="P2142" s="304"/>
      <c r="Q2142" s="304"/>
      <c r="R2142" s="304"/>
      <c r="S2142" s="304"/>
      <c r="T2142" s="304"/>
      <c r="U2142" s="304"/>
      <c r="V2142" s="304"/>
      <c r="W2142" s="304"/>
      <c r="X2142" s="304"/>
      <c r="Y2142" s="154"/>
    </row>
    <row r="2143" spans="1:25">
      <c r="A2143" s="174"/>
      <c r="B2143" s="162"/>
      <c r="C2143" s="162"/>
      <c r="D2143" s="172" t="s">
        <v>1034</v>
      </c>
      <c r="E2143" s="302"/>
      <c r="F2143" s="302"/>
      <c r="G2143" s="316">
        <v>6500000</v>
      </c>
      <c r="H2143" s="302"/>
      <c r="I2143" s="302"/>
      <c r="J2143" s="302"/>
      <c r="K2143" s="302"/>
      <c r="L2143" s="302"/>
      <c r="M2143" s="304"/>
      <c r="N2143" s="304"/>
      <c r="O2143" s="304"/>
      <c r="P2143" s="304"/>
      <c r="Q2143" s="304"/>
      <c r="R2143" s="304"/>
      <c r="S2143" s="304"/>
      <c r="T2143" s="304"/>
      <c r="U2143" s="304"/>
      <c r="V2143" s="304"/>
      <c r="W2143" s="304"/>
      <c r="X2143" s="304"/>
      <c r="Y2143" s="154"/>
    </row>
    <row r="2144" spans="1:25" s="247" customFormat="1">
      <c r="A2144" s="165"/>
      <c r="B2144" s="164"/>
      <c r="C2144" s="164"/>
      <c r="D2144" s="248"/>
      <c r="E2144" s="302"/>
      <c r="F2144" s="302"/>
      <c r="G2144" s="302"/>
      <c r="H2144" s="302"/>
      <c r="I2144" s="302"/>
      <c r="J2144" s="302"/>
      <c r="K2144" s="302"/>
      <c r="L2144" s="302"/>
      <c r="M2144" s="311"/>
      <c r="N2144" s="311"/>
      <c r="O2144" s="311"/>
      <c r="P2144" s="311"/>
      <c r="Q2144" s="311"/>
      <c r="R2144" s="311"/>
      <c r="S2144" s="311"/>
      <c r="T2144" s="311"/>
      <c r="U2144" s="311"/>
      <c r="V2144" s="311"/>
      <c r="W2144" s="304"/>
      <c r="X2144" s="311"/>
      <c r="Y2144" s="155"/>
    </row>
    <row r="2145" spans="1:25" s="247" customFormat="1">
      <c r="A2145" s="165"/>
      <c r="B2145" s="164"/>
      <c r="C2145" s="164"/>
      <c r="D2145" s="170" t="s">
        <v>1020</v>
      </c>
      <c r="E2145" s="302"/>
      <c r="F2145" s="302"/>
      <c r="G2145" s="302"/>
      <c r="H2145" s="302"/>
      <c r="I2145" s="302"/>
      <c r="J2145" s="302"/>
      <c r="K2145" s="302"/>
      <c r="L2145" s="302"/>
      <c r="M2145" s="311"/>
      <c r="N2145" s="311"/>
      <c r="O2145" s="311"/>
      <c r="P2145" s="311"/>
      <c r="Q2145" s="311"/>
      <c r="R2145" s="311"/>
      <c r="S2145" s="311"/>
      <c r="T2145" s="311"/>
      <c r="U2145" s="311"/>
      <c r="V2145" s="311"/>
      <c r="W2145" s="304"/>
      <c r="X2145" s="311"/>
      <c r="Y2145" s="155"/>
    </row>
    <row r="2146" spans="1:25" s="247" customFormat="1">
      <c r="A2146" s="165"/>
      <c r="B2146" s="164"/>
      <c r="C2146" s="164"/>
      <c r="D2146" s="172" t="s">
        <v>1037</v>
      </c>
      <c r="E2146" s="302"/>
      <c r="F2146" s="302"/>
      <c r="G2146" s="302"/>
      <c r="H2146" s="316">
        <v>400000</v>
      </c>
      <c r="I2146" s="316">
        <v>12650000</v>
      </c>
      <c r="J2146" s="302"/>
      <c r="K2146" s="302"/>
      <c r="L2146" s="302"/>
      <c r="M2146" s="311"/>
      <c r="N2146" s="311"/>
      <c r="O2146" s="311"/>
      <c r="P2146" s="311"/>
      <c r="Q2146" s="311"/>
      <c r="R2146" s="311"/>
      <c r="S2146" s="311"/>
      <c r="T2146" s="311"/>
      <c r="U2146" s="311"/>
      <c r="V2146" s="311"/>
      <c r="W2146" s="304"/>
      <c r="X2146" s="311"/>
      <c r="Y2146" s="155"/>
    </row>
    <row r="2147" spans="1:25" s="247" customFormat="1">
      <c r="A2147" s="165"/>
      <c r="B2147" s="164"/>
      <c r="C2147" s="164"/>
      <c r="D2147" s="248"/>
      <c r="E2147" s="302"/>
      <c r="F2147" s="302"/>
      <c r="G2147" s="302"/>
      <c r="H2147" s="302"/>
      <c r="I2147" s="302"/>
      <c r="J2147" s="302"/>
      <c r="K2147" s="302"/>
      <c r="L2147" s="302"/>
      <c r="M2147" s="311"/>
      <c r="N2147" s="311"/>
      <c r="O2147" s="311"/>
      <c r="P2147" s="311"/>
      <c r="Q2147" s="311"/>
      <c r="R2147" s="311"/>
      <c r="S2147" s="311"/>
      <c r="T2147" s="311"/>
      <c r="U2147" s="311"/>
      <c r="V2147" s="311"/>
      <c r="W2147" s="304"/>
      <c r="X2147" s="311"/>
      <c r="Y2147" s="155"/>
    </row>
    <row r="2148" spans="1:25" s="247" customFormat="1">
      <c r="A2148" s="165"/>
      <c r="B2148" s="164"/>
      <c r="C2148" s="164"/>
      <c r="D2148" s="170" t="s">
        <v>1016</v>
      </c>
      <c r="E2148" s="302"/>
      <c r="F2148" s="302"/>
      <c r="G2148" s="302"/>
      <c r="H2148" s="302"/>
      <c r="I2148" s="302"/>
      <c r="J2148" s="302"/>
      <c r="K2148" s="302"/>
      <c r="L2148" s="302"/>
      <c r="M2148" s="311"/>
      <c r="N2148" s="311"/>
      <c r="O2148" s="311"/>
      <c r="P2148" s="311"/>
      <c r="Q2148" s="311"/>
      <c r="R2148" s="311"/>
      <c r="S2148" s="311"/>
      <c r="T2148" s="311"/>
      <c r="U2148" s="311"/>
      <c r="V2148" s="311"/>
      <c r="W2148" s="304"/>
      <c r="X2148" s="311"/>
      <c r="Y2148" s="155"/>
    </row>
    <row r="2149" spans="1:25" s="247" customFormat="1">
      <c r="A2149" s="165"/>
      <c r="B2149" s="164"/>
      <c r="C2149" s="164"/>
      <c r="D2149" s="172" t="s">
        <v>1038</v>
      </c>
      <c r="E2149" s="302"/>
      <c r="F2149" s="302"/>
      <c r="G2149" s="302"/>
      <c r="H2149" s="302"/>
      <c r="I2149" s="316">
        <v>4400000</v>
      </c>
      <c r="J2149" s="302"/>
      <c r="K2149" s="302"/>
      <c r="L2149" s="302"/>
      <c r="M2149" s="311"/>
      <c r="N2149" s="311"/>
      <c r="O2149" s="311"/>
      <c r="P2149" s="311"/>
      <c r="Q2149" s="311"/>
      <c r="R2149" s="311"/>
      <c r="S2149" s="311"/>
      <c r="T2149" s="311"/>
      <c r="U2149" s="311"/>
      <c r="V2149" s="311"/>
      <c r="W2149" s="304"/>
      <c r="X2149" s="311"/>
      <c r="Y2149" s="155"/>
    </row>
    <row r="2150" spans="1:25" s="247" customFormat="1">
      <c r="A2150" s="165"/>
      <c r="B2150" s="164"/>
      <c r="C2150" s="164"/>
      <c r="D2150" s="172"/>
      <c r="E2150" s="302"/>
      <c r="F2150" s="302"/>
      <c r="G2150" s="302"/>
      <c r="H2150" s="302"/>
      <c r="I2150" s="316"/>
      <c r="J2150" s="302"/>
      <c r="K2150" s="302"/>
      <c r="L2150" s="302"/>
      <c r="M2150" s="311"/>
      <c r="N2150" s="311"/>
      <c r="O2150" s="311"/>
      <c r="P2150" s="311"/>
      <c r="Q2150" s="311"/>
      <c r="R2150" s="311"/>
      <c r="S2150" s="311"/>
      <c r="T2150" s="311"/>
      <c r="U2150" s="311"/>
      <c r="V2150" s="311"/>
      <c r="W2150" s="304"/>
      <c r="X2150" s="311"/>
      <c r="Y2150" s="155"/>
    </row>
    <row r="2151" spans="1:25" s="247" customFormat="1">
      <c r="A2151" s="165"/>
      <c r="B2151" s="164"/>
      <c r="C2151" s="164"/>
      <c r="D2151" s="171" t="s">
        <v>1961</v>
      </c>
      <c r="E2151" s="302"/>
      <c r="F2151" s="302"/>
      <c r="G2151" s="302"/>
      <c r="H2151" s="302"/>
      <c r="I2151" s="316"/>
      <c r="J2151" s="302"/>
      <c r="K2151" s="302"/>
      <c r="L2151" s="302"/>
      <c r="M2151" s="311"/>
      <c r="N2151" s="311"/>
      <c r="O2151" s="311"/>
      <c r="P2151" s="311"/>
      <c r="Q2151" s="311"/>
      <c r="R2151" s="311"/>
      <c r="S2151" s="311"/>
      <c r="T2151" s="311"/>
      <c r="U2151" s="311"/>
      <c r="V2151" s="311"/>
      <c r="W2151" s="304"/>
      <c r="X2151" s="311"/>
      <c r="Y2151" s="155"/>
    </row>
    <row r="2152" spans="1:25" s="247" customFormat="1">
      <c r="A2152" s="165"/>
      <c r="B2152" s="164"/>
      <c r="C2152" s="164"/>
      <c r="D2152" s="172" t="s">
        <v>123</v>
      </c>
      <c r="E2152" s="302"/>
      <c r="F2152" s="302"/>
      <c r="G2152" s="302"/>
      <c r="H2152" s="302"/>
      <c r="I2152" s="316"/>
      <c r="J2152" s="302"/>
      <c r="K2152" s="302"/>
      <c r="L2152" s="302"/>
      <c r="M2152" s="316">
        <v>1000000</v>
      </c>
      <c r="N2152" s="311"/>
      <c r="O2152" s="311"/>
      <c r="P2152" s="311"/>
      <c r="Q2152" s="311"/>
      <c r="R2152" s="311"/>
      <c r="S2152" s="316">
        <v>1000000</v>
      </c>
      <c r="T2152" s="311"/>
      <c r="U2152" s="311"/>
      <c r="V2152" s="311"/>
      <c r="W2152" s="304"/>
      <c r="X2152" s="311"/>
      <c r="Y2152" s="155"/>
    </row>
    <row r="2153" spans="1:25" s="247" customFormat="1">
      <c r="A2153" s="165"/>
      <c r="B2153" s="164"/>
      <c r="C2153" s="164"/>
      <c r="D2153" s="172" t="s">
        <v>152</v>
      </c>
      <c r="E2153" s="302"/>
      <c r="F2153" s="302"/>
      <c r="G2153" s="302"/>
      <c r="H2153" s="302"/>
      <c r="I2153" s="316"/>
      <c r="J2153" s="302"/>
      <c r="K2153" s="302"/>
      <c r="L2153" s="302"/>
      <c r="M2153" s="316">
        <v>550000</v>
      </c>
      <c r="N2153" s="311"/>
      <c r="O2153" s="311"/>
      <c r="P2153" s="311"/>
      <c r="Q2153" s="311"/>
      <c r="R2153" s="311"/>
      <c r="S2153" s="316">
        <v>550000</v>
      </c>
      <c r="T2153" s="311"/>
      <c r="U2153" s="311"/>
      <c r="V2153" s="311"/>
      <c r="W2153" s="304"/>
      <c r="X2153" s="311"/>
      <c r="Y2153" s="155"/>
    </row>
    <row r="2154" spans="1:25" s="247" customFormat="1">
      <c r="A2154" s="165"/>
      <c r="B2154" s="164"/>
      <c r="C2154" s="164"/>
      <c r="D2154" s="172" t="s">
        <v>123</v>
      </c>
      <c r="E2154" s="302"/>
      <c r="F2154" s="302"/>
      <c r="G2154" s="302"/>
      <c r="H2154" s="302"/>
      <c r="I2154" s="316"/>
      <c r="J2154" s="302"/>
      <c r="K2154" s="302"/>
      <c r="L2154" s="302"/>
      <c r="M2154" s="316">
        <v>1000000</v>
      </c>
      <c r="N2154" s="311"/>
      <c r="O2154" s="311"/>
      <c r="P2154" s="311"/>
      <c r="Q2154" s="311"/>
      <c r="R2154" s="311"/>
      <c r="S2154" s="316">
        <v>1000000</v>
      </c>
      <c r="T2154" s="311"/>
      <c r="U2154" s="311"/>
      <c r="V2154" s="311"/>
      <c r="W2154" s="304"/>
      <c r="X2154" s="311"/>
      <c r="Y2154" s="155"/>
    </row>
    <row r="2155" spans="1:25" s="247" customFormat="1">
      <c r="A2155" s="165"/>
      <c r="B2155" s="164"/>
      <c r="C2155" s="164"/>
      <c r="D2155" s="172" t="s">
        <v>152</v>
      </c>
      <c r="E2155" s="302"/>
      <c r="F2155" s="302"/>
      <c r="G2155" s="302"/>
      <c r="H2155" s="302"/>
      <c r="I2155" s="316"/>
      <c r="J2155" s="302"/>
      <c r="K2155" s="302"/>
      <c r="L2155" s="302"/>
      <c r="M2155" s="316">
        <v>550000</v>
      </c>
      <c r="N2155" s="311"/>
      <c r="O2155" s="311"/>
      <c r="P2155" s="311"/>
      <c r="Q2155" s="311"/>
      <c r="R2155" s="311"/>
      <c r="S2155" s="316">
        <v>550000</v>
      </c>
      <c r="T2155" s="311"/>
      <c r="U2155" s="311"/>
      <c r="V2155" s="311"/>
      <c r="W2155" s="304"/>
      <c r="X2155" s="311"/>
      <c r="Y2155" s="155"/>
    </row>
    <row r="2156" spans="1:25" s="247" customFormat="1">
      <c r="A2156" s="165"/>
      <c r="B2156" s="164"/>
      <c r="C2156" s="164"/>
      <c r="D2156" s="172"/>
      <c r="E2156" s="302"/>
      <c r="F2156" s="302"/>
      <c r="G2156" s="302"/>
      <c r="H2156" s="302"/>
      <c r="I2156" s="316"/>
      <c r="J2156" s="302"/>
      <c r="K2156" s="302"/>
      <c r="L2156" s="302"/>
      <c r="M2156" s="311"/>
      <c r="N2156" s="311"/>
      <c r="O2156" s="311"/>
      <c r="P2156" s="311"/>
      <c r="Q2156" s="311"/>
      <c r="R2156" s="311"/>
      <c r="S2156" s="311"/>
      <c r="T2156" s="311"/>
      <c r="U2156" s="311"/>
      <c r="V2156" s="311"/>
      <c r="W2156" s="304"/>
      <c r="X2156" s="311"/>
      <c r="Y2156" s="155"/>
    </row>
    <row r="2157" spans="1:25" s="247" customFormat="1">
      <c r="A2157" s="165"/>
      <c r="B2157" s="164"/>
      <c r="C2157" s="164"/>
      <c r="D2157" s="170" t="s">
        <v>881</v>
      </c>
      <c r="E2157" s="302"/>
      <c r="F2157" s="302"/>
      <c r="G2157" s="302"/>
      <c r="H2157" s="302"/>
      <c r="I2157" s="316"/>
      <c r="J2157" s="302"/>
      <c r="K2157" s="302"/>
      <c r="L2157" s="302"/>
      <c r="M2157" s="311"/>
      <c r="N2157" s="311"/>
      <c r="O2157" s="311"/>
      <c r="P2157" s="311"/>
      <c r="Q2157" s="311"/>
      <c r="R2157" s="311"/>
      <c r="S2157" s="311"/>
      <c r="T2157" s="311"/>
      <c r="U2157" s="311"/>
      <c r="V2157" s="311"/>
      <c r="W2157" s="304"/>
      <c r="X2157" s="311"/>
      <c r="Y2157" s="155"/>
    </row>
    <row r="2158" spans="1:25" s="247" customFormat="1">
      <c r="A2158" s="165"/>
      <c r="B2158" s="164"/>
      <c r="C2158" s="164"/>
      <c r="D2158" s="171" t="s">
        <v>1961</v>
      </c>
      <c r="E2158" s="302"/>
      <c r="F2158" s="302"/>
      <c r="G2158" s="302"/>
      <c r="H2158" s="302"/>
      <c r="I2158" s="316"/>
      <c r="J2158" s="302"/>
      <c r="K2158" s="302"/>
      <c r="L2158" s="302"/>
      <c r="M2158" s="311"/>
      <c r="N2158" s="311"/>
      <c r="O2158" s="311"/>
      <c r="P2158" s="311"/>
      <c r="Q2158" s="311"/>
      <c r="R2158" s="311"/>
      <c r="S2158" s="311"/>
      <c r="T2158" s="311"/>
      <c r="U2158" s="311"/>
      <c r="V2158" s="311"/>
      <c r="W2158" s="304"/>
      <c r="X2158" s="311"/>
      <c r="Y2158" s="155"/>
    </row>
    <row r="2159" spans="1:25" s="247" customFormat="1">
      <c r="A2159" s="165"/>
      <c r="B2159" s="164"/>
      <c r="C2159" s="164"/>
      <c r="D2159" s="172" t="s">
        <v>983</v>
      </c>
      <c r="E2159" s="302"/>
      <c r="F2159" s="302"/>
      <c r="G2159" s="302"/>
      <c r="H2159" s="302"/>
      <c r="I2159" s="316"/>
      <c r="J2159" s="302"/>
      <c r="K2159" s="302"/>
      <c r="L2159" s="302"/>
      <c r="M2159" s="317">
        <v>2000000</v>
      </c>
      <c r="N2159" s="311"/>
      <c r="O2159" s="311"/>
      <c r="P2159" s="311"/>
      <c r="Q2159" s="311"/>
      <c r="R2159" s="311"/>
      <c r="S2159" s="317">
        <v>2000000</v>
      </c>
      <c r="T2159" s="311"/>
      <c r="U2159" s="311"/>
      <c r="V2159" s="311"/>
      <c r="W2159" s="304"/>
      <c r="X2159" s="311"/>
      <c r="Y2159" s="155"/>
    </row>
    <row r="2160" spans="1:25" s="247" customFormat="1">
      <c r="A2160" s="165"/>
      <c r="B2160" s="164"/>
      <c r="C2160" s="164"/>
      <c r="D2160" s="172" t="s">
        <v>984</v>
      </c>
      <c r="E2160" s="302"/>
      <c r="F2160" s="302"/>
      <c r="G2160" s="302"/>
      <c r="H2160" s="302"/>
      <c r="I2160" s="316"/>
      <c r="J2160" s="302"/>
      <c r="K2160" s="302"/>
      <c r="L2160" s="302"/>
      <c r="M2160" s="317">
        <v>250000</v>
      </c>
      <c r="N2160" s="311"/>
      <c r="O2160" s="311"/>
      <c r="P2160" s="311"/>
      <c r="Q2160" s="311"/>
      <c r="R2160" s="311"/>
      <c r="S2160" s="317">
        <v>250000</v>
      </c>
      <c r="T2160" s="311"/>
      <c r="U2160" s="311"/>
      <c r="V2160" s="311"/>
      <c r="W2160" s="304"/>
      <c r="X2160" s="311"/>
      <c r="Y2160" s="155"/>
    </row>
    <row r="2161" spans="1:25" s="247" customFormat="1">
      <c r="A2161" s="165"/>
      <c r="B2161" s="164"/>
      <c r="C2161" s="164"/>
      <c r="D2161" s="172" t="s">
        <v>985</v>
      </c>
      <c r="E2161" s="302"/>
      <c r="F2161" s="302"/>
      <c r="G2161" s="302"/>
      <c r="H2161" s="302"/>
      <c r="I2161" s="316"/>
      <c r="J2161" s="302"/>
      <c r="K2161" s="302"/>
      <c r="L2161" s="302"/>
      <c r="M2161" s="317">
        <v>100000</v>
      </c>
      <c r="N2161" s="311"/>
      <c r="O2161" s="311"/>
      <c r="P2161" s="311"/>
      <c r="Q2161" s="311"/>
      <c r="R2161" s="311"/>
      <c r="S2161" s="317">
        <v>100000</v>
      </c>
      <c r="T2161" s="311"/>
      <c r="U2161" s="311"/>
      <c r="V2161" s="311"/>
      <c r="W2161" s="304"/>
      <c r="X2161" s="311"/>
      <c r="Y2161" s="155"/>
    </row>
    <row r="2162" spans="1:25" s="247" customFormat="1">
      <c r="A2162" s="165"/>
      <c r="B2162" s="164"/>
      <c r="C2162" s="164"/>
      <c r="D2162" s="172" t="s">
        <v>986</v>
      </c>
      <c r="E2162" s="302"/>
      <c r="F2162" s="302"/>
      <c r="G2162" s="302"/>
      <c r="H2162" s="302"/>
      <c r="I2162" s="316"/>
      <c r="J2162" s="302"/>
      <c r="K2162" s="302"/>
      <c r="L2162" s="302"/>
      <c r="M2162" s="317">
        <v>250000</v>
      </c>
      <c r="N2162" s="311"/>
      <c r="O2162" s="311"/>
      <c r="P2162" s="311"/>
      <c r="Q2162" s="311"/>
      <c r="R2162" s="311"/>
      <c r="S2162" s="317">
        <v>250000</v>
      </c>
      <c r="T2162" s="311"/>
      <c r="U2162" s="311"/>
      <c r="V2162" s="311"/>
      <c r="W2162" s="304"/>
      <c r="X2162" s="311"/>
      <c r="Y2162" s="155"/>
    </row>
    <row r="2163" spans="1:25" s="247" customFormat="1">
      <c r="A2163" s="165"/>
      <c r="B2163" s="164"/>
      <c r="C2163" s="164"/>
      <c r="D2163" s="172" t="s">
        <v>987</v>
      </c>
      <c r="E2163" s="302"/>
      <c r="F2163" s="302"/>
      <c r="G2163" s="302"/>
      <c r="H2163" s="302"/>
      <c r="I2163" s="316"/>
      <c r="J2163" s="302"/>
      <c r="K2163" s="302"/>
      <c r="L2163" s="302"/>
      <c r="M2163" s="317">
        <v>2000000</v>
      </c>
      <c r="N2163" s="311"/>
      <c r="O2163" s="311"/>
      <c r="P2163" s="311"/>
      <c r="Q2163" s="311"/>
      <c r="R2163" s="311"/>
      <c r="S2163" s="317">
        <v>2000000</v>
      </c>
      <c r="T2163" s="311"/>
      <c r="U2163" s="311"/>
      <c r="V2163" s="311"/>
      <c r="W2163" s="304"/>
      <c r="X2163" s="311"/>
      <c r="Y2163" s="155"/>
    </row>
    <row r="2164" spans="1:25" s="247" customFormat="1">
      <c r="A2164" s="165"/>
      <c r="B2164" s="164"/>
      <c r="C2164" s="164"/>
      <c r="D2164" s="172" t="s">
        <v>987</v>
      </c>
      <c r="E2164" s="302"/>
      <c r="F2164" s="302"/>
      <c r="G2164" s="302"/>
      <c r="H2164" s="302"/>
      <c r="I2164" s="316"/>
      <c r="J2164" s="302"/>
      <c r="K2164" s="302"/>
      <c r="L2164" s="302"/>
      <c r="M2164" s="317">
        <v>1640000</v>
      </c>
      <c r="N2164" s="311"/>
      <c r="O2164" s="311"/>
      <c r="P2164" s="311"/>
      <c r="Q2164" s="311"/>
      <c r="R2164" s="311"/>
      <c r="S2164" s="317">
        <v>1640000</v>
      </c>
      <c r="T2164" s="311"/>
      <c r="U2164" s="311"/>
      <c r="V2164" s="311"/>
      <c r="W2164" s="304"/>
      <c r="X2164" s="311"/>
      <c r="Y2164" s="155"/>
    </row>
    <row r="2165" spans="1:25" s="247" customFormat="1">
      <c r="A2165" s="165"/>
      <c r="B2165" s="164"/>
      <c r="C2165" s="164"/>
      <c r="D2165" s="172" t="s">
        <v>988</v>
      </c>
      <c r="E2165" s="302"/>
      <c r="F2165" s="302"/>
      <c r="G2165" s="302"/>
      <c r="H2165" s="302"/>
      <c r="I2165" s="316"/>
      <c r="J2165" s="302"/>
      <c r="K2165" s="302"/>
      <c r="L2165" s="302"/>
      <c r="M2165" s="317">
        <v>2851724</v>
      </c>
      <c r="N2165" s="311"/>
      <c r="O2165" s="311"/>
      <c r="P2165" s="311"/>
      <c r="Q2165" s="311"/>
      <c r="R2165" s="311"/>
      <c r="S2165" s="317">
        <v>2851724</v>
      </c>
      <c r="T2165" s="311"/>
      <c r="U2165" s="311"/>
      <c r="V2165" s="311"/>
      <c r="W2165" s="304"/>
      <c r="X2165" s="311"/>
      <c r="Y2165" s="155"/>
    </row>
    <row r="2166" spans="1:25" s="247" customFormat="1">
      <c r="A2166" s="165"/>
      <c r="B2166" s="164"/>
      <c r="C2166" s="164"/>
      <c r="D2166" s="172" t="s">
        <v>989</v>
      </c>
      <c r="E2166" s="302"/>
      <c r="F2166" s="302"/>
      <c r="G2166" s="302"/>
      <c r="H2166" s="302"/>
      <c r="I2166" s="316"/>
      <c r="J2166" s="302"/>
      <c r="K2166" s="302"/>
      <c r="L2166" s="302"/>
      <c r="M2166" s="317">
        <v>2851724</v>
      </c>
      <c r="N2166" s="311"/>
      <c r="O2166" s="311"/>
      <c r="P2166" s="311"/>
      <c r="Q2166" s="311"/>
      <c r="R2166" s="311"/>
      <c r="S2166" s="317">
        <v>2851724</v>
      </c>
      <c r="T2166" s="311"/>
      <c r="U2166" s="311"/>
      <c r="V2166" s="311"/>
      <c r="W2166" s="304"/>
      <c r="X2166" s="311"/>
      <c r="Y2166" s="155"/>
    </row>
    <row r="2167" spans="1:25" s="247" customFormat="1">
      <c r="A2167" s="165"/>
      <c r="B2167" s="164"/>
      <c r="C2167" s="164"/>
      <c r="D2167" s="172" t="s">
        <v>183</v>
      </c>
      <c r="E2167" s="302"/>
      <c r="F2167" s="302"/>
      <c r="G2167" s="302"/>
      <c r="H2167" s="302"/>
      <c r="I2167" s="316"/>
      <c r="J2167" s="302"/>
      <c r="K2167" s="302"/>
      <c r="L2167" s="302"/>
      <c r="M2167" s="317">
        <v>2500000</v>
      </c>
      <c r="N2167" s="311"/>
      <c r="O2167" s="311"/>
      <c r="P2167" s="311"/>
      <c r="Q2167" s="311"/>
      <c r="R2167" s="311"/>
      <c r="S2167" s="317">
        <v>2500000</v>
      </c>
      <c r="T2167" s="311"/>
      <c r="U2167" s="311"/>
      <c r="V2167" s="311"/>
      <c r="W2167" s="304"/>
      <c r="X2167" s="311"/>
      <c r="Y2167" s="155"/>
    </row>
    <row r="2168" spans="1:25" s="247" customFormat="1">
      <c r="A2168" s="165"/>
      <c r="B2168" s="164"/>
      <c r="C2168" s="164"/>
      <c r="D2168" s="172" t="s">
        <v>183</v>
      </c>
      <c r="E2168" s="302"/>
      <c r="F2168" s="302"/>
      <c r="G2168" s="302"/>
      <c r="H2168" s="302"/>
      <c r="I2168" s="316"/>
      <c r="J2168" s="302"/>
      <c r="K2168" s="302"/>
      <c r="L2168" s="302"/>
      <c r="M2168" s="317">
        <v>2000000</v>
      </c>
      <c r="N2168" s="311"/>
      <c r="O2168" s="311"/>
      <c r="P2168" s="311"/>
      <c r="Q2168" s="311"/>
      <c r="R2168" s="311"/>
      <c r="S2168" s="317">
        <v>2000000</v>
      </c>
      <c r="T2168" s="311"/>
      <c r="U2168" s="311"/>
      <c r="V2168" s="311"/>
      <c r="W2168" s="304"/>
      <c r="X2168" s="311"/>
      <c r="Y2168" s="155"/>
    </row>
    <row r="2169" spans="1:25" s="247" customFormat="1">
      <c r="A2169" s="165"/>
      <c r="B2169" s="164"/>
      <c r="C2169" s="164"/>
      <c r="D2169" s="172" t="s">
        <v>183</v>
      </c>
      <c r="E2169" s="302"/>
      <c r="F2169" s="302"/>
      <c r="G2169" s="302"/>
      <c r="H2169" s="302"/>
      <c r="I2169" s="316"/>
      <c r="J2169" s="302"/>
      <c r="K2169" s="302"/>
      <c r="L2169" s="302"/>
      <c r="M2169" s="317">
        <v>750000</v>
      </c>
      <c r="N2169" s="311"/>
      <c r="O2169" s="311"/>
      <c r="P2169" s="311"/>
      <c r="Q2169" s="311"/>
      <c r="R2169" s="311"/>
      <c r="S2169" s="317">
        <v>750000</v>
      </c>
      <c r="T2169" s="311"/>
      <c r="U2169" s="311"/>
      <c r="V2169" s="311"/>
      <c r="W2169" s="304"/>
      <c r="X2169" s="311"/>
      <c r="Y2169" s="155"/>
    </row>
    <row r="2170" spans="1:25" s="247" customFormat="1">
      <c r="A2170" s="165"/>
      <c r="B2170" s="164"/>
      <c r="C2170" s="164"/>
      <c r="D2170" s="172" t="s">
        <v>183</v>
      </c>
      <c r="E2170" s="302"/>
      <c r="F2170" s="302"/>
      <c r="G2170" s="302"/>
      <c r="H2170" s="302"/>
      <c r="I2170" s="316"/>
      <c r="J2170" s="302"/>
      <c r="K2170" s="302"/>
      <c r="L2170" s="302"/>
      <c r="M2170" s="317">
        <v>2500000</v>
      </c>
      <c r="N2170" s="311"/>
      <c r="O2170" s="311"/>
      <c r="P2170" s="311"/>
      <c r="Q2170" s="311"/>
      <c r="R2170" s="311"/>
      <c r="S2170" s="317">
        <v>2500000</v>
      </c>
      <c r="T2170" s="311"/>
      <c r="U2170" s="311"/>
      <c r="V2170" s="311"/>
      <c r="W2170" s="304"/>
      <c r="X2170" s="311"/>
      <c r="Y2170" s="155"/>
    </row>
    <row r="2171" spans="1:25" s="247" customFormat="1">
      <c r="A2171" s="165"/>
      <c r="B2171" s="164"/>
      <c r="C2171" s="164"/>
      <c r="D2171" s="172" t="s">
        <v>183</v>
      </c>
      <c r="E2171" s="302"/>
      <c r="F2171" s="302"/>
      <c r="G2171" s="302"/>
      <c r="H2171" s="302"/>
      <c r="I2171" s="316"/>
      <c r="J2171" s="302"/>
      <c r="K2171" s="302"/>
      <c r="L2171" s="302"/>
      <c r="M2171" s="317">
        <v>2500000</v>
      </c>
      <c r="N2171" s="311"/>
      <c r="O2171" s="311"/>
      <c r="P2171" s="311"/>
      <c r="Q2171" s="311"/>
      <c r="R2171" s="311"/>
      <c r="S2171" s="317">
        <v>2500000</v>
      </c>
      <c r="T2171" s="311"/>
      <c r="U2171" s="311"/>
      <c r="V2171" s="311"/>
      <c r="W2171" s="304"/>
      <c r="X2171" s="311"/>
      <c r="Y2171" s="155"/>
    </row>
    <row r="2172" spans="1:25" s="247" customFormat="1">
      <c r="A2172" s="165"/>
      <c r="B2172" s="164"/>
      <c r="C2172" s="164"/>
      <c r="D2172" s="172" t="s">
        <v>183</v>
      </c>
      <c r="E2172" s="302"/>
      <c r="F2172" s="302"/>
      <c r="G2172" s="302"/>
      <c r="H2172" s="302"/>
      <c r="I2172" s="316"/>
      <c r="J2172" s="302"/>
      <c r="K2172" s="302"/>
      <c r="L2172" s="302"/>
      <c r="M2172" s="317">
        <v>1600000</v>
      </c>
      <c r="N2172" s="311"/>
      <c r="O2172" s="311"/>
      <c r="P2172" s="311"/>
      <c r="Q2172" s="311"/>
      <c r="R2172" s="311"/>
      <c r="S2172" s="317">
        <v>1600000</v>
      </c>
      <c r="T2172" s="311"/>
      <c r="U2172" s="311"/>
      <c r="V2172" s="311"/>
      <c r="W2172" s="304"/>
      <c r="X2172" s="311"/>
      <c r="Y2172" s="155"/>
    </row>
    <row r="2173" spans="1:25" s="247" customFormat="1">
      <c r="A2173" s="165"/>
      <c r="B2173" s="164"/>
      <c r="C2173" s="164"/>
      <c r="D2173" s="172" t="s">
        <v>183</v>
      </c>
      <c r="E2173" s="302"/>
      <c r="F2173" s="302"/>
      <c r="G2173" s="302"/>
      <c r="H2173" s="302"/>
      <c r="I2173" s="316"/>
      <c r="J2173" s="302"/>
      <c r="K2173" s="302"/>
      <c r="L2173" s="302"/>
      <c r="M2173" s="317">
        <v>2000000</v>
      </c>
      <c r="N2173" s="311"/>
      <c r="O2173" s="311"/>
      <c r="P2173" s="311"/>
      <c r="Q2173" s="311"/>
      <c r="R2173" s="311"/>
      <c r="S2173" s="317">
        <v>2000000</v>
      </c>
      <c r="T2173" s="311"/>
      <c r="U2173" s="311"/>
      <c r="V2173" s="311"/>
      <c r="W2173" s="304"/>
      <c r="X2173" s="311"/>
      <c r="Y2173" s="155"/>
    </row>
    <row r="2174" spans="1:25" s="247" customFormat="1">
      <c r="A2174" s="165"/>
      <c r="B2174" s="164"/>
      <c r="C2174" s="164"/>
      <c r="D2174" s="172" t="s">
        <v>183</v>
      </c>
      <c r="E2174" s="302"/>
      <c r="F2174" s="302"/>
      <c r="G2174" s="302"/>
      <c r="H2174" s="302"/>
      <c r="I2174" s="316"/>
      <c r="J2174" s="302"/>
      <c r="K2174" s="302"/>
      <c r="L2174" s="302"/>
      <c r="M2174" s="317">
        <v>950000</v>
      </c>
      <c r="N2174" s="311"/>
      <c r="O2174" s="311"/>
      <c r="P2174" s="311"/>
      <c r="Q2174" s="311"/>
      <c r="R2174" s="311"/>
      <c r="S2174" s="317">
        <v>950000</v>
      </c>
      <c r="T2174" s="311"/>
      <c r="U2174" s="311"/>
      <c r="V2174" s="311"/>
      <c r="W2174" s="304"/>
      <c r="X2174" s="311"/>
      <c r="Y2174" s="155"/>
    </row>
    <row r="2175" spans="1:25" s="247" customFormat="1">
      <c r="A2175" s="165"/>
      <c r="B2175" s="164"/>
      <c r="C2175" s="164"/>
      <c r="D2175" s="172" t="s">
        <v>183</v>
      </c>
      <c r="E2175" s="302"/>
      <c r="F2175" s="302"/>
      <c r="G2175" s="302"/>
      <c r="H2175" s="302"/>
      <c r="I2175" s="316"/>
      <c r="J2175" s="302"/>
      <c r="K2175" s="302"/>
      <c r="L2175" s="302"/>
      <c r="M2175" s="317">
        <v>2500000</v>
      </c>
      <c r="N2175" s="311"/>
      <c r="O2175" s="311"/>
      <c r="P2175" s="311"/>
      <c r="Q2175" s="311"/>
      <c r="R2175" s="311"/>
      <c r="S2175" s="317">
        <v>2500000</v>
      </c>
      <c r="T2175" s="311"/>
      <c r="U2175" s="311"/>
      <c r="V2175" s="311"/>
      <c r="W2175" s="304"/>
      <c r="X2175" s="311"/>
      <c r="Y2175" s="155"/>
    </row>
    <row r="2176" spans="1:25" s="247" customFormat="1">
      <c r="A2176" s="165"/>
      <c r="B2176" s="164"/>
      <c r="C2176" s="164"/>
      <c r="D2176" s="172" t="s">
        <v>183</v>
      </c>
      <c r="E2176" s="302"/>
      <c r="F2176" s="302"/>
      <c r="G2176" s="302"/>
      <c r="H2176" s="302"/>
      <c r="I2176" s="316"/>
      <c r="J2176" s="302"/>
      <c r="K2176" s="302"/>
      <c r="L2176" s="302"/>
      <c r="M2176" s="317">
        <v>2000000</v>
      </c>
      <c r="N2176" s="311"/>
      <c r="O2176" s="311"/>
      <c r="P2176" s="311"/>
      <c r="Q2176" s="311"/>
      <c r="R2176" s="311"/>
      <c r="S2176" s="317">
        <v>2000000</v>
      </c>
      <c r="T2176" s="311"/>
      <c r="U2176" s="311"/>
      <c r="V2176" s="311"/>
      <c r="W2176" s="304"/>
      <c r="X2176" s="311"/>
      <c r="Y2176" s="155"/>
    </row>
    <row r="2177" spans="1:25" s="247" customFormat="1">
      <c r="A2177" s="165"/>
      <c r="B2177" s="164"/>
      <c r="C2177" s="164"/>
      <c r="D2177" s="172" t="s">
        <v>212</v>
      </c>
      <c r="E2177" s="302"/>
      <c r="F2177" s="302"/>
      <c r="G2177" s="302"/>
      <c r="H2177" s="302"/>
      <c r="I2177" s="316"/>
      <c r="J2177" s="302"/>
      <c r="K2177" s="302"/>
      <c r="L2177" s="302"/>
      <c r="M2177" s="317">
        <v>25000000</v>
      </c>
      <c r="N2177" s="311"/>
      <c r="O2177" s="311"/>
      <c r="P2177" s="311"/>
      <c r="Q2177" s="311"/>
      <c r="R2177" s="311"/>
      <c r="S2177" s="317">
        <v>25000000</v>
      </c>
      <c r="T2177" s="311"/>
      <c r="U2177" s="311"/>
      <c r="V2177" s="311"/>
      <c r="W2177" s="304"/>
      <c r="X2177" s="311"/>
      <c r="Y2177" s="155"/>
    </row>
    <row r="2178" spans="1:25" s="247" customFormat="1">
      <c r="A2178" s="165"/>
      <c r="B2178" s="164"/>
      <c r="C2178" s="164"/>
      <c r="D2178" s="172" t="s">
        <v>212</v>
      </c>
      <c r="E2178" s="302"/>
      <c r="F2178" s="302"/>
      <c r="G2178" s="302"/>
      <c r="H2178" s="302"/>
      <c r="I2178" s="316"/>
      <c r="J2178" s="302"/>
      <c r="K2178" s="302"/>
      <c r="L2178" s="302"/>
      <c r="M2178" s="317">
        <v>21500000</v>
      </c>
      <c r="N2178" s="311"/>
      <c r="O2178" s="311"/>
      <c r="P2178" s="311"/>
      <c r="Q2178" s="311"/>
      <c r="R2178" s="311"/>
      <c r="S2178" s="317">
        <v>21500000</v>
      </c>
      <c r="T2178" s="311"/>
      <c r="U2178" s="311"/>
      <c r="V2178" s="311"/>
      <c r="W2178" s="304"/>
      <c r="X2178" s="311"/>
      <c r="Y2178" s="155"/>
    </row>
    <row r="2179" spans="1:25" s="247" customFormat="1">
      <c r="A2179" s="165"/>
      <c r="B2179" s="164"/>
      <c r="C2179" s="164"/>
      <c r="D2179" s="172" t="s">
        <v>212</v>
      </c>
      <c r="E2179" s="302"/>
      <c r="F2179" s="302"/>
      <c r="G2179" s="302"/>
      <c r="H2179" s="302"/>
      <c r="I2179" s="316"/>
      <c r="J2179" s="302"/>
      <c r="K2179" s="302"/>
      <c r="L2179" s="302"/>
      <c r="M2179" s="317">
        <v>15000000</v>
      </c>
      <c r="N2179" s="311"/>
      <c r="O2179" s="311"/>
      <c r="P2179" s="311"/>
      <c r="Q2179" s="311"/>
      <c r="R2179" s="311"/>
      <c r="S2179" s="317">
        <v>15000000</v>
      </c>
      <c r="T2179" s="311"/>
      <c r="U2179" s="311"/>
      <c r="V2179" s="311"/>
      <c r="W2179" s="304"/>
      <c r="X2179" s="311"/>
      <c r="Y2179" s="155"/>
    </row>
    <row r="2180" spans="1:25" s="247" customFormat="1">
      <c r="A2180" s="165"/>
      <c r="B2180" s="164"/>
      <c r="C2180" s="164"/>
      <c r="D2180" s="172" t="s">
        <v>1962</v>
      </c>
      <c r="E2180" s="302"/>
      <c r="F2180" s="302"/>
      <c r="G2180" s="302"/>
      <c r="H2180" s="302"/>
      <c r="I2180" s="316"/>
      <c r="J2180" s="302"/>
      <c r="K2180" s="302"/>
      <c r="L2180" s="302"/>
      <c r="M2180" s="316">
        <v>28000000</v>
      </c>
      <c r="N2180" s="311"/>
      <c r="O2180" s="311"/>
      <c r="P2180" s="311"/>
      <c r="Q2180" s="311"/>
      <c r="R2180" s="311"/>
      <c r="S2180" s="311">
        <v>28000000</v>
      </c>
      <c r="T2180" s="311"/>
      <c r="U2180" s="311"/>
      <c r="V2180" s="311"/>
      <c r="W2180" s="304"/>
      <c r="X2180" s="311"/>
      <c r="Y2180" s="155"/>
    </row>
    <row r="2181" spans="1:25" s="247" customFormat="1">
      <c r="A2181" s="165"/>
      <c r="B2181" s="164"/>
      <c r="C2181" s="164"/>
      <c r="D2181" s="172" t="s">
        <v>990</v>
      </c>
      <c r="E2181" s="302"/>
      <c r="F2181" s="302"/>
      <c r="G2181" s="302"/>
      <c r="H2181" s="302"/>
      <c r="I2181" s="316"/>
      <c r="J2181" s="302"/>
      <c r="K2181" s="302"/>
      <c r="L2181" s="302"/>
      <c r="M2181" s="317">
        <v>1000000</v>
      </c>
      <c r="N2181" s="311"/>
      <c r="O2181" s="311"/>
      <c r="P2181" s="311"/>
      <c r="Q2181" s="311"/>
      <c r="R2181" s="311"/>
      <c r="S2181" s="311"/>
      <c r="T2181" s="311"/>
      <c r="U2181" s="311"/>
      <c r="V2181" s="311"/>
      <c r="W2181" s="304"/>
      <c r="X2181" s="311"/>
      <c r="Y2181" s="155"/>
    </row>
    <row r="2182" spans="1:25" s="247" customFormat="1">
      <c r="A2182" s="165"/>
      <c r="B2182" s="164"/>
      <c r="C2182" s="164"/>
      <c r="D2182" s="172" t="s">
        <v>991</v>
      </c>
      <c r="E2182" s="302"/>
      <c r="F2182" s="302"/>
      <c r="G2182" s="302"/>
      <c r="H2182" s="302"/>
      <c r="I2182" s="316"/>
      <c r="J2182" s="302"/>
      <c r="K2182" s="302"/>
      <c r="L2182" s="302"/>
      <c r="M2182" s="317">
        <v>1000000</v>
      </c>
      <c r="N2182" s="311"/>
      <c r="O2182" s="311"/>
      <c r="P2182" s="311"/>
      <c r="Q2182" s="311"/>
      <c r="R2182" s="311"/>
      <c r="S2182" s="311"/>
      <c r="T2182" s="311"/>
      <c r="U2182" s="311"/>
      <c r="V2182" s="311"/>
      <c r="W2182" s="304"/>
      <c r="X2182" s="311"/>
      <c r="Y2182" s="155"/>
    </row>
    <row r="2183" spans="1:25" s="247" customFormat="1">
      <c r="A2183" s="165"/>
      <c r="B2183" s="164"/>
      <c r="C2183" s="164"/>
      <c r="D2183" s="172" t="s">
        <v>992</v>
      </c>
      <c r="E2183" s="302"/>
      <c r="F2183" s="302"/>
      <c r="G2183" s="302"/>
      <c r="H2183" s="302"/>
      <c r="I2183" s="316"/>
      <c r="J2183" s="302"/>
      <c r="K2183" s="302"/>
      <c r="L2183" s="302"/>
      <c r="M2183" s="317">
        <v>2500000</v>
      </c>
      <c r="N2183" s="311"/>
      <c r="O2183" s="311"/>
      <c r="P2183" s="311"/>
      <c r="Q2183" s="311"/>
      <c r="R2183" s="311"/>
      <c r="S2183" s="311"/>
      <c r="T2183" s="311"/>
      <c r="U2183" s="311"/>
      <c r="V2183" s="311"/>
      <c r="W2183" s="304"/>
      <c r="X2183" s="311"/>
      <c r="Y2183" s="155"/>
    </row>
    <row r="2184" spans="1:25" s="247" customFormat="1">
      <c r="A2184" s="165"/>
      <c r="B2184" s="164"/>
      <c r="C2184" s="164"/>
      <c r="D2184" s="172" t="s">
        <v>993</v>
      </c>
      <c r="E2184" s="302"/>
      <c r="F2184" s="302"/>
      <c r="G2184" s="302"/>
      <c r="H2184" s="302"/>
      <c r="I2184" s="316"/>
      <c r="J2184" s="302"/>
      <c r="K2184" s="302"/>
      <c r="L2184" s="302"/>
      <c r="M2184" s="317">
        <v>12000000</v>
      </c>
      <c r="N2184" s="311"/>
      <c r="O2184" s="311"/>
      <c r="P2184" s="311"/>
      <c r="Q2184" s="311"/>
      <c r="R2184" s="311"/>
      <c r="S2184" s="311"/>
      <c r="T2184" s="311"/>
      <c r="U2184" s="311"/>
      <c r="V2184" s="311"/>
      <c r="W2184" s="304"/>
      <c r="X2184" s="311"/>
      <c r="Y2184" s="155"/>
    </row>
    <row r="2185" spans="1:25" s="247" customFormat="1">
      <c r="A2185" s="165"/>
      <c r="B2185" s="164"/>
      <c r="C2185" s="164"/>
      <c r="D2185" s="172"/>
      <c r="E2185" s="302"/>
      <c r="F2185" s="302"/>
      <c r="G2185" s="302"/>
      <c r="H2185" s="302"/>
      <c r="I2185" s="316"/>
      <c r="J2185" s="302"/>
      <c r="K2185" s="302"/>
      <c r="L2185" s="302"/>
      <c r="M2185" s="311"/>
      <c r="N2185" s="311"/>
      <c r="O2185" s="311"/>
      <c r="P2185" s="311"/>
      <c r="Q2185" s="311"/>
      <c r="R2185" s="311"/>
      <c r="S2185" s="311"/>
      <c r="T2185" s="311"/>
      <c r="U2185" s="311"/>
      <c r="V2185" s="311"/>
      <c r="W2185" s="304"/>
      <c r="X2185" s="311"/>
      <c r="Y2185" s="155"/>
    </row>
    <row r="2186" spans="1:25" s="247" customFormat="1">
      <c r="A2186" s="165"/>
      <c r="B2186" s="164"/>
      <c r="C2186" s="164"/>
      <c r="D2186" s="170" t="s">
        <v>1022</v>
      </c>
      <c r="E2186" s="302"/>
      <c r="F2186" s="302"/>
      <c r="G2186" s="302"/>
      <c r="H2186" s="302"/>
      <c r="I2186" s="316"/>
      <c r="J2186" s="302"/>
      <c r="K2186" s="302"/>
      <c r="L2186" s="302"/>
      <c r="M2186" s="311"/>
      <c r="N2186" s="311"/>
      <c r="O2186" s="311"/>
      <c r="P2186" s="311"/>
      <c r="Q2186" s="311"/>
      <c r="R2186" s="311"/>
      <c r="S2186" s="311"/>
      <c r="T2186" s="311"/>
      <c r="U2186" s="311"/>
      <c r="V2186" s="311"/>
      <c r="W2186" s="304"/>
      <c r="X2186" s="311"/>
      <c r="Y2186" s="155"/>
    </row>
    <row r="2187" spans="1:25" s="247" customFormat="1">
      <c r="A2187" s="165"/>
      <c r="B2187" s="164"/>
      <c r="C2187" s="164"/>
      <c r="D2187" s="171" t="s">
        <v>982</v>
      </c>
      <c r="E2187" s="302"/>
      <c r="F2187" s="302"/>
      <c r="G2187" s="302"/>
      <c r="H2187" s="302"/>
      <c r="I2187" s="316"/>
      <c r="J2187" s="302"/>
      <c r="K2187" s="302"/>
      <c r="L2187" s="302"/>
      <c r="M2187" s="311"/>
      <c r="N2187" s="311"/>
      <c r="O2187" s="311"/>
      <c r="P2187" s="311"/>
      <c r="Q2187" s="311"/>
      <c r="R2187" s="311"/>
      <c r="S2187" s="311"/>
      <c r="T2187" s="311"/>
      <c r="U2187" s="311"/>
      <c r="V2187" s="311"/>
      <c r="W2187" s="304"/>
      <c r="X2187" s="311"/>
      <c r="Y2187" s="155"/>
    </row>
    <row r="2188" spans="1:25" s="247" customFormat="1">
      <c r="A2188" s="165"/>
      <c r="B2188" s="164"/>
      <c r="C2188" s="164"/>
      <c r="D2188" s="172" t="s">
        <v>1023</v>
      </c>
      <c r="E2188" s="302"/>
      <c r="F2188" s="302"/>
      <c r="G2188" s="302"/>
      <c r="H2188" s="302"/>
      <c r="I2188" s="316"/>
      <c r="J2188" s="302"/>
      <c r="K2188" s="302"/>
      <c r="L2188" s="302"/>
      <c r="M2188" s="316">
        <v>2250000</v>
      </c>
      <c r="N2188" s="311"/>
      <c r="O2188" s="311"/>
      <c r="P2188" s="311"/>
      <c r="Q2188" s="311"/>
      <c r="R2188" s="311"/>
      <c r="S2188" s="316">
        <v>2250000</v>
      </c>
      <c r="T2188" s="311"/>
      <c r="U2188" s="311"/>
      <c r="V2188" s="311"/>
      <c r="W2188" s="304"/>
      <c r="X2188" s="311"/>
      <c r="Y2188" s="155"/>
    </row>
    <row r="2189" spans="1:25" s="247" customFormat="1">
      <c r="A2189" s="165"/>
      <c r="B2189" s="164"/>
      <c r="C2189" s="164"/>
      <c r="D2189" s="172" t="s">
        <v>123</v>
      </c>
      <c r="E2189" s="302"/>
      <c r="F2189" s="302"/>
      <c r="G2189" s="302"/>
      <c r="H2189" s="302"/>
      <c r="I2189" s="316"/>
      <c r="J2189" s="302"/>
      <c r="K2189" s="302"/>
      <c r="L2189" s="302"/>
      <c r="M2189" s="316">
        <v>1500000</v>
      </c>
      <c r="N2189" s="311"/>
      <c r="O2189" s="311"/>
      <c r="P2189" s="311"/>
      <c r="Q2189" s="311"/>
      <c r="R2189" s="311"/>
      <c r="S2189" s="316">
        <v>1500000</v>
      </c>
      <c r="T2189" s="311"/>
      <c r="U2189" s="311"/>
      <c r="V2189" s="311"/>
      <c r="W2189" s="304"/>
      <c r="X2189" s="311"/>
      <c r="Y2189" s="155"/>
    </row>
    <row r="2190" spans="1:25" s="247" customFormat="1">
      <c r="A2190" s="165"/>
      <c r="B2190" s="164"/>
      <c r="C2190" s="164"/>
      <c r="D2190" s="172" t="s">
        <v>612</v>
      </c>
      <c r="E2190" s="302"/>
      <c r="F2190" s="302"/>
      <c r="G2190" s="302"/>
      <c r="H2190" s="302"/>
      <c r="I2190" s="316"/>
      <c r="J2190" s="302"/>
      <c r="K2190" s="302"/>
      <c r="L2190" s="302"/>
      <c r="M2190" s="316">
        <v>650000</v>
      </c>
      <c r="N2190" s="311"/>
      <c r="O2190" s="311"/>
      <c r="P2190" s="311"/>
      <c r="Q2190" s="311"/>
      <c r="R2190" s="311"/>
      <c r="S2190" s="316">
        <v>650000</v>
      </c>
      <c r="T2190" s="311"/>
      <c r="U2190" s="311"/>
      <c r="V2190" s="311"/>
      <c r="W2190" s="304"/>
      <c r="X2190" s="311"/>
      <c r="Y2190" s="155"/>
    </row>
    <row r="2191" spans="1:25" s="247" customFormat="1">
      <c r="A2191" s="165"/>
      <c r="B2191" s="164"/>
      <c r="C2191" s="164"/>
      <c r="D2191" s="172"/>
      <c r="E2191" s="302"/>
      <c r="F2191" s="302"/>
      <c r="G2191" s="302"/>
      <c r="H2191" s="302"/>
      <c r="I2191" s="316"/>
      <c r="J2191" s="302"/>
      <c r="K2191" s="302"/>
      <c r="L2191" s="302"/>
      <c r="M2191" s="311"/>
      <c r="N2191" s="311"/>
      <c r="O2191" s="311"/>
      <c r="P2191" s="311"/>
      <c r="Q2191" s="311"/>
      <c r="R2191" s="311"/>
      <c r="S2191" s="311"/>
      <c r="T2191" s="311"/>
      <c r="U2191" s="311"/>
      <c r="V2191" s="311"/>
      <c r="W2191" s="304"/>
      <c r="X2191" s="311"/>
      <c r="Y2191" s="155"/>
    </row>
    <row r="2192" spans="1:25" s="247" customFormat="1">
      <c r="A2192" s="165"/>
      <c r="B2192" s="164"/>
      <c r="C2192" s="164"/>
      <c r="D2192" s="170" t="s">
        <v>1015</v>
      </c>
      <c r="E2192" s="302"/>
      <c r="F2192" s="302"/>
      <c r="G2192" s="302"/>
      <c r="H2192" s="302"/>
      <c r="I2192" s="316"/>
      <c r="J2192" s="302"/>
      <c r="K2192" s="302"/>
      <c r="L2192" s="302"/>
      <c r="M2192" s="311"/>
      <c r="N2192" s="311"/>
      <c r="O2192" s="311"/>
      <c r="P2192" s="311"/>
      <c r="Q2192" s="311"/>
      <c r="R2192" s="311"/>
      <c r="S2192" s="311"/>
      <c r="T2192" s="311"/>
      <c r="U2192" s="311"/>
      <c r="V2192" s="311"/>
      <c r="W2192" s="304"/>
      <c r="X2192" s="311"/>
      <c r="Y2192" s="155"/>
    </row>
    <row r="2193" spans="1:25" s="247" customFormat="1">
      <c r="A2193" s="165"/>
      <c r="B2193" s="164"/>
      <c r="C2193" s="164"/>
      <c r="D2193" s="172" t="s">
        <v>1040</v>
      </c>
      <c r="E2193" s="302"/>
      <c r="F2193" s="302"/>
      <c r="G2193" s="302"/>
      <c r="H2193" s="302"/>
      <c r="I2193" s="316"/>
      <c r="J2193" s="302"/>
      <c r="K2193" s="302"/>
      <c r="L2193" s="302"/>
      <c r="M2193" s="311"/>
      <c r="N2193" s="311"/>
      <c r="O2193" s="311"/>
      <c r="P2193" s="311"/>
      <c r="Q2193" s="311"/>
      <c r="R2193" s="311"/>
      <c r="S2193" s="316">
        <v>2000000</v>
      </c>
      <c r="T2193" s="311"/>
      <c r="U2193" s="311"/>
      <c r="V2193" s="311"/>
      <c r="W2193" s="304"/>
      <c r="X2193" s="311"/>
      <c r="Y2193" s="155"/>
    </row>
    <row r="2194" spans="1:25" s="247" customFormat="1">
      <c r="A2194" s="165"/>
      <c r="B2194" s="164"/>
      <c r="C2194" s="164"/>
      <c r="D2194" s="172" t="s">
        <v>1041</v>
      </c>
      <c r="E2194" s="302"/>
      <c r="F2194" s="302"/>
      <c r="G2194" s="302"/>
      <c r="H2194" s="302"/>
      <c r="I2194" s="316"/>
      <c r="J2194" s="302"/>
      <c r="K2194" s="302"/>
      <c r="L2194" s="302"/>
      <c r="M2194" s="311"/>
      <c r="N2194" s="311"/>
      <c r="O2194" s="311"/>
      <c r="P2194" s="311"/>
      <c r="Q2194" s="311"/>
      <c r="R2194" s="311"/>
      <c r="S2194" s="317">
        <v>1450000</v>
      </c>
      <c r="T2194" s="311"/>
      <c r="U2194" s="311"/>
      <c r="V2194" s="311"/>
      <c r="W2194" s="304"/>
      <c r="X2194" s="311"/>
      <c r="Y2194" s="155"/>
    </row>
    <row r="2195" spans="1:25" s="247" customFormat="1">
      <c r="A2195" s="165"/>
      <c r="B2195" s="164"/>
      <c r="C2195" s="164"/>
      <c r="D2195" s="172" t="s">
        <v>1042</v>
      </c>
      <c r="E2195" s="302"/>
      <c r="F2195" s="302"/>
      <c r="G2195" s="302"/>
      <c r="H2195" s="302"/>
      <c r="I2195" s="316"/>
      <c r="J2195" s="302"/>
      <c r="K2195" s="302"/>
      <c r="L2195" s="302"/>
      <c r="M2195" s="311"/>
      <c r="N2195" s="311"/>
      <c r="O2195" s="311"/>
      <c r="P2195" s="311"/>
      <c r="Q2195" s="311"/>
      <c r="R2195" s="311"/>
      <c r="S2195" s="317">
        <v>2955000</v>
      </c>
      <c r="T2195" s="311"/>
      <c r="U2195" s="311"/>
      <c r="V2195" s="311"/>
      <c r="W2195" s="304"/>
      <c r="X2195" s="311"/>
      <c r="Y2195" s="155"/>
    </row>
    <row r="2196" spans="1:25" s="247" customFormat="1">
      <c r="A2196" s="165"/>
      <c r="B2196" s="164"/>
      <c r="C2196" s="164"/>
      <c r="D2196" s="172" t="s">
        <v>1043</v>
      </c>
      <c r="E2196" s="302"/>
      <c r="F2196" s="302"/>
      <c r="G2196" s="302"/>
      <c r="H2196" s="302"/>
      <c r="I2196" s="316"/>
      <c r="J2196" s="302"/>
      <c r="K2196" s="302"/>
      <c r="L2196" s="302"/>
      <c r="M2196" s="311"/>
      <c r="N2196" s="311"/>
      <c r="O2196" s="311"/>
      <c r="P2196" s="311"/>
      <c r="Q2196" s="311"/>
      <c r="R2196" s="311"/>
      <c r="S2196" s="317">
        <v>1800000</v>
      </c>
      <c r="T2196" s="311"/>
      <c r="U2196" s="311"/>
      <c r="V2196" s="311"/>
      <c r="W2196" s="304"/>
      <c r="X2196" s="311"/>
      <c r="Y2196" s="155"/>
    </row>
    <row r="2197" spans="1:25" s="247" customFormat="1">
      <c r="A2197" s="165"/>
      <c r="B2197" s="164"/>
      <c r="C2197" s="164"/>
      <c r="D2197" s="172" t="s">
        <v>1044</v>
      </c>
      <c r="E2197" s="302"/>
      <c r="F2197" s="302"/>
      <c r="G2197" s="302"/>
      <c r="H2197" s="302"/>
      <c r="I2197" s="316"/>
      <c r="J2197" s="302"/>
      <c r="K2197" s="302"/>
      <c r="L2197" s="302"/>
      <c r="M2197" s="311"/>
      <c r="N2197" s="311"/>
      <c r="O2197" s="311"/>
      <c r="P2197" s="311"/>
      <c r="Q2197" s="311"/>
      <c r="R2197" s="311"/>
      <c r="S2197" s="317">
        <v>8700000</v>
      </c>
      <c r="T2197" s="311"/>
      <c r="U2197" s="311"/>
      <c r="V2197" s="311"/>
      <c r="W2197" s="304"/>
      <c r="X2197" s="311"/>
      <c r="Y2197" s="155"/>
    </row>
    <row r="2198" spans="1:25" s="247" customFormat="1">
      <c r="A2198" s="165"/>
      <c r="B2198" s="164"/>
      <c r="C2198" s="164"/>
      <c r="D2198" s="172" t="s">
        <v>1045</v>
      </c>
      <c r="E2198" s="302"/>
      <c r="F2198" s="302"/>
      <c r="G2198" s="302"/>
      <c r="H2198" s="302"/>
      <c r="I2198" s="316"/>
      <c r="J2198" s="302"/>
      <c r="K2198" s="302"/>
      <c r="L2198" s="302"/>
      <c r="M2198" s="311"/>
      <c r="N2198" s="311"/>
      <c r="O2198" s="311"/>
      <c r="P2198" s="311"/>
      <c r="Q2198" s="311"/>
      <c r="R2198" s="311"/>
      <c r="S2198" s="317">
        <v>5100000</v>
      </c>
      <c r="T2198" s="311"/>
      <c r="U2198" s="311"/>
      <c r="V2198" s="311"/>
      <c r="W2198" s="304"/>
      <c r="X2198" s="311"/>
      <c r="Y2198" s="155"/>
    </row>
    <row r="2199" spans="1:25" s="247" customFormat="1">
      <c r="A2199" s="165"/>
      <c r="B2199" s="164"/>
      <c r="C2199" s="164"/>
      <c r="D2199" s="172" t="s">
        <v>837</v>
      </c>
      <c r="E2199" s="302"/>
      <c r="F2199" s="302"/>
      <c r="G2199" s="302"/>
      <c r="H2199" s="302"/>
      <c r="I2199" s="316"/>
      <c r="J2199" s="302"/>
      <c r="K2199" s="302"/>
      <c r="L2199" s="302"/>
      <c r="M2199" s="311"/>
      <c r="N2199" s="311"/>
      <c r="O2199" s="311"/>
      <c r="P2199" s="311"/>
      <c r="Q2199" s="311"/>
      <c r="R2199" s="311"/>
      <c r="S2199" s="317">
        <v>3693000</v>
      </c>
      <c r="T2199" s="311"/>
      <c r="U2199" s="311"/>
      <c r="V2199" s="311"/>
      <c r="W2199" s="304"/>
      <c r="X2199" s="311"/>
      <c r="Y2199" s="155"/>
    </row>
    <row r="2200" spans="1:25" s="247" customFormat="1">
      <c r="A2200" s="165"/>
      <c r="B2200" s="164"/>
      <c r="C2200" s="164"/>
      <c r="D2200" s="172" t="s">
        <v>837</v>
      </c>
      <c r="E2200" s="302"/>
      <c r="F2200" s="302"/>
      <c r="G2200" s="302"/>
      <c r="H2200" s="302"/>
      <c r="I2200" s="316"/>
      <c r="J2200" s="302"/>
      <c r="K2200" s="302"/>
      <c r="L2200" s="302"/>
      <c r="M2200" s="311"/>
      <c r="N2200" s="311"/>
      <c r="O2200" s="311"/>
      <c r="P2200" s="311"/>
      <c r="Q2200" s="311"/>
      <c r="R2200" s="311"/>
      <c r="S2200" s="317">
        <v>1846500</v>
      </c>
      <c r="T2200" s="311"/>
      <c r="U2200" s="311"/>
      <c r="V2200" s="311"/>
      <c r="W2200" s="304"/>
      <c r="X2200" s="311"/>
      <c r="Y2200" s="155"/>
    </row>
    <row r="2201" spans="1:25" s="247" customFormat="1">
      <c r="A2201" s="165"/>
      <c r="B2201" s="164"/>
      <c r="C2201" s="164"/>
      <c r="D2201" s="172" t="s">
        <v>837</v>
      </c>
      <c r="E2201" s="302"/>
      <c r="F2201" s="302"/>
      <c r="G2201" s="302"/>
      <c r="H2201" s="302"/>
      <c r="I2201" s="316"/>
      <c r="J2201" s="302"/>
      <c r="K2201" s="302"/>
      <c r="L2201" s="302"/>
      <c r="M2201" s="311"/>
      <c r="N2201" s="311"/>
      <c r="O2201" s="311"/>
      <c r="P2201" s="311"/>
      <c r="Q2201" s="311"/>
      <c r="R2201" s="311"/>
      <c r="S2201" s="317">
        <v>2000000</v>
      </c>
      <c r="T2201" s="311"/>
      <c r="U2201" s="311"/>
      <c r="V2201" s="311"/>
      <c r="W2201" s="304"/>
      <c r="X2201" s="311"/>
      <c r="Y2201" s="155"/>
    </row>
    <row r="2202" spans="1:25" s="247" customFormat="1">
      <c r="A2202" s="165"/>
      <c r="B2202" s="164"/>
      <c r="C2202" s="164"/>
      <c r="D2202" s="172" t="s">
        <v>837</v>
      </c>
      <c r="E2202" s="302"/>
      <c r="F2202" s="302"/>
      <c r="G2202" s="302"/>
      <c r="H2202" s="302"/>
      <c r="I2202" s="316"/>
      <c r="J2202" s="302"/>
      <c r="K2202" s="302"/>
      <c r="L2202" s="302"/>
      <c r="M2202" s="311"/>
      <c r="N2202" s="311"/>
      <c r="O2202" s="311"/>
      <c r="P2202" s="311"/>
      <c r="Q2202" s="311"/>
      <c r="R2202" s="311"/>
      <c r="S2202" s="317">
        <v>1000000</v>
      </c>
      <c r="T2202" s="311"/>
      <c r="U2202" s="311"/>
      <c r="V2202" s="311"/>
      <c r="W2202" s="304"/>
      <c r="X2202" s="311"/>
      <c r="Y2202" s="155"/>
    </row>
    <row r="2203" spans="1:25" s="247" customFormat="1">
      <c r="A2203" s="165"/>
      <c r="B2203" s="164"/>
      <c r="C2203" s="164"/>
      <c r="D2203" s="172" t="s">
        <v>1046</v>
      </c>
      <c r="E2203" s="302"/>
      <c r="F2203" s="302"/>
      <c r="G2203" s="302"/>
      <c r="H2203" s="302"/>
      <c r="I2203" s="316"/>
      <c r="J2203" s="302"/>
      <c r="K2203" s="302"/>
      <c r="L2203" s="302"/>
      <c r="M2203" s="311"/>
      <c r="N2203" s="311"/>
      <c r="O2203" s="311"/>
      <c r="P2203" s="311"/>
      <c r="Q2203" s="311"/>
      <c r="R2203" s="311"/>
      <c r="S2203" s="317">
        <v>900000</v>
      </c>
      <c r="T2203" s="311"/>
      <c r="U2203" s="311"/>
      <c r="V2203" s="311"/>
      <c r="W2203" s="304"/>
      <c r="X2203" s="311"/>
      <c r="Y2203" s="155"/>
    </row>
    <row r="2204" spans="1:25" s="247" customFormat="1">
      <c r="A2204" s="165"/>
      <c r="B2204" s="164"/>
      <c r="C2204" s="164"/>
      <c r="D2204" s="172" t="s">
        <v>1040</v>
      </c>
      <c r="E2204" s="302"/>
      <c r="F2204" s="302"/>
      <c r="G2204" s="302"/>
      <c r="H2204" s="302"/>
      <c r="I2204" s="316"/>
      <c r="J2204" s="302"/>
      <c r="K2204" s="302"/>
      <c r="L2204" s="302"/>
      <c r="M2204" s="311"/>
      <c r="N2204" s="311"/>
      <c r="O2204" s="311"/>
      <c r="P2204" s="311"/>
      <c r="Q2204" s="311"/>
      <c r="R2204" s="311"/>
      <c r="S2204" s="317">
        <v>400000</v>
      </c>
      <c r="T2204" s="311"/>
      <c r="U2204" s="311"/>
      <c r="V2204" s="311"/>
      <c r="W2204" s="304"/>
      <c r="X2204" s="311"/>
      <c r="Y2204" s="155"/>
    </row>
    <row r="2205" spans="1:25" s="247" customFormat="1">
      <c r="A2205" s="165"/>
      <c r="B2205" s="164"/>
      <c r="C2205" s="164"/>
      <c r="D2205" s="172" t="s">
        <v>1047</v>
      </c>
      <c r="E2205" s="302"/>
      <c r="F2205" s="302"/>
      <c r="G2205" s="302"/>
      <c r="H2205" s="302"/>
      <c r="I2205" s="316"/>
      <c r="J2205" s="302"/>
      <c r="K2205" s="302"/>
      <c r="L2205" s="302"/>
      <c r="M2205" s="311"/>
      <c r="N2205" s="311"/>
      <c r="O2205" s="311"/>
      <c r="P2205" s="311"/>
      <c r="Q2205" s="311"/>
      <c r="R2205" s="311"/>
      <c r="S2205" s="317">
        <v>40000</v>
      </c>
      <c r="T2205" s="311"/>
      <c r="U2205" s="311"/>
      <c r="V2205" s="311"/>
      <c r="W2205" s="304"/>
      <c r="X2205" s="311"/>
      <c r="Y2205" s="155"/>
    </row>
    <row r="2206" spans="1:25" s="247" customFormat="1">
      <c r="A2206" s="165"/>
      <c r="B2206" s="164"/>
      <c r="C2206" s="164"/>
      <c r="D2206" s="172" t="s">
        <v>1048</v>
      </c>
      <c r="E2206" s="302"/>
      <c r="F2206" s="302"/>
      <c r="G2206" s="302"/>
      <c r="H2206" s="302"/>
      <c r="I2206" s="316"/>
      <c r="J2206" s="302"/>
      <c r="K2206" s="302"/>
      <c r="L2206" s="302"/>
      <c r="M2206" s="311"/>
      <c r="N2206" s="311"/>
      <c r="O2206" s="311"/>
      <c r="P2206" s="311"/>
      <c r="Q2206" s="311"/>
      <c r="R2206" s="311"/>
      <c r="S2206" s="317">
        <v>108000</v>
      </c>
      <c r="T2206" s="311"/>
      <c r="U2206" s="311"/>
      <c r="V2206" s="311"/>
      <c r="W2206" s="304"/>
      <c r="X2206" s="311"/>
      <c r="Y2206" s="155"/>
    </row>
    <row r="2207" spans="1:25" s="247" customFormat="1">
      <c r="A2207" s="165"/>
      <c r="B2207" s="164"/>
      <c r="C2207" s="164"/>
      <c r="D2207" s="172" t="s">
        <v>1049</v>
      </c>
      <c r="E2207" s="302"/>
      <c r="F2207" s="302"/>
      <c r="G2207" s="302"/>
      <c r="H2207" s="302"/>
      <c r="I2207" s="316"/>
      <c r="J2207" s="302"/>
      <c r="K2207" s="302"/>
      <c r="L2207" s="302"/>
      <c r="M2207" s="311"/>
      <c r="N2207" s="311"/>
      <c r="O2207" s="311"/>
      <c r="P2207" s="311"/>
      <c r="Q2207" s="311"/>
      <c r="R2207" s="311"/>
      <c r="S2207" s="317">
        <v>17270000</v>
      </c>
      <c r="T2207" s="311"/>
      <c r="U2207" s="311"/>
      <c r="V2207" s="311"/>
      <c r="W2207" s="304"/>
      <c r="X2207" s="311"/>
      <c r="Y2207" s="155"/>
    </row>
    <row r="2208" spans="1:25" s="247" customFormat="1">
      <c r="A2208" s="165"/>
      <c r="B2208" s="164"/>
      <c r="C2208" s="164"/>
      <c r="D2208" s="172" t="s">
        <v>1050</v>
      </c>
      <c r="E2208" s="302"/>
      <c r="F2208" s="302"/>
      <c r="G2208" s="302"/>
      <c r="H2208" s="302"/>
      <c r="I2208" s="316"/>
      <c r="J2208" s="302"/>
      <c r="K2208" s="302"/>
      <c r="L2208" s="302"/>
      <c r="M2208" s="311"/>
      <c r="N2208" s="311"/>
      <c r="O2208" s="311"/>
      <c r="P2208" s="311"/>
      <c r="Q2208" s="311"/>
      <c r="R2208" s="311"/>
      <c r="S2208" s="317">
        <v>2500000</v>
      </c>
      <c r="T2208" s="311"/>
      <c r="U2208" s="311"/>
      <c r="V2208" s="311"/>
      <c r="W2208" s="304"/>
      <c r="X2208" s="311"/>
      <c r="Y2208" s="155"/>
    </row>
    <row r="2209" spans="1:25" s="247" customFormat="1">
      <c r="A2209" s="165"/>
      <c r="B2209" s="164"/>
      <c r="C2209" s="164"/>
      <c r="D2209" s="172" t="s">
        <v>1051</v>
      </c>
      <c r="E2209" s="302"/>
      <c r="F2209" s="302"/>
      <c r="G2209" s="302"/>
      <c r="H2209" s="302"/>
      <c r="I2209" s="316"/>
      <c r="J2209" s="302"/>
      <c r="K2209" s="302"/>
      <c r="L2209" s="302"/>
      <c r="M2209" s="311"/>
      <c r="N2209" s="311"/>
      <c r="O2209" s="311"/>
      <c r="P2209" s="311"/>
      <c r="Q2209" s="311"/>
      <c r="R2209" s="311"/>
      <c r="S2209" s="317">
        <v>450000</v>
      </c>
      <c r="T2209" s="311"/>
      <c r="U2209" s="311"/>
      <c r="V2209" s="311"/>
      <c r="W2209" s="304"/>
      <c r="X2209" s="311"/>
      <c r="Y2209" s="155"/>
    </row>
    <row r="2210" spans="1:25" s="247" customFormat="1">
      <c r="A2210" s="165"/>
      <c r="B2210" s="164"/>
      <c r="C2210" s="164"/>
      <c r="D2210" s="172" t="s">
        <v>1052</v>
      </c>
      <c r="E2210" s="302"/>
      <c r="F2210" s="302"/>
      <c r="G2210" s="302"/>
      <c r="H2210" s="302"/>
      <c r="I2210" s="316"/>
      <c r="J2210" s="302"/>
      <c r="K2210" s="302"/>
      <c r="L2210" s="302"/>
      <c r="M2210" s="311"/>
      <c r="N2210" s="311"/>
      <c r="O2210" s="311"/>
      <c r="P2210" s="311"/>
      <c r="Q2210" s="311"/>
      <c r="R2210" s="311"/>
      <c r="S2210" s="317">
        <v>50000</v>
      </c>
      <c r="T2210" s="311"/>
      <c r="U2210" s="311"/>
      <c r="V2210" s="311"/>
      <c r="W2210" s="304"/>
      <c r="X2210" s="311"/>
      <c r="Y2210" s="155"/>
    </row>
    <row r="2211" spans="1:25" s="247" customFormat="1">
      <c r="A2211" s="165"/>
      <c r="B2211" s="164"/>
      <c r="C2211" s="164"/>
      <c r="D2211" s="172" t="s">
        <v>1053</v>
      </c>
      <c r="E2211" s="302"/>
      <c r="F2211" s="302"/>
      <c r="G2211" s="302"/>
      <c r="H2211" s="302"/>
      <c r="I2211" s="316"/>
      <c r="J2211" s="302"/>
      <c r="K2211" s="302"/>
      <c r="L2211" s="302"/>
      <c r="M2211" s="311"/>
      <c r="N2211" s="311"/>
      <c r="O2211" s="311"/>
      <c r="P2211" s="311"/>
      <c r="Q2211" s="311"/>
      <c r="R2211" s="311"/>
      <c r="S2211" s="317">
        <v>1750000</v>
      </c>
      <c r="T2211" s="311"/>
      <c r="U2211" s="311"/>
      <c r="V2211" s="311"/>
      <c r="W2211" s="304"/>
      <c r="X2211" s="311"/>
      <c r="Y2211" s="155"/>
    </row>
    <row r="2212" spans="1:25" s="247" customFormat="1">
      <c r="A2212" s="165"/>
      <c r="B2212" s="164"/>
      <c r="C2212" s="164"/>
      <c r="D2212" s="172" t="s">
        <v>1054</v>
      </c>
      <c r="E2212" s="302"/>
      <c r="F2212" s="302"/>
      <c r="G2212" s="302"/>
      <c r="H2212" s="302"/>
      <c r="I2212" s="316"/>
      <c r="J2212" s="302"/>
      <c r="K2212" s="302"/>
      <c r="L2212" s="302"/>
      <c r="M2212" s="311"/>
      <c r="N2212" s="311"/>
      <c r="O2212" s="311"/>
      <c r="P2212" s="311"/>
      <c r="Q2212" s="311"/>
      <c r="R2212" s="311"/>
      <c r="S2212" s="317">
        <v>1400000</v>
      </c>
      <c r="T2212" s="311"/>
      <c r="U2212" s="311"/>
      <c r="V2212" s="311"/>
      <c r="W2212" s="304"/>
      <c r="X2212" s="311"/>
      <c r="Y2212" s="155"/>
    </row>
    <row r="2213" spans="1:25" s="247" customFormat="1">
      <c r="A2213" s="165"/>
      <c r="B2213" s="164"/>
      <c r="C2213" s="164"/>
      <c r="D2213" s="172" t="s">
        <v>1055</v>
      </c>
      <c r="E2213" s="302"/>
      <c r="F2213" s="302"/>
      <c r="G2213" s="302"/>
      <c r="H2213" s="302"/>
      <c r="I2213" s="316"/>
      <c r="J2213" s="302"/>
      <c r="K2213" s="302"/>
      <c r="L2213" s="302"/>
      <c r="M2213" s="311"/>
      <c r="N2213" s="311"/>
      <c r="O2213" s="311"/>
      <c r="P2213" s="311"/>
      <c r="Q2213" s="311"/>
      <c r="R2213" s="311"/>
      <c r="S2213" s="317">
        <v>112500</v>
      </c>
      <c r="T2213" s="311"/>
      <c r="U2213" s="311"/>
      <c r="V2213" s="311"/>
      <c r="W2213" s="304"/>
      <c r="X2213" s="311"/>
      <c r="Y2213" s="155"/>
    </row>
    <row r="2214" spans="1:25" s="247" customFormat="1">
      <c r="A2214" s="165"/>
      <c r="B2214" s="164"/>
      <c r="C2214" s="164"/>
      <c r="D2214" s="172" t="s">
        <v>1056</v>
      </c>
      <c r="E2214" s="302"/>
      <c r="F2214" s="302"/>
      <c r="G2214" s="302"/>
      <c r="H2214" s="302"/>
      <c r="I2214" s="316"/>
      <c r="J2214" s="302"/>
      <c r="K2214" s="302"/>
      <c r="L2214" s="302"/>
      <c r="M2214" s="311"/>
      <c r="N2214" s="311"/>
      <c r="O2214" s="311"/>
      <c r="P2214" s="311"/>
      <c r="Q2214" s="311"/>
      <c r="R2214" s="311"/>
      <c r="S2214" s="317">
        <v>400000</v>
      </c>
      <c r="T2214" s="311"/>
      <c r="U2214" s="311"/>
      <c r="V2214" s="311"/>
      <c r="W2214" s="304"/>
      <c r="X2214" s="311"/>
      <c r="Y2214" s="155"/>
    </row>
    <row r="2215" spans="1:25" s="247" customFormat="1">
      <c r="A2215" s="165"/>
      <c r="B2215" s="164"/>
      <c r="C2215" s="164"/>
      <c r="D2215" s="172" t="s">
        <v>1057</v>
      </c>
      <c r="E2215" s="302"/>
      <c r="F2215" s="302"/>
      <c r="G2215" s="302"/>
      <c r="H2215" s="302"/>
      <c r="I2215" s="316"/>
      <c r="J2215" s="302"/>
      <c r="K2215" s="302"/>
      <c r="L2215" s="302"/>
      <c r="M2215" s="311"/>
      <c r="N2215" s="311"/>
      <c r="O2215" s="311"/>
      <c r="P2215" s="311"/>
      <c r="Q2215" s="311"/>
      <c r="R2215" s="311"/>
      <c r="S2215" s="317">
        <v>60000</v>
      </c>
      <c r="T2215" s="311"/>
      <c r="U2215" s="311"/>
      <c r="V2215" s="311"/>
      <c r="W2215" s="304"/>
      <c r="X2215" s="311"/>
      <c r="Y2215" s="155"/>
    </row>
    <row r="2216" spans="1:25" s="247" customFormat="1">
      <c r="A2216" s="165"/>
      <c r="B2216" s="164"/>
      <c r="C2216" s="164"/>
      <c r="D2216" s="172" t="s">
        <v>1058</v>
      </c>
      <c r="E2216" s="302"/>
      <c r="F2216" s="302"/>
      <c r="G2216" s="302"/>
      <c r="H2216" s="302"/>
      <c r="I2216" s="316"/>
      <c r="J2216" s="302"/>
      <c r="K2216" s="302"/>
      <c r="L2216" s="302"/>
      <c r="M2216" s="311"/>
      <c r="N2216" s="311"/>
      <c r="O2216" s="311"/>
      <c r="P2216" s="311"/>
      <c r="Q2216" s="311"/>
      <c r="R2216" s="311"/>
      <c r="S2216" s="317">
        <v>100000</v>
      </c>
      <c r="T2216" s="311"/>
      <c r="U2216" s="311"/>
      <c r="V2216" s="311"/>
      <c r="W2216" s="304"/>
      <c r="X2216" s="311"/>
      <c r="Y2216" s="155"/>
    </row>
    <row r="2217" spans="1:25" s="247" customFormat="1">
      <c r="A2217" s="165"/>
      <c r="B2217" s="164"/>
      <c r="C2217" s="164"/>
      <c r="D2217" s="172" t="s">
        <v>1059</v>
      </c>
      <c r="E2217" s="302"/>
      <c r="F2217" s="302"/>
      <c r="G2217" s="302"/>
      <c r="H2217" s="302"/>
      <c r="I2217" s="316"/>
      <c r="J2217" s="302"/>
      <c r="K2217" s="302"/>
      <c r="L2217" s="302"/>
      <c r="M2217" s="311"/>
      <c r="N2217" s="311"/>
      <c r="O2217" s="311"/>
      <c r="P2217" s="311"/>
      <c r="Q2217" s="311"/>
      <c r="R2217" s="311"/>
      <c r="S2217" s="317">
        <v>550000</v>
      </c>
      <c r="T2217" s="311"/>
      <c r="U2217" s="311"/>
      <c r="V2217" s="311"/>
      <c r="W2217" s="304"/>
      <c r="X2217" s="311"/>
      <c r="Y2217" s="155"/>
    </row>
    <row r="2218" spans="1:25" s="247" customFormat="1">
      <c r="A2218" s="165"/>
      <c r="B2218" s="164"/>
      <c r="C2218" s="164"/>
      <c r="D2218" s="172" t="s">
        <v>1060</v>
      </c>
      <c r="E2218" s="302"/>
      <c r="F2218" s="302"/>
      <c r="G2218" s="302"/>
      <c r="H2218" s="302"/>
      <c r="I2218" s="316"/>
      <c r="J2218" s="302"/>
      <c r="K2218" s="302"/>
      <c r="L2218" s="302"/>
      <c r="M2218" s="311"/>
      <c r="N2218" s="311"/>
      <c r="O2218" s="311"/>
      <c r="P2218" s="311"/>
      <c r="Q2218" s="311"/>
      <c r="R2218" s="311"/>
      <c r="S2218" s="317">
        <v>35000</v>
      </c>
      <c r="T2218" s="311"/>
      <c r="U2218" s="311"/>
      <c r="V2218" s="311"/>
      <c r="W2218" s="304"/>
      <c r="X2218" s="311"/>
      <c r="Y2218" s="155"/>
    </row>
    <row r="2219" spans="1:25" s="247" customFormat="1">
      <c r="A2219" s="165"/>
      <c r="B2219" s="164"/>
      <c r="C2219" s="164"/>
      <c r="D2219" s="172" t="s">
        <v>1061</v>
      </c>
      <c r="E2219" s="302"/>
      <c r="F2219" s="302"/>
      <c r="G2219" s="302"/>
      <c r="H2219" s="302"/>
      <c r="I2219" s="316"/>
      <c r="J2219" s="302"/>
      <c r="K2219" s="302"/>
      <c r="L2219" s="302"/>
      <c r="M2219" s="311"/>
      <c r="N2219" s="311"/>
      <c r="O2219" s="311"/>
      <c r="P2219" s="311"/>
      <c r="Q2219" s="311"/>
      <c r="R2219" s="311"/>
      <c r="S2219" s="317">
        <v>250000</v>
      </c>
      <c r="T2219" s="311"/>
      <c r="U2219" s="311"/>
      <c r="V2219" s="311"/>
      <c r="W2219" s="304"/>
      <c r="X2219" s="311"/>
      <c r="Y2219" s="155"/>
    </row>
    <row r="2220" spans="1:25" s="247" customFormat="1">
      <c r="A2220" s="165"/>
      <c r="B2220" s="164"/>
      <c r="C2220" s="164"/>
      <c r="D2220" s="172" t="s">
        <v>1062</v>
      </c>
      <c r="E2220" s="302"/>
      <c r="F2220" s="302"/>
      <c r="G2220" s="302"/>
      <c r="H2220" s="302"/>
      <c r="I2220" s="316"/>
      <c r="J2220" s="302"/>
      <c r="K2220" s="302"/>
      <c r="L2220" s="302"/>
      <c r="M2220" s="311"/>
      <c r="N2220" s="311"/>
      <c r="O2220" s="311"/>
      <c r="P2220" s="311"/>
      <c r="Q2220" s="311"/>
      <c r="R2220" s="311"/>
      <c r="S2220" s="317">
        <v>1000000</v>
      </c>
      <c r="T2220" s="311"/>
      <c r="U2220" s="311"/>
      <c r="V2220" s="311"/>
      <c r="W2220" s="304"/>
      <c r="X2220" s="311"/>
      <c r="Y2220" s="155"/>
    </row>
    <row r="2221" spans="1:25" s="247" customFormat="1">
      <c r="A2221" s="165"/>
      <c r="B2221" s="164"/>
      <c r="C2221" s="164"/>
      <c r="D2221" s="172" t="s">
        <v>1063</v>
      </c>
      <c r="E2221" s="302"/>
      <c r="F2221" s="302"/>
      <c r="G2221" s="302"/>
      <c r="H2221" s="302"/>
      <c r="I2221" s="316"/>
      <c r="J2221" s="302"/>
      <c r="K2221" s="302"/>
      <c r="L2221" s="302"/>
      <c r="M2221" s="311"/>
      <c r="N2221" s="311"/>
      <c r="O2221" s="311"/>
      <c r="P2221" s="311"/>
      <c r="Q2221" s="311"/>
      <c r="R2221" s="311"/>
      <c r="S2221" s="317">
        <v>240000</v>
      </c>
      <c r="T2221" s="311"/>
      <c r="U2221" s="311"/>
      <c r="V2221" s="311"/>
      <c r="W2221" s="304"/>
      <c r="X2221" s="311"/>
      <c r="Y2221" s="155"/>
    </row>
    <row r="2222" spans="1:25" s="247" customFormat="1">
      <c r="A2222" s="165"/>
      <c r="B2222" s="164"/>
      <c r="C2222" s="164"/>
      <c r="D2222" s="172" t="s">
        <v>1064</v>
      </c>
      <c r="E2222" s="302"/>
      <c r="F2222" s="302"/>
      <c r="G2222" s="302"/>
      <c r="H2222" s="302"/>
      <c r="I2222" s="316"/>
      <c r="J2222" s="302"/>
      <c r="K2222" s="302"/>
      <c r="L2222" s="302"/>
      <c r="M2222" s="311"/>
      <c r="N2222" s="311"/>
      <c r="O2222" s="311"/>
      <c r="P2222" s="311"/>
      <c r="Q2222" s="311"/>
      <c r="R2222" s="311"/>
      <c r="S2222" s="317">
        <v>75000</v>
      </c>
      <c r="T2222" s="311"/>
      <c r="U2222" s="311"/>
      <c r="V2222" s="311"/>
      <c r="W2222" s="304"/>
      <c r="X2222" s="311"/>
      <c r="Y2222" s="155"/>
    </row>
    <row r="2223" spans="1:25" s="247" customFormat="1">
      <c r="A2223" s="165"/>
      <c r="B2223" s="164"/>
      <c r="C2223" s="164"/>
      <c r="D2223" s="172" t="s">
        <v>1065</v>
      </c>
      <c r="E2223" s="302"/>
      <c r="F2223" s="302"/>
      <c r="G2223" s="302"/>
      <c r="H2223" s="302"/>
      <c r="I2223" s="316"/>
      <c r="J2223" s="302"/>
      <c r="K2223" s="302"/>
      <c r="L2223" s="302"/>
      <c r="M2223" s="311"/>
      <c r="N2223" s="311"/>
      <c r="O2223" s="311"/>
      <c r="P2223" s="311"/>
      <c r="Q2223" s="311"/>
      <c r="R2223" s="311"/>
      <c r="S2223" s="317">
        <v>200000</v>
      </c>
      <c r="T2223" s="311"/>
      <c r="U2223" s="311"/>
      <c r="V2223" s="311"/>
      <c r="W2223" s="304"/>
      <c r="X2223" s="311"/>
      <c r="Y2223" s="155"/>
    </row>
    <row r="2224" spans="1:25" s="247" customFormat="1">
      <c r="A2224" s="165"/>
      <c r="B2224" s="164"/>
      <c r="C2224" s="164"/>
      <c r="D2224" s="172" t="s">
        <v>1066</v>
      </c>
      <c r="E2224" s="302"/>
      <c r="F2224" s="302"/>
      <c r="G2224" s="302"/>
      <c r="H2224" s="302"/>
      <c r="I2224" s="316"/>
      <c r="J2224" s="302"/>
      <c r="K2224" s="302"/>
      <c r="L2224" s="302"/>
      <c r="M2224" s="311"/>
      <c r="N2224" s="311"/>
      <c r="O2224" s="311"/>
      <c r="P2224" s="311"/>
      <c r="Q2224" s="311"/>
      <c r="R2224" s="311"/>
      <c r="S2224" s="317">
        <v>200000</v>
      </c>
      <c r="T2224" s="311"/>
      <c r="U2224" s="311"/>
      <c r="V2224" s="311"/>
      <c r="W2224" s="304"/>
      <c r="X2224" s="311"/>
      <c r="Y2224" s="155"/>
    </row>
    <row r="2225" spans="1:25" s="247" customFormat="1">
      <c r="A2225" s="165"/>
      <c r="B2225" s="164"/>
      <c r="C2225" s="164"/>
      <c r="D2225" s="172" t="s">
        <v>1067</v>
      </c>
      <c r="E2225" s="302"/>
      <c r="F2225" s="302"/>
      <c r="G2225" s="302"/>
      <c r="H2225" s="302"/>
      <c r="I2225" s="316"/>
      <c r="J2225" s="302"/>
      <c r="K2225" s="302"/>
      <c r="L2225" s="302"/>
      <c r="M2225" s="311"/>
      <c r="N2225" s="311"/>
      <c r="O2225" s="311"/>
      <c r="P2225" s="311"/>
      <c r="Q2225" s="311"/>
      <c r="R2225" s="311"/>
      <c r="S2225" s="317">
        <v>20000</v>
      </c>
      <c r="T2225" s="311"/>
      <c r="U2225" s="311"/>
      <c r="V2225" s="311"/>
      <c r="W2225" s="304"/>
      <c r="X2225" s="311"/>
      <c r="Y2225" s="155"/>
    </row>
    <row r="2226" spans="1:25" s="247" customFormat="1">
      <c r="A2226" s="165"/>
      <c r="B2226" s="164"/>
      <c r="C2226" s="164"/>
      <c r="D2226" s="172" t="s">
        <v>1068</v>
      </c>
      <c r="E2226" s="302"/>
      <c r="F2226" s="302"/>
      <c r="G2226" s="302"/>
      <c r="H2226" s="302"/>
      <c r="I2226" s="316"/>
      <c r="J2226" s="302"/>
      <c r="K2226" s="302"/>
      <c r="L2226" s="302"/>
      <c r="M2226" s="311"/>
      <c r="N2226" s="311"/>
      <c r="O2226" s="311"/>
      <c r="P2226" s="311"/>
      <c r="Q2226" s="311"/>
      <c r="R2226" s="311"/>
      <c r="S2226" s="317">
        <v>240000</v>
      </c>
      <c r="T2226" s="311"/>
      <c r="U2226" s="311"/>
      <c r="V2226" s="311"/>
      <c r="W2226" s="304"/>
      <c r="X2226" s="311"/>
      <c r="Y2226" s="155"/>
    </row>
    <row r="2227" spans="1:25" s="247" customFormat="1">
      <c r="A2227" s="165"/>
      <c r="B2227" s="164"/>
      <c r="C2227" s="164"/>
      <c r="D2227" s="172" t="s">
        <v>1069</v>
      </c>
      <c r="E2227" s="302"/>
      <c r="F2227" s="302"/>
      <c r="G2227" s="302"/>
      <c r="H2227" s="302"/>
      <c r="I2227" s="316"/>
      <c r="J2227" s="302"/>
      <c r="K2227" s="302"/>
      <c r="L2227" s="302"/>
      <c r="M2227" s="311"/>
      <c r="N2227" s="311"/>
      <c r="O2227" s="311"/>
      <c r="P2227" s="311"/>
      <c r="Q2227" s="311"/>
      <c r="R2227" s="311"/>
      <c r="S2227" s="317">
        <v>50000</v>
      </c>
      <c r="T2227" s="311"/>
      <c r="U2227" s="311"/>
      <c r="V2227" s="311"/>
      <c r="W2227" s="304"/>
      <c r="X2227" s="311"/>
      <c r="Y2227" s="155"/>
    </row>
    <row r="2228" spans="1:25" s="247" customFormat="1">
      <c r="A2228" s="165"/>
      <c r="B2228" s="164"/>
      <c r="C2228" s="164"/>
      <c r="D2228" s="172" t="s">
        <v>1070</v>
      </c>
      <c r="E2228" s="302"/>
      <c r="F2228" s="302"/>
      <c r="G2228" s="302"/>
      <c r="H2228" s="302"/>
      <c r="I2228" s="316"/>
      <c r="J2228" s="302"/>
      <c r="K2228" s="302"/>
      <c r="L2228" s="302"/>
      <c r="M2228" s="311"/>
      <c r="N2228" s="311"/>
      <c r="O2228" s="311"/>
      <c r="P2228" s="311"/>
      <c r="Q2228" s="311"/>
      <c r="R2228" s="311"/>
      <c r="S2228" s="317">
        <v>55000</v>
      </c>
      <c r="T2228" s="311"/>
      <c r="U2228" s="311"/>
      <c r="V2228" s="311"/>
      <c r="W2228" s="304"/>
      <c r="X2228" s="311"/>
      <c r="Y2228" s="155"/>
    </row>
    <row r="2229" spans="1:25" s="247" customFormat="1">
      <c r="A2229" s="165"/>
      <c r="B2229" s="164"/>
      <c r="C2229" s="164"/>
      <c r="D2229" s="172" t="s">
        <v>1071</v>
      </c>
      <c r="E2229" s="302"/>
      <c r="F2229" s="302"/>
      <c r="G2229" s="302"/>
      <c r="H2229" s="302"/>
      <c r="I2229" s="316"/>
      <c r="J2229" s="302"/>
      <c r="K2229" s="302"/>
      <c r="L2229" s="302"/>
      <c r="M2229" s="311"/>
      <c r="N2229" s="311"/>
      <c r="O2229" s="311"/>
      <c r="P2229" s="311"/>
      <c r="Q2229" s="311"/>
      <c r="R2229" s="311"/>
      <c r="S2229" s="317">
        <v>20000</v>
      </c>
      <c r="T2229" s="311"/>
      <c r="U2229" s="311"/>
      <c r="V2229" s="311"/>
      <c r="W2229" s="304"/>
      <c r="X2229" s="311"/>
      <c r="Y2229" s="155"/>
    </row>
    <row r="2230" spans="1:25" s="247" customFormat="1">
      <c r="A2230" s="165"/>
      <c r="B2230" s="164"/>
      <c r="C2230" s="164"/>
      <c r="D2230" s="172" t="s">
        <v>1072</v>
      </c>
      <c r="E2230" s="302"/>
      <c r="F2230" s="302"/>
      <c r="G2230" s="302"/>
      <c r="H2230" s="302"/>
      <c r="I2230" s="316"/>
      <c r="J2230" s="302"/>
      <c r="K2230" s="302"/>
      <c r="L2230" s="302"/>
      <c r="M2230" s="311"/>
      <c r="N2230" s="311"/>
      <c r="O2230" s="311"/>
      <c r="P2230" s="311"/>
      <c r="Q2230" s="311"/>
      <c r="R2230" s="311"/>
      <c r="S2230" s="317">
        <v>25000</v>
      </c>
      <c r="T2230" s="311"/>
      <c r="U2230" s="311"/>
      <c r="V2230" s="311"/>
      <c r="W2230" s="304"/>
      <c r="X2230" s="311"/>
      <c r="Y2230" s="155"/>
    </row>
    <row r="2231" spans="1:25" s="247" customFormat="1">
      <c r="A2231" s="165"/>
      <c r="B2231" s="164"/>
      <c r="C2231" s="164"/>
      <c r="D2231" s="172" t="s">
        <v>1073</v>
      </c>
      <c r="E2231" s="302"/>
      <c r="F2231" s="302"/>
      <c r="G2231" s="302"/>
      <c r="H2231" s="302"/>
      <c r="I2231" s="316"/>
      <c r="J2231" s="302"/>
      <c r="K2231" s="302"/>
      <c r="L2231" s="302"/>
      <c r="M2231" s="311"/>
      <c r="N2231" s="311"/>
      <c r="O2231" s="311"/>
      <c r="P2231" s="311"/>
      <c r="Q2231" s="311"/>
      <c r="R2231" s="311"/>
      <c r="S2231" s="317">
        <v>210000</v>
      </c>
      <c r="T2231" s="311"/>
      <c r="U2231" s="311"/>
      <c r="V2231" s="311"/>
      <c r="W2231" s="304"/>
      <c r="X2231" s="311"/>
      <c r="Y2231" s="155"/>
    </row>
    <row r="2232" spans="1:25" s="247" customFormat="1">
      <c r="A2232" s="165"/>
      <c r="B2232" s="164"/>
      <c r="C2232" s="164"/>
      <c r="D2232" s="172" t="s">
        <v>1074</v>
      </c>
      <c r="E2232" s="302"/>
      <c r="F2232" s="302"/>
      <c r="G2232" s="302"/>
      <c r="H2232" s="302"/>
      <c r="I2232" s="316"/>
      <c r="J2232" s="302"/>
      <c r="K2232" s="302"/>
      <c r="L2232" s="302"/>
      <c r="M2232" s="311"/>
      <c r="N2232" s="311"/>
      <c r="O2232" s="311"/>
      <c r="P2232" s="311"/>
      <c r="Q2232" s="311"/>
      <c r="R2232" s="311"/>
      <c r="S2232" s="317">
        <v>75000</v>
      </c>
      <c r="T2232" s="311"/>
      <c r="U2232" s="311"/>
      <c r="V2232" s="311"/>
      <c r="W2232" s="304"/>
      <c r="X2232" s="311"/>
      <c r="Y2232" s="155"/>
    </row>
    <row r="2233" spans="1:25" s="247" customFormat="1">
      <c r="A2233" s="165"/>
      <c r="B2233" s="164"/>
      <c r="C2233" s="164"/>
      <c r="D2233" s="172" t="s">
        <v>1075</v>
      </c>
      <c r="E2233" s="302"/>
      <c r="F2233" s="302"/>
      <c r="G2233" s="302"/>
      <c r="H2233" s="302"/>
      <c r="I2233" s="316"/>
      <c r="J2233" s="302"/>
      <c r="K2233" s="302"/>
      <c r="L2233" s="302"/>
      <c r="M2233" s="311"/>
      <c r="N2233" s="311"/>
      <c r="O2233" s="311"/>
      <c r="P2233" s="311"/>
      <c r="Q2233" s="311"/>
      <c r="R2233" s="311"/>
      <c r="S2233" s="317">
        <v>12000</v>
      </c>
      <c r="T2233" s="311"/>
      <c r="U2233" s="311"/>
      <c r="V2233" s="311"/>
      <c r="W2233" s="304"/>
      <c r="X2233" s="311"/>
      <c r="Y2233" s="155"/>
    </row>
    <row r="2234" spans="1:25" s="247" customFormat="1">
      <c r="A2234" s="165"/>
      <c r="B2234" s="164"/>
      <c r="C2234" s="164"/>
      <c r="D2234" s="172" t="s">
        <v>1076</v>
      </c>
      <c r="E2234" s="302"/>
      <c r="F2234" s="302"/>
      <c r="G2234" s="302"/>
      <c r="H2234" s="302"/>
      <c r="I2234" s="316"/>
      <c r="J2234" s="302"/>
      <c r="K2234" s="302"/>
      <c r="L2234" s="302"/>
      <c r="M2234" s="311"/>
      <c r="N2234" s="311"/>
      <c r="O2234" s="311"/>
      <c r="P2234" s="311"/>
      <c r="Q2234" s="311"/>
      <c r="R2234" s="311"/>
      <c r="S2234" s="317">
        <v>600000</v>
      </c>
      <c r="T2234" s="311"/>
      <c r="U2234" s="311"/>
      <c r="V2234" s="311"/>
      <c r="W2234" s="304"/>
      <c r="X2234" s="311"/>
      <c r="Y2234" s="155"/>
    </row>
    <row r="2235" spans="1:25" s="247" customFormat="1">
      <c r="A2235" s="165"/>
      <c r="B2235" s="164"/>
      <c r="C2235" s="164"/>
      <c r="D2235" s="172" t="s">
        <v>1077</v>
      </c>
      <c r="E2235" s="302"/>
      <c r="F2235" s="302"/>
      <c r="G2235" s="302"/>
      <c r="H2235" s="302"/>
      <c r="I2235" s="316"/>
      <c r="J2235" s="302"/>
      <c r="K2235" s="302"/>
      <c r="L2235" s="302"/>
      <c r="M2235" s="311"/>
      <c r="N2235" s="311"/>
      <c r="O2235" s="311"/>
      <c r="P2235" s="311"/>
      <c r="Q2235" s="311"/>
      <c r="R2235" s="311"/>
      <c r="S2235" s="317">
        <v>22500</v>
      </c>
      <c r="T2235" s="311"/>
      <c r="U2235" s="311"/>
      <c r="V2235" s="311"/>
      <c r="W2235" s="304"/>
      <c r="X2235" s="311"/>
      <c r="Y2235" s="155"/>
    </row>
    <row r="2236" spans="1:25" s="247" customFormat="1">
      <c r="A2236" s="165"/>
      <c r="B2236" s="164"/>
      <c r="C2236" s="164"/>
      <c r="D2236" s="172" t="s">
        <v>1078</v>
      </c>
      <c r="E2236" s="302"/>
      <c r="F2236" s="302"/>
      <c r="G2236" s="302"/>
      <c r="H2236" s="302"/>
      <c r="I2236" s="316"/>
      <c r="J2236" s="302"/>
      <c r="K2236" s="302"/>
      <c r="L2236" s="302"/>
      <c r="M2236" s="311"/>
      <c r="N2236" s="311"/>
      <c r="O2236" s="311"/>
      <c r="P2236" s="311"/>
      <c r="Q2236" s="311"/>
      <c r="R2236" s="311"/>
      <c r="S2236" s="317">
        <v>3000000</v>
      </c>
      <c r="T2236" s="311"/>
      <c r="U2236" s="311"/>
      <c r="V2236" s="311"/>
      <c r="W2236" s="304"/>
      <c r="X2236" s="311"/>
      <c r="Y2236" s="155"/>
    </row>
    <row r="2237" spans="1:25" s="247" customFormat="1">
      <c r="A2237" s="165"/>
      <c r="B2237" s="164"/>
      <c r="C2237" s="164"/>
      <c r="D2237" s="172" t="s">
        <v>1079</v>
      </c>
      <c r="E2237" s="302"/>
      <c r="F2237" s="302"/>
      <c r="G2237" s="302"/>
      <c r="H2237" s="302"/>
      <c r="I2237" s="316"/>
      <c r="J2237" s="302"/>
      <c r="K2237" s="302"/>
      <c r="L2237" s="302"/>
      <c r="M2237" s="311"/>
      <c r="N2237" s="311"/>
      <c r="O2237" s="311"/>
      <c r="P2237" s="311"/>
      <c r="Q2237" s="311"/>
      <c r="R2237" s="311"/>
      <c r="S2237" s="317">
        <v>667000</v>
      </c>
      <c r="T2237" s="311"/>
      <c r="U2237" s="311"/>
      <c r="V2237" s="311"/>
      <c r="W2237" s="304"/>
      <c r="X2237" s="311"/>
      <c r="Y2237" s="155"/>
    </row>
    <row r="2238" spans="1:25" s="247" customFormat="1">
      <c r="A2238" s="165"/>
      <c r="B2238" s="164"/>
      <c r="C2238" s="164"/>
      <c r="D2238" s="172"/>
      <c r="E2238" s="302"/>
      <c r="F2238" s="302"/>
      <c r="G2238" s="302"/>
      <c r="H2238" s="302"/>
      <c r="I2238" s="316"/>
      <c r="J2238" s="302"/>
      <c r="K2238" s="302"/>
      <c r="L2238" s="302"/>
      <c r="M2238" s="311"/>
      <c r="N2238" s="311"/>
      <c r="O2238" s="311"/>
      <c r="P2238" s="311"/>
      <c r="Q2238" s="311"/>
      <c r="R2238" s="311"/>
      <c r="S2238" s="317"/>
      <c r="T2238" s="311"/>
      <c r="U2238" s="311"/>
      <c r="V2238" s="311"/>
      <c r="W2238" s="304"/>
      <c r="X2238" s="311"/>
      <c r="Y2238" s="155"/>
    </row>
    <row r="2239" spans="1:25" s="247" customFormat="1">
      <c r="A2239" s="165"/>
      <c r="B2239" s="164"/>
      <c r="C2239" s="164"/>
      <c r="D2239" s="172" t="s">
        <v>1040</v>
      </c>
      <c r="E2239" s="302"/>
      <c r="F2239" s="302"/>
      <c r="G2239" s="302"/>
      <c r="H2239" s="302"/>
      <c r="I2239" s="316"/>
      <c r="J2239" s="302"/>
      <c r="K2239" s="302"/>
      <c r="L2239" s="302"/>
      <c r="M2239" s="311">
        <v>2000000</v>
      </c>
      <c r="N2239" s="311"/>
      <c r="O2239" s="311"/>
      <c r="P2239" s="311"/>
      <c r="Q2239" s="311"/>
      <c r="R2239" s="311"/>
      <c r="S2239" s="317"/>
      <c r="T2239" s="311"/>
      <c r="U2239" s="311"/>
      <c r="V2239" s="311"/>
      <c r="W2239" s="304"/>
      <c r="X2239" s="311"/>
      <c r="Y2239" s="155"/>
    </row>
    <row r="2240" spans="1:25" s="247" customFormat="1">
      <c r="A2240" s="165"/>
      <c r="B2240" s="164"/>
      <c r="C2240" s="164"/>
      <c r="D2240" s="172"/>
      <c r="E2240" s="302"/>
      <c r="F2240" s="302"/>
      <c r="G2240" s="302"/>
      <c r="H2240" s="302"/>
      <c r="I2240" s="316"/>
      <c r="J2240" s="302"/>
      <c r="K2240" s="302"/>
      <c r="L2240" s="302"/>
      <c r="M2240" s="311"/>
      <c r="N2240" s="311"/>
      <c r="O2240" s="311"/>
      <c r="P2240" s="311"/>
      <c r="Q2240" s="311"/>
      <c r="R2240" s="311"/>
      <c r="S2240" s="311"/>
      <c r="T2240" s="311"/>
      <c r="U2240" s="311"/>
      <c r="V2240" s="311"/>
      <c r="W2240" s="304"/>
      <c r="X2240" s="311"/>
      <c r="Y2240" s="155"/>
    </row>
    <row r="2241" spans="1:25" s="247" customFormat="1">
      <c r="A2241" s="165"/>
      <c r="B2241" s="164"/>
      <c r="C2241" s="164"/>
      <c r="D2241" s="170" t="s">
        <v>1021</v>
      </c>
      <c r="E2241" s="302"/>
      <c r="F2241" s="302"/>
      <c r="G2241" s="302"/>
      <c r="H2241" s="302"/>
      <c r="I2241" s="316"/>
      <c r="J2241" s="302"/>
      <c r="K2241" s="302"/>
      <c r="L2241" s="302"/>
      <c r="M2241" s="311"/>
      <c r="N2241" s="311"/>
      <c r="O2241" s="311"/>
      <c r="P2241" s="311"/>
      <c r="Q2241" s="311"/>
      <c r="R2241" s="311"/>
      <c r="S2241" s="311"/>
      <c r="T2241" s="311"/>
      <c r="U2241" s="311"/>
      <c r="V2241" s="311"/>
      <c r="W2241" s="304"/>
      <c r="X2241" s="311"/>
      <c r="Y2241" s="155"/>
    </row>
    <row r="2242" spans="1:25" s="247" customFormat="1">
      <c r="A2242" s="165"/>
      <c r="B2242" s="164"/>
      <c r="C2242" s="164"/>
      <c r="D2242" s="172" t="s">
        <v>1080</v>
      </c>
      <c r="E2242" s="302"/>
      <c r="F2242" s="302"/>
      <c r="G2242" s="302"/>
      <c r="H2242" s="302"/>
      <c r="I2242" s="316"/>
      <c r="J2242" s="302"/>
      <c r="K2242" s="302"/>
      <c r="L2242" s="302"/>
      <c r="M2242" s="311"/>
      <c r="N2242" s="311"/>
      <c r="O2242" s="311"/>
      <c r="P2242" s="311"/>
      <c r="Q2242" s="311"/>
      <c r="R2242" s="311"/>
      <c r="S2242" s="316">
        <v>1600000</v>
      </c>
      <c r="T2242" s="311"/>
      <c r="U2242" s="311"/>
      <c r="V2242" s="311"/>
      <c r="W2242" s="304"/>
      <c r="X2242" s="311"/>
      <c r="Y2242" s="155"/>
    </row>
    <row r="2243" spans="1:25" s="247" customFormat="1">
      <c r="A2243" s="165"/>
      <c r="B2243" s="164"/>
      <c r="C2243" s="164"/>
      <c r="D2243" s="172" t="s">
        <v>1081</v>
      </c>
      <c r="E2243" s="302"/>
      <c r="F2243" s="302"/>
      <c r="G2243" s="302"/>
      <c r="H2243" s="302"/>
      <c r="I2243" s="316"/>
      <c r="J2243" s="302"/>
      <c r="K2243" s="302"/>
      <c r="L2243" s="302"/>
      <c r="M2243" s="311"/>
      <c r="N2243" s="311"/>
      <c r="O2243" s="311"/>
      <c r="P2243" s="311"/>
      <c r="Q2243" s="311"/>
      <c r="R2243" s="311"/>
      <c r="S2243" s="316">
        <v>3400000</v>
      </c>
      <c r="T2243" s="311"/>
      <c r="U2243" s="311"/>
      <c r="V2243" s="311"/>
      <c r="W2243" s="304"/>
      <c r="X2243" s="311"/>
      <c r="Y2243" s="155"/>
    </row>
    <row r="2244" spans="1:25" s="247" customFormat="1">
      <c r="A2244" s="165"/>
      <c r="B2244" s="164"/>
      <c r="C2244" s="164"/>
      <c r="D2244" s="172"/>
      <c r="E2244" s="302"/>
      <c r="F2244" s="302"/>
      <c r="G2244" s="302"/>
      <c r="H2244" s="302"/>
      <c r="I2244" s="316"/>
      <c r="J2244" s="302"/>
      <c r="K2244" s="302"/>
      <c r="L2244" s="302"/>
      <c r="M2244" s="311"/>
      <c r="N2244" s="311"/>
      <c r="O2244" s="311"/>
      <c r="P2244" s="311"/>
      <c r="Q2244" s="311"/>
      <c r="R2244" s="311"/>
      <c r="S2244" s="311"/>
      <c r="T2244" s="311"/>
      <c r="U2244" s="311"/>
      <c r="V2244" s="311"/>
      <c r="W2244" s="304"/>
      <c r="X2244" s="311"/>
      <c r="Y2244" s="155"/>
    </row>
    <row r="2245" spans="1:25" s="247" customFormat="1">
      <c r="A2245" s="165"/>
      <c r="B2245" s="164"/>
      <c r="C2245" s="164"/>
      <c r="D2245" s="171" t="s">
        <v>995</v>
      </c>
      <c r="E2245" s="302"/>
      <c r="F2245" s="302"/>
      <c r="G2245" s="302"/>
      <c r="H2245" s="302"/>
      <c r="I2245" s="316"/>
      <c r="J2245" s="302"/>
      <c r="K2245" s="302"/>
      <c r="L2245" s="302"/>
      <c r="M2245" s="311"/>
      <c r="N2245" s="311"/>
      <c r="O2245" s="311"/>
      <c r="P2245" s="311"/>
      <c r="Q2245" s="311"/>
      <c r="R2245" s="311"/>
      <c r="S2245" s="311"/>
      <c r="T2245" s="311"/>
      <c r="U2245" s="311"/>
      <c r="V2245" s="311"/>
      <c r="W2245" s="304"/>
      <c r="X2245" s="311"/>
      <c r="Y2245" s="155"/>
    </row>
    <row r="2246" spans="1:25" s="247" customFormat="1">
      <c r="A2246" s="165"/>
      <c r="B2246" s="164"/>
      <c r="C2246" s="164"/>
      <c r="D2246" s="172" t="s">
        <v>833</v>
      </c>
      <c r="E2246" s="302"/>
      <c r="F2246" s="302"/>
      <c r="G2246" s="302"/>
      <c r="H2246" s="302"/>
      <c r="I2246" s="316"/>
      <c r="J2246" s="302"/>
      <c r="K2246" s="302"/>
      <c r="L2246" s="302"/>
      <c r="M2246" s="358"/>
      <c r="N2246" s="311"/>
      <c r="O2246" s="311"/>
      <c r="P2246" s="311"/>
      <c r="Q2246" s="311"/>
      <c r="R2246" s="311"/>
      <c r="S2246" s="358">
        <v>8000000</v>
      </c>
      <c r="T2246" s="311"/>
      <c r="U2246" s="311"/>
      <c r="V2246" s="311"/>
      <c r="W2246" s="304"/>
      <c r="X2246" s="311"/>
      <c r="Y2246" s="155"/>
    </row>
    <row r="2247" spans="1:25" s="247" customFormat="1">
      <c r="A2247" s="165"/>
      <c r="B2247" s="164"/>
      <c r="C2247" s="164"/>
      <c r="D2247" s="172" t="s">
        <v>996</v>
      </c>
      <c r="E2247" s="302"/>
      <c r="F2247" s="302"/>
      <c r="G2247" s="302"/>
      <c r="H2247" s="302"/>
      <c r="I2247" s="316"/>
      <c r="J2247" s="302"/>
      <c r="K2247" s="302"/>
      <c r="L2247" s="302"/>
      <c r="M2247" s="358"/>
      <c r="N2247" s="311"/>
      <c r="O2247" s="311"/>
      <c r="P2247" s="311"/>
      <c r="Q2247" s="311"/>
      <c r="R2247" s="311"/>
      <c r="S2247" s="358">
        <v>2400000</v>
      </c>
      <c r="T2247" s="311"/>
      <c r="U2247" s="311"/>
      <c r="V2247" s="311"/>
      <c r="W2247" s="304"/>
      <c r="X2247" s="311"/>
      <c r="Y2247" s="155"/>
    </row>
    <row r="2248" spans="1:25" s="247" customFormat="1">
      <c r="A2248" s="165"/>
      <c r="B2248" s="164"/>
      <c r="C2248" s="164"/>
      <c r="D2248" s="172" t="s">
        <v>997</v>
      </c>
      <c r="E2248" s="302"/>
      <c r="F2248" s="302"/>
      <c r="G2248" s="302"/>
      <c r="H2248" s="302"/>
      <c r="I2248" s="316"/>
      <c r="J2248" s="302"/>
      <c r="K2248" s="302"/>
      <c r="L2248" s="302"/>
      <c r="M2248" s="358"/>
      <c r="N2248" s="311"/>
      <c r="O2248" s="311"/>
      <c r="P2248" s="311"/>
      <c r="Q2248" s="311"/>
      <c r="R2248" s="311"/>
      <c r="S2248" s="358">
        <v>1200000</v>
      </c>
      <c r="T2248" s="311"/>
      <c r="U2248" s="311"/>
      <c r="V2248" s="311"/>
      <c r="W2248" s="304"/>
      <c r="X2248" s="311"/>
      <c r="Y2248" s="155"/>
    </row>
    <row r="2249" spans="1:25" s="247" customFormat="1">
      <c r="A2249" s="165"/>
      <c r="B2249" s="164"/>
      <c r="C2249" s="164"/>
      <c r="D2249" s="172" t="s">
        <v>998</v>
      </c>
      <c r="E2249" s="302"/>
      <c r="F2249" s="302"/>
      <c r="G2249" s="302"/>
      <c r="H2249" s="302"/>
      <c r="I2249" s="316"/>
      <c r="J2249" s="302"/>
      <c r="K2249" s="302"/>
      <c r="L2249" s="302"/>
      <c r="M2249" s="358"/>
      <c r="N2249" s="311"/>
      <c r="O2249" s="311"/>
      <c r="P2249" s="311"/>
      <c r="Q2249" s="311"/>
      <c r="R2249" s="311"/>
      <c r="S2249" s="358">
        <v>5145000</v>
      </c>
      <c r="T2249" s="311"/>
      <c r="U2249" s="311"/>
      <c r="V2249" s="311"/>
      <c r="W2249" s="304"/>
      <c r="X2249" s="311"/>
      <c r="Y2249" s="155"/>
    </row>
    <row r="2250" spans="1:25" s="247" customFormat="1">
      <c r="A2250" s="165"/>
      <c r="B2250" s="164"/>
      <c r="C2250" s="164"/>
      <c r="D2250" s="172" t="s">
        <v>999</v>
      </c>
      <c r="E2250" s="302"/>
      <c r="F2250" s="302"/>
      <c r="G2250" s="302"/>
      <c r="H2250" s="302"/>
      <c r="I2250" s="316"/>
      <c r="J2250" s="302"/>
      <c r="K2250" s="302"/>
      <c r="L2250" s="302"/>
      <c r="M2250" s="358"/>
      <c r="N2250" s="311"/>
      <c r="O2250" s="311"/>
      <c r="P2250" s="311"/>
      <c r="Q2250" s="311"/>
      <c r="R2250" s="311"/>
      <c r="S2250" s="358">
        <v>1200000</v>
      </c>
      <c r="T2250" s="311"/>
      <c r="U2250" s="311"/>
      <c r="V2250" s="311"/>
      <c r="W2250" s="304"/>
      <c r="X2250" s="311"/>
      <c r="Y2250" s="155"/>
    </row>
    <row r="2251" spans="1:25" s="247" customFormat="1">
      <c r="A2251" s="165"/>
      <c r="B2251" s="164"/>
      <c r="C2251" s="164"/>
      <c r="D2251" s="172" t="s">
        <v>1000</v>
      </c>
      <c r="E2251" s="302"/>
      <c r="F2251" s="302"/>
      <c r="G2251" s="302"/>
      <c r="H2251" s="302"/>
      <c r="I2251" s="316"/>
      <c r="J2251" s="302"/>
      <c r="K2251" s="302"/>
      <c r="L2251" s="302"/>
      <c r="M2251" s="358"/>
      <c r="N2251" s="311"/>
      <c r="O2251" s="311"/>
      <c r="P2251" s="311"/>
      <c r="Q2251" s="311"/>
      <c r="R2251" s="311"/>
      <c r="S2251" s="358">
        <v>40000</v>
      </c>
      <c r="T2251" s="311"/>
      <c r="U2251" s="311"/>
      <c r="V2251" s="311"/>
      <c r="W2251" s="304"/>
      <c r="X2251" s="311"/>
      <c r="Y2251" s="155"/>
    </row>
    <row r="2252" spans="1:25" s="247" customFormat="1">
      <c r="A2252" s="165"/>
      <c r="B2252" s="164"/>
      <c r="C2252" s="164"/>
      <c r="D2252" s="172" t="s">
        <v>1001</v>
      </c>
      <c r="E2252" s="302"/>
      <c r="F2252" s="302"/>
      <c r="G2252" s="302"/>
      <c r="H2252" s="302"/>
      <c r="I2252" s="316"/>
      <c r="J2252" s="302"/>
      <c r="K2252" s="302"/>
      <c r="L2252" s="302"/>
      <c r="M2252" s="359"/>
      <c r="N2252" s="311"/>
      <c r="O2252" s="311"/>
      <c r="P2252" s="311"/>
      <c r="Q2252" s="311"/>
      <c r="R2252" s="311"/>
      <c r="S2252" s="359">
        <v>125000</v>
      </c>
      <c r="T2252" s="311"/>
      <c r="U2252" s="311"/>
      <c r="V2252" s="311"/>
      <c r="W2252" s="304"/>
      <c r="X2252" s="311"/>
      <c r="Y2252" s="155"/>
    </row>
    <row r="2253" spans="1:25" s="247" customFormat="1">
      <c r="A2253" s="165"/>
      <c r="B2253" s="164"/>
      <c r="C2253" s="164"/>
      <c r="D2253" s="172" t="s">
        <v>1002</v>
      </c>
      <c r="E2253" s="302"/>
      <c r="F2253" s="302"/>
      <c r="G2253" s="302"/>
      <c r="H2253" s="302"/>
      <c r="I2253" s="316"/>
      <c r="J2253" s="302"/>
      <c r="K2253" s="302"/>
      <c r="L2253" s="302"/>
      <c r="M2253" s="358"/>
      <c r="N2253" s="311"/>
      <c r="O2253" s="311"/>
      <c r="P2253" s="311"/>
      <c r="Q2253" s="311"/>
      <c r="R2253" s="311"/>
      <c r="S2253" s="358">
        <v>1200000</v>
      </c>
      <c r="T2253" s="311"/>
      <c r="U2253" s="311"/>
      <c r="V2253" s="311"/>
      <c r="W2253" s="304"/>
      <c r="X2253" s="311"/>
      <c r="Y2253" s="155"/>
    </row>
    <row r="2254" spans="1:25" s="247" customFormat="1">
      <c r="A2254" s="165"/>
      <c r="B2254" s="164"/>
      <c r="C2254" s="164"/>
      <c r="D2254" s="172" t="s">
        <v>691</v>
      </c>
      <c r="E2254" s="302"/>
      <c r="F2254" s="302"/>
      <c r="G2254" s="302"/>
      <c r="H2254" s="302"/>
      <c r="I2254" s="316"/>
      <c r="J2254" s="302"/>
      <c r="K2254" s="302"/>
      <c r="L2254" s="302"/>
      <c r="M2254" s="358"/>
      <c r="N2254" s="311"/>
      <c r="O2254" s="311"/>
      <c r="P2254" s="311"/>
      <c r="Q2254" s="311"/>
      <c r="R2254" s="311"/>
      <c r="S2254" s="358">
        <v>400000</v>
      </c>
      <c r="T2254" s="311"/>
      <c r="U2254" s="311"/>
      <c r="V2254" s="311"/>
      <c r="W2254" s="304"/>
      <c r="X2254" s="311"/>
      <c r="Y2254" s="155"/>
    </row>
    <row r="2255" spans="1:25" s="247" customFormat="1">
      <c r="A2255" s="165"/>
      <c r="B2255" s="164"/>
      <c r="C2255" s="164"/>
      <c r="D2255" s="172" t="s">
        <v>682</v>
      </c>
      <c r="E2255" s="302"/>
      <c r="F2255" s="302"/>
      <c r="G2255" s="302"/>
      <c r="H2255" s="302"/>
      <c r="I2255" s="316"/>
      <c r="J2255" s="302"/>
      <c r="K2255" s="302"/>
      <c r="L2255" s="302"/>
      <c r="M2255" s="358"/>
      <c r="N2255" s="311"/>
      <c r="O2255" s="311"/>
      <c r="P2255" s="311"/>
      <c r="Q2255" s="311"/>
      <c r="R2255" s="311"/>
      <c r="S2255" s="358">
        <v>200000</v>
      </c>
      <c r="T2255" s="311"/>
      <c r="U2255" s="311"/>
      <c r="V2255" s="311"/>
      <c r="W2255" s="304"/>
      <c r="X2255" s="311"/>
      <c r="Y2255" s="155"/>
    </row>
    <row r="2256" spans="1:25" s="247" customFormat="1">
      <c r="A2256" s="165"/>
      <c r="B2256" s="164"/>
      <c r="C2256" s="164"/>
      <c r="D2256" s="172" t="s">
        <v>1003</v>
      </c>
      <c r="E2256" s="302"/>
      <c r="F2256" s="302"/>
      <c r="G2256" s="302"/>
      <c r="H2256" s="302"/>
      <c r="I2256" s="316"/>
      <c r="J2256" s="302"/>
      <c r="K2256" s="302"/>
      <c r="L2256" s="302"/>
      <c r="M2256" s="358"/>
      <c r="N2256" s="311"/>
      <c r="O2256" s="311"/>
      <c r="P2256" s="311"/>
      <c r="Q2256" s="311"/>
      <c r="R2256" s="311"/>
      <c r="S2256" s="358">
        <v>40000</v>
      </c>
      <c r="T2256" s="311"/>
      <c r="U2256" s="311"/>
      <c r="V2256" s="311"/>
      <c r="W2256" s="304"/>
      <c r="X2256" s="311"/>
      <c r="Y2256" s="155"/>
    </row>
    <row r="2257" spans="1:25" s="247" customFormat="1">
      <c r="A2257" s="165"/>
      <c r="B2257" s="164"/>
      <c r="C2257" s="164"/>
      <c r="D2257" s="172" t="s">
        <v>707</v>
      </c>
      <c r="E2257" s="302"/>
      <c r="F2257" s="302"/>
      <c r="G2257" s="302"/>
      <c r="H2257" s="302"/>
      <c r="I2257" s="316"/>
      <c r="J2257" s="302"/>
      <c r="K2257" s="302"/>
      <c r="L2257" s="302"/>
      <c r="M2257" s="358"/>
      <c r="N2257" s="311"/>
      <c r="O2257" s="311"/>
      <c r="P2257" s="311"/>
      <c r="Q2257" s="311"/>
      <c r="R2257" s="311"/>
      <c r="S2257" s="358">
        <v>15000</v>
      </c>
      <c r="T2257" s="311"/>
      <c r="U2257" s="311"/>
      <c r="V2257" s="311"/>
      <c r="W2257" s="304"/>
      <c r="X2257" s="311"/>
      <c r="Y2257" s="155"/>
    </row>
    <row r="2258" spans="1:25" s="247" customFormat="1">
      <c r="A2258" s="165"/>
      <c r="B2258" s="164"/>
      <c r="C2258" s="164"/>
      <c r="D2258" s="172" t="s">
        <v>707</v>
      </c>
      <c r="E2258" s="302"/>
      <c r="F2258" s="302"/>
      <c r="G2258" s="302"/>
      <c r="H2258" s="302"/>
      <c r="I2258" s="316"/>
      <c r="J2258" s="302"/>
      <c r="K2258" s="302"/>
      <c r="L2258" s="302"/>
      <c r="M2258" s="358"/>
      <c r="N2258" s="311"/>
      <c r="O2258" s="311"/>
      <c r="P2258" s="311"/>
      <c r="Q2258" s="311"/>
      <c r="R2258" s="311"/>
      <c r="S2258" s="358">
        <v>15000</v>
      </c>
      <c r="T2258" s="311"/>
      <c r="U2258" s="311"/>
      <c r="V2258" s="311"/>
      <c r="W2258" s="304"/>
      <c r="X2258" s="311"/>
      <c r="Y2258" s="155"/>
    </row>
    <row r="2259" spans="1:25" s="247" customFormat="1">
      <c r="A2259" s="165"/>
      <c r="B2259" s="164"/>
      <c r="C2259" s="164"/>
      <c r="D2259" s="172" t="s">
        <v>1004</v>
      </c>
      <c r="E2259" s="302"/>
      <c r="F2259" s="302"/>
      <c r="G2259" s="302"/>
      <c r="H2259" s="302"/>
      <c r="I2259" s="316"/>
      <c r="J2259" s="302"/>
      <c r="K2259" s="302"/>
      <c r="L2259" s="302"/>
      <c r="M2259" s="358"/>
      <c r="N2259" s="311"/>
      <c r="O2259" s="311"/>
      <c r="P2259" s="311"/>
      <c r="Q2259" s="311"/>
      <c r="R2259" s="311"/>
      <c r="S2259" s="358">
        <v>10000</v>
      </c>
      <c r="T2259" s="311"/>
      <c r="U2259" s="311"/>
      <c r="V2259" s="311"/>
      <c r="W2259" s="304"/>
      <c r="X2259" s="311"/>
      <c r="Y2259" s="155"/>
    </row>
    <row r="2260" spans="1:25" s="247" customFormat="1">
      <c r="A2260" s="165"/>
      <c r="B2260" s="164"/>
      <c r="C2260" s="164"/>
      <c r="D2260" s="172" t="s">
        <v>1005</v>
      </c>
      <c r="E2260" s="302"/>
      <c r="F2260" s="302"/>
      <c r="G2260" s="302"/>
      <c r="H2260" s="302"/>
      <c r="I2260" s="316"/>
      <c r="J2260" s="302"/>
      <c r="K2260" s="302"/>
      <c r="L2260" s="302"/>
      <c r="M2260" s="359"/>
      <c r="N2260" s="311"/>
      <c r="O2260" s="311"/>
      <c r="P2260" s="311"/>
      <c r="Q2260" s="311"/>
      <c r="R2260" s="311"/>
      <c r="S2260" s="359">
        <v>310000000</v>
      </c>
      <c r="T2260" s="311"/>
      <c r="U2260" s="311"/>
      <c r="V2260" s="311"/>
      <c r="W2260" s="304"/>
      <c r="X2260" s="311"/>
      <c r="Y2260" s="155"/>
    </row>
    <row r="2261" spans="1:25" s="247" customFormat="1">
      <c r="A2261" s="165"/>
      <c r="B2261" s="164"/>
      <c r="C2261" s="164"/>
      <c r="D2261" s="172" t="s">
        <v>1006</v>
      </c>
      <c r="E2261" s="302"/>
      <c r="F2261" s="302"/>
      <c r="G2261" s="302"/>
      <c r="H2261" s="302"/>
      <c r="I2261" s="316"/>
      <c r="J2261" s="302"/>
      <c r="K2261" s="302"/>
      <c r="L2261" s="302"/>
      <c r="M2261" s="359"/>
      <c r="N2261" s="311"/>
      <c r="O2261" s="311"/>
      <c r="P2261" s="311"/>
      <c r="Q2261" s="311"/>
      <c r="R2261" s="311"/>
      <c r="S2261" s="359">
        <v>126075000</v>
      </c>
      <c r="T2261" s="311"/>
      <c r="U2261" s="311"/>
      <c r="V2261" s="311"/>
      <c r="W2261" s="304"/>
      <c r="X2261" s="311"/>
      <c r="Y2261" s="155"/>
    </row>
    <row r="2262" spans="1:25" s="247" customFormat="1">
      <c r="A2262" s="165"/>
      <c r="B2262" s="164"/>
      <c r="C2262" s="164"/>
      <c r="D2262" s="172" t="s">
        <v>1007</v>
      </c>
      <c r="E2262" s="302"/>
      <c r="F2262" s="302"/>
      <c r="G2262" s="302"/>
      <c r="H2262" s="302"/>
      <c r="I2262" s="316"/>
      <c r="J2262" s="302"/>
      <c r="K2262" s="302"/>
      <c r="L2262" s="302"/>
      <c r="M2262" s="358"/>
      <c r="N2262" s="311"/>
      <c r="O2262" s="311"/>
      <c r="P2262" s="311"/>
      <c r="Q2262" s="311"/>
      <c r="R2262" s="311"/>
      <c r="S2262" s="358">
        <v>27525000</v>
      </c>
      <c r="T2262" s="311"/>
      <c r="U2262" s="311"/>
      <c r="V2262" s="311"/>
      <c r="W2262" s="304"/>
      <c r="X2262" s="311"/>
      <c r="Y2262" s="155"/>
    </row>
    <row r="2263" spans="1:25" s="247" customFormat="1">
      <c r="A2263" s="165"/>
      <c r="B2263" s="164"/>
      <c r="C2263" s="164"/>
      <c r="D2263" s="172" t="s">
        <v>1008</v>
      </c>
      <c r="E2263" s="302"/>
      <c r="F2263" s="302"/>
      <c r="G2263" s="302"/>
      <c r="H2263" s="302"/>
      <c r="I2263" s="316"/>
      <c r="J2263" s="302"/>
      <c r="K2263" s="302"/>
      <c r="L2263" s="302"/>
      <c r="M2263" s="358"/>
      <c r="N2263" s="311"/>
      <c r="O2263" s="311"/>
      <c r="P2263" s="311"/>
      <c r="Q2263" s="311"/>
      <c r="R2263" s="311"/>
      <c r="S2263" s="358">
        <v>114000000</v>
      </c>
      <c r="T2263" s="311"/>
      <c r="U2263" s="311"/>
      <c r="V2263" s="311"/>
      <c r="W2263" s="304"/>
      <c r="X2263" s="311"/>
      <c r="Y2263" s="155"/>
    </row>
    <row r="2264" spans="1:25" s="247" customFormat="1">
      <c r="A2264" s="165"/>
      <c r="B2264" s="164"/>
      <c r="C2264" s="164"/>
      <c r="D2264" s="172" t="s">
        <v>1009</v>
      </c>
      <c r="E2264" s="302"/>
      <c r="F2264" s="302"/>
      <c r="G2264" s="302"/>
      <c r="H2264" s="302"/>
      <c r="I2264" s="316"/>
      <c r="J2264" s="302"/>
      <c r="K2264" s="302"/>
      <c r="L2264" s="302"/>
      <c r="M2264" s="358"/>
      <c r="N2264" s="311"/>
      <c r="O2264" s="311"/>
      <c r="P2264" s="311"/>
      <c r="Q2264" s="311"/>
      <c r="R2264" s="311"/>
      <c r="S2264" s="358">
        <v>76000000</v>
      </c>
      <c r="T2264" s="311"/>
      <c r="U2264" s="311"/>
      <c r="V2264" s="311"/>
      <c r="W2264" s="304"/>
      <c r="X2264" s="311"/>
      <c r="Y2264" s="155"/>
    </row>
    <row r="2265" spans="1:25" s="247" customFormat="1">
      <c r="A2265" s="165"/>
      <c r="B2265" s="164"/>
      <c r="C2265" s="164"/>
      <c r="D2265" s="172" t="s">
        <v>1010</v>
      </c>
      <c r="E2265" s="302"/>
      <c r="F2265" s="302"/>
      <c r="G2265" s="302"/>
      <c r="H2265" s="302"/>
      <c r="I2265" s="316"/>
      <c r="J2265" s="302"/>
      <c r="K2265" s="302"/>
      <c r="L2265" s="302"/>
      <c r="M2265" s="358"/>
      <c r="N2265" s="311"/>
      <c r="O2265" s="311"/>
      <c r="P2265" s="311"/>
      <c r="Q2265" s="311"/>
      <c r="R2265" s="311"/>
      <c r="S2265" s="358">
        <v>500000</v>
      </c>
      <c r="T2265" s="311"/>
      <c r="U2265" s="311"/>
      <c r="V2265" s="311"/>
      <c r="W2265" s="304"/>
      <c r="X2265" s="311"/>
      <c r="Y2265" s="155"/>
    </row>
    <row r="2266" spans="1:25" s="247" customFormat="1">
      <c r="A2266" s="165"/>
      <c r="B2266" s="164"/>
      <c r="C2266" s="164"/>
      <c r="D2266" s="172" t="s">
        <v>1011</v>
      </c>
      <c r="E2266" s="302"/>
      <c r="F2266" s="302"/>
      <c r="G2266" s="302"/>
      <c r="H2266" s="302"/>
      <c r="I2266" s="316"/>
      <c r="J2266" s="302"/>
      <c r="K2266" s="302"/>
      <c r="L2266" s="302"/>
      <c r="M2266" s="358"/>
      <c r="N2266" s="311"/>
      <c r="O2266" s="311"/>
      <c r="P2266" s="311"/>
      <c r="Q2266" s="311"/>
      <c r="R2266" s="311"/>
      <c r="S2266" s="358">
        <v>9350000</v>
      </c>
      <c r="T2266" s="311"/>
      <c r="U2266" s="311"/>
      <c r="V2266" s="311"/>
      <c r="W2266" s="304"/>
      <c r="X2266" s="311"/>
      <c r="Y2266" s="155"/>
    </row>
    <row r="2267" spans="1:25" s="247" customFormat="1">
      <c r="A2267" s="165"/>
      <c r="B2267" s="164"/>
      <c r="C2267" s="164"/>
      <c r="D2267" s="172" t="s">
        <v>1012</v>
      </c>
      <c r="E2267" s="302"/>
      <c r="F2267" s="302"/>
      <c r="G2267" s="302"/>
      <c r="H2267" s="302"/>
      <c r="I2267" s="316"/>
      <c r="J2267" s="302"/>
      <c r="K2267" s="302"/>
      <c r="L2267" s="302"/>
      <c r="M2267" s="358"/>
      <c r="N2267" s="311"/>
      <c r="O2267" s="311"/>
      <c r="P2267" s="311"/>
      <c r="Q2267" s="311"/>
      <c r="R2267" s="311"/>
      <c r="S2267" s="358">
        <v>1386000</v>
      </c>
      <c r="T2267" s="311"/>
      <c r="U2267" s="311"/>
      <c r="V2267" s="311"/>
      <c r="W2267" s="304"/>
      <c r="X2267" s="311"/>
      <c r="Y2267" s="155"/>
    </row>
    <row r="2268" spans="1:25" s="247" customFormat="1">
      <c r="A2268" s="165"/>
      <c r="B2268" s="164"/>
      <c r="C2268" s="164"/>
      <c r="D2268" s="172" t="s">
        <v>1013</v>
      </c>
      <c r="E2268" s="302"/>
      <c r="F2268" s="302"/>
      <c r="G2268" s="302"/>
      <c r="H2268" s="302"/>
      <c r="I2268" s="316"/>
      <c r="J2268" s="302"/>
      <c r="K2268" s="302"/>
      <c r="L2268" s="302"/>
      <c r="M2268" s="358"/>
      <c r="N2268" s="311"/>
      <c r="O2268" s="311"/>
      <c r="P2268" s="311"/>
      <c r="Q2268" s="311"/>
      <c r="R2268" s="311"/>
      <c r="S2268" s="358">
        <v>18700000</v>
      </c>
      <c r="T2268" s="311"/>
      <c r="U2268" s="311"/>
      <c r="V2268" s="311"/>
      <c r="W2268" s="304"/>
      <c r="X2268" s="311"/>
      <c r="Y2268" s="155"/>
    </row>
    <row r="2269" spans="1:25" s="247" customFormat="1">
      <c r="A2269" s="165"/>
      <c r="B2269" s="164"/>
      <c r="C2269" s="164"/>
      <c r="D2269" s="172" t="s">
        <v>152</v>
      </c>
      <c r="E2269" s="302"/>
      <c r="F2269" s="302"/>
      <c r="G2269" s="302"/>
      <c r="H2269" s="302"/>
      <c r="I2269" s="316"/>
      <c r="J2269" s="302"/>
      <c r="K2269" s="302"/>
      <c r="L2269" s="302"/>
      <c r="M2269" s="358"/>
      <c r="N2269" s="311"/>
      <c r="O2269" s="311"/>
      <c r="P2269" s="311"/>
      <c r="Q2269" s="311"/>
      <c r="R2269" s="311"/>
      <c r="S2269" s="358">
        <v>891000</v>
      </c>
      <c r="T2269" s="311"/>
      <c r="U2269" s="311"/>
      <c r="V2269" s="311"/>
      <c r="W2269" s="304"/>
      <c r="X2269" s="311"/>
      <c r="Y2269" s="155"/>
    </row>
    <row r="2270" spans="1:25" s="247" customFormat="1">
      <c r="A2270" s="165"/>
      <c r="B2270" s="164"/>
      <c r="C2270" s="164"/>
      <c r="D2270" s="172" t="s">
        <v>1014</v>
      </c>
      <c r="E2270" s="302"/>
      <c r="F2270" s="302"/>
      <c r="G2270" s="302"/>
      <c r="H2270" s="302"/>
      <c r="I2270" s="316"/>
      <c r="J2270" s="302"/>
      <c r="K2270" s="302"/>
      <c r="L2270" s="302"/>
      <c r="M2270" s="358"/>
      <c r="N2270" s="311"/>
      <c r="O2270" s="311">
        <v>0</v>
      </c>
      <c r="P2270" s="311"/>
      <c r="Q2270" s="311"/>
      <c r="R2270" s="311"/>
      <c r="S2270" s="358">
        <v>1903000</v>
      </c>
      <c r="T2270" s="311"/>
      <c r="U2270" s="311"/>
      <c r="V2270" s="311"/>
      <c r="W2270" s="304"/>
      <c r="X2270" s="311"/>
      <c r="Y2270" s="155"/>
    </row>
    <row r="2271" spans="1:25">
      <c r="A2271" s="174"/>
      <c r="B2271" s="162"/>
      <c r="C2271" s="162"/>
      <c r="D2271" s="248"/>
      <c r="E2271" s="304"/>
      <c r="F2271" s="304"/>
      <c r="G2271" s="304"/>
      <c r="H2271" s="304"/>
      <c r="I2271" s="304"/>
      <c r="J2271" s="304"/>
      <c r="K2271" s="304"/>
      <c r="L2271" s="304"/>
      <c r="M2271" s="304"/>
      <c r="N2271" s="304"/>
      <c r="O2271" s="304"/>
      <c r="P2271" s="304"/>
      <c r="Q2271" s="304"/>
      <c r="R2271" s="304"/>
      <c r="S2271" s="304"/>
      <c r="T2271" s="304"/>
      <c r="U2271" s="304"/>
      <c r="V2271" s="304"/>
      <c r="W2271" s="304"/>
      <c r="X2271" s="304"/>
      <c r="Y2271" s="154"/>
    </row>
    <row r="2272" spans="1:25" s="226" customFormat="1" ht="18.75" customHeight="1">
      <c r="A2272" s="249">
        <v>17</v>
      </c>
      <c r="B2272" s="250" t="s">
        <v>37</v>
      </c>
      <c r="C2272" s="251"/>
      <c r="D2272" s="251"/>
      <c r="E2272" s="309">
        <f t="shared" ref="E2272:T2272" si="150">E2273+E2274+E2306+E2308+E2311+E2317+E2318</f>
        <v>9174002699</v>
      </c>
      <c r="F2272" s="309">
        <f t="shared" si="150"/>
        <v>193140790</v>
      </c>
      <c r="G2272" s="309">
        <f t="shared" si="150"/>
        <v>193140790</v>
      </c>
      <c r="H2272" s="309">
        <f t="shared" si="150"/>
        <v>5976000</v>
      </c>
      <c r="I2272" s="309">
        <f t="shared" si="150"/>
        <v>0</v>
      </c>
      <c r="J2272" s="309">
        <f t="shared" si="150"/>
        <v>0</v>
      </c>
      <c r="K2272" s="309">
        <f t="shared" si="150"/>
        <v>270434359</v>
      </c>
      <c r="L2272" s="309">
        <f t="shared" si="150"/>
        <v>0</v>
      </c>
      <c r="M2272" s="309">
        <f t="shared" si="150"/>
        <v>0</v>
      </c>
      <c r="N2272" s="309">
        <f t="shared" si="150"/>
        <v>0</v>
      </c>
      <c r="O2272" s="309">
        <f t="shared" si="150"/>
        <v>0</v>
      </c>
      <c r="P2272" s="309">
        <f t="shared" si="150"/>
        <v>0</v>
      </c>
      <c r="Q2272" s="309">
        <f t="shared" si="150"/>
        <v>0</v>
      </c>
      <c r="R2272" s="309">
        <f t="shared" si="150"/>
        <v>0</v>
      </c>
      <c r="S2272" s="309">
        <f t="shared" si="150"/>
        <v>0</v>
      </c>
      <c r="T2272" s="309">
        <f t="shared" si="150"/>
        <v>0</v>
      </c>
      <c r="U2272" s="309"/>
      <c r="V2272" s="309"/>
      <c r="W2272" s="309">
        <f t="shared" ref="W2272" si="151">SUM(W2273:W2318)</f>
        <v>9643553848</v>
      </c>
      <c r="X2272" s="309"/>
    </row>
    <row r="2273" spans="1:25">
      <c r="A2273" s="173"/>
      <c r="B2273" s="163">
        <v>1</v>
      </c>
      <c r="C2273" s="163" t="s">
        <v>95</v>
      </c>
      <c r="D2273" s="167" t="s">
        <v>9</v>
      </c>
      <c r="E2273" s="300">
        <v>1514000000</v>
      </c>
      <c r="F2273" s="300"/>
      <c r="G2273" s="300">
        <f>SUM(G2307)</f>
        <v>0</v>
      </c>
      <c r="H2273" s="300">
        <f>SUM(H2307)</f>
        <v>0</v>
      </c>
      <c r="I2273" s="300">
        <f>SUM(I2307)</f>
        <v>0</v>
      </c>
      <c r="J2273" s="300">
        <f>SUM(J2307)</f>
        <v>0</v>
      </c>
      <c r="K2273" s="300">
        <v>0</v>
      </c>
      <c r="L2273" s="300">
        <v>0</v>
      </c>
      <c r="M2273" s="300">
        <v>0</v>
      </c>
      <c r="N2273" s="300">
        <v>0</v>
      </c>
      <c r="O2273" s="300">
        <v>0</v>
      </c>
      <c r="P2273" s="300">
        <v>0</v>
      </c>
      <c r="Q2273" s="300">
        <v>0</v>
      </c>
      <c r="R2273" s="300">
        <v>0</v>
      </c>
      <c r="S2273" s="300">
        <v>0</v>
      </c>
      <c r="T2273" s="300">
        <v>0</v>
      </c>
      <c r="U2273" s="300"/>
      <c r="V2273" s="300"/>
      <c r="W2273" s="301">
        <f t="shared" ref="W2273:W2274" si="152">E2273+G2273+H2273+I2273+J2273+K2273+L2273+M2273+N2273-O2273-P2273-Q2273-R2273-S2273-T2273-U2273-V2273</f>
        <v>1514000000</v>
      </c>
      <c r="X2273" s="301"/>
      <c r="Y2273" s="154"/>
    </row>
    <row r="2274" spans="1:25">
      <c r="A2274" s="173"/>
      <c r="B2274" s="163">
        <v>2</v>
      </c>
      <c r="C2274" s="163" t="s">
        <v>96</v>
      </c>
      <c r="D2274" s="167" t="s">
        <v>12</v>
      </c>
      <c r="E2274" s="300">
        <v>4794172799</v>
      </c>
      <c r="F2274" s="300">
        <v>186973290</v>
      </c>
      <c r="G2274" s="300">
        <f>SUM(G2275:G2305)-5456000</f>
        <v>165950790</v>
      </c>
      <c r="H2274" s="300">
        <f t="shared" ref="H2274:T2274" si="153">SUM(H2275:H2305)</f>
        <v>5456000</v>
      </c>
      <c r="I2274" s="300">
        <f t="shared" si="153"/>
        <v>0</v>
      </c>
      <c r="J2274" s="300">
        <f t="shared" si="153"/>
        <v>0</v>
      </c>
      <c r="K2274" s="300">
        <f t="shared" si="153"/>
        <v>43534359</v>
      </c>
      <c r="L2274" s="300">
        <f t="shared" si="153"/>
        <v>0</v>
      </c>
      <c r="M2274" s="300">
        <f t="shared" si="153"/>
        <v>0</v>
      </c>
      <c r="N2274" s="300">
        <f t="shared" si="153"/>
        <v>0</v>
      </c>
      <c r="O2274" s="300">
        <f t="shared" si="153"/>
        <v>0</v>
      </c>
      <c r="P2274" s="300">
        <f t="shared" si="153"/>
        <v>0</v>
      </c>
      <c r="Q2274" s="300">
        <f t="shared" si="153"/>
        <v>0</v>
      </c>
      <c r="R2274" s="300">
        <f t="shared" si="153"/>
        <v>0</v>
      </c>
      <c r="S2274" s="300">
        <f t="shared" si="153"/>
        <v>0</v>
      </c>
      <c r="T2274" s="300">
        <f t="shared" si="153"/>
        <v>0</v>
      </c>
      <c r="U2274" s="300"/>
      <c r="V2274" s="300"/>
      <c r="W2274" s="301">
        <f t="shared" si="152"/>
        <v>5009113948</v>
      </c>
      <c r="X2274" s="301"/>
      <c r="Y2274" s="154"/>
    </row>
    <row r="2275" spans="1:25">
      <c r="A2275" s="174"/>
      <c r="B2275" s="162"/>
      <c r="C2275" s="162"/>
      <c r="D2275" s="172" t="s">
        <v>1084</v>
      </c>
      <c r="E2275" s="302"/>
      <c r="F2275" s="302"/>
      <c r="G2275" s="316">
        <v>16185000</v>
      </c>
      <c r="H2275" s="302"/>
      <c r="I2275" s="302"/>
      <c r="J2275" s="302"/>
      <c r="K2275" s="302"/>
      <c r="L2275" s="302"/>
      <c r="M2275" s="304"/>
      <c r="N2275" s="304"/>
      <c r="O2275" s="304"/>
      <c r="P2275" s="304"/>
      <c r="Q2275" s="304"/>
      <c r="R2275" s="304"/>
      <c r="S2275" s="304"/>
      <c r="T2275" s="304"/>
      <c r="U2275" s="304"/>
      <c r="V2275" s="304"/>
      <c r="W2275" s="304"/>
      <c r="X2275" s="304"/>
      <c r="Y2275" s="154"/>
    </row>
    <row r="2276" spans="1:25">
      <c r="A2276" s="174"/>
      <c r="B2276" s="162"/>
      <c r="C2276" s="162"/>
      <c r="D2276" s="172" t="s">
        <v>1085</v>
      </c>
      <c r="E2276" s="302"/>
      <c r="F2276" s="302"/>
      <c r="G2276" s="316">
        <v>900000</v>
      </c>
      <c r="H2276" s="302"/>
      <c r="I2276" s="302"/>
      <c r="J2276" s="302"/>
      <c r="K2276" s="302"/>
      <c r="L2276" s="302"/>
      <c r="M2276" s="304"/>
      <c r="N2276" s="304"/>
      <c r="O2276" s="304"/>
      <c r="P2276" s="304"/>
      <c r="Q2276" s="304"/>
      <c r="R2276" s="304"/>
      <c r="S2276" s="304"/>
      <c r="T2276" s="304"/>
      <c r="U2276" s="304"/>
      <c r="V2276" s="304"/>
      <c r="W2276" s="304"/>
      <c r="X2276" s="304"/>
      <c r="Y2276" s="154"/>
    </row>
    <row r="2277" spans="1:25">
      <c r="A2277" s="174"/>
      <c r="B2277" s="162"/>
      <c r="C2277" s="162"/>
      <c r="D2277" s="172" t="s">
        <v>1086</v>
      </c>
      <c r="E2277" s="302"/>
      <c r="F2277" s="302"/>
      <c r="G2277" s="316">
        <v>6816500</v>
      </c>
      <c r="H2277" s="302"/>
      <c r="I2277" s="302"/>
      <c r="J2277" s="302"/>
      <c r="K2277" s="302"/>
      <c r="L2277" s="302"/>
      <c r="M2277" s="304"/>
      <c r="N2277" s="304"/>
      <c r="O2277" s="304"/>
      <c r="P2277" s="304"/>
      <c r="Q2277" s="304"/>
      <c r="R2277" s="304"/>
      <c r="S2277" s="304"/>
      <c r="T2277" s="304"/>
      <c r="U2277" s="304"/>
      <c r="V2277" s="304"/>
      <c r="W2277" s="304"/>
      <c r="X2277" s="304"/>
      <c r="Y2277" s="154"/>
    </row>
    <row r="2278" spans="1:25">
      <c r="A2278" s="174"/>
      <c r="B2278" s="162"/>
      <c r="C2278" s="162"/>
      <c r="D2278" s="172" t="s">
        <v>1087</v>
      </c>
      <c r="E2278" s="302"/>
      <c r="F2278" s="302"/>
      <c r="G2278" s="316">
        <v>6816500</v>
      </c>
      <c r="H2278" s="302"/>
      <c r="I2278" s="302"/>
      <c r="J2278" s="302"/>
      <c r="K2278" s="302"/>
      <c r="L2278" s="302"/>
      <c r="M2278" s="304"/>
      <c r="N2278" s="304"/>
      <c r="O2278" s="304"/>
      <c r="P2278" s="304"/>
      <c r="Q2278" s="304"/>
      <c r="R2278" s="304"/>
      <c r="S2278" s="304"/>
      <c r="T2278" s="304"/>
      <c r="U2278" s="304"/>
      <c r="V2278" s="304"/>
      <c r="W2278" s="304"/>
      <c r="X2278" s="304"/>
      <c r="Y2278" s="154"/>
    </row>
    <row r="2279" spans="1:25">
      <c r="A2279" s="174"/>
      <c r="B2279" s="162"/>
      <c r="C2279" s="162"/>
      <c r="D2279" s="172" t="s">
        <v>1088</v>
      </c>
      <c r="E2279" s="302"/>
      <c r="F2279" s="302"/>
      <c r="G2279" s="316">
        <v>3408000</v>
      </c>
      <c r="H2279" s="302"/>
      <c r="I2279" s="302"/>
      <c r="J2279" s="302"/>
      <c r="K2279" s="302"/>
      <c r="L2279" s="302"/>
      <c r="M2279" s="304"/>
      <c r="N2279" s="304"/>
      <c r="O2279" s="304"/>
      <c r="P2279" s="304"/>
      <c r="Q2279" s="304"/>
      <c r="R2279" s="304"/>
      <c r="S2279" s="304"/>
      <c r="T2279" s="304"/>
      <c r="U2279" s="304"/>
      <c r="V2279" s="304"/>
      <c r="W2279" s="304"/>
      <c r="X2279" s="304"/>
      <c r="Y2279" s="154"/>
    </row>
    <row r="2280" spans="1:25">
      <c r="A2280" s="174"/>
      <c r="B2280" s="162"/>
      <c r="C2280" s="162"/>
      <c r="D2280" s="172" t="s">
        <v>1089</v>
      </c>
      <c r="E2280" s="302"/>
      <c r="F2280" s="302"/>
      <c r="G2280" s="316">
        <v>3181000</v>
      </c>
      <c r="H2280" s="302"/>
      <c r="I2280" s="302"/>
      <c r="J2280" s="302"/>
      <c r="K2280" s="302"/>
      <c r="L2280" s="302"/>
      <c r="M2280" s="304"/>
      <c r="N2280" s="304"/>
      <c r="O2280" s="304"/>
      <c r="P2280" s="304"/>
      <c r="Q2280" s="304"/>
      <c r="R2280" s="304"/>
      <c r="S2280" s="304"/>
      <c r="T2280" s="304"/>
      <c r="U2280" s="304"/>
      <c r="V2280" s="304"/>
      <c r="W2280" s="304"/>
      <c r="X2280" s="304"/>
      <c r="Y2280" s="154"/>
    </row>
    <row r="2281" spans="1:25">
      <c r="A2281" s="174"/>
      <c r="B2281" s="162"/>
      <c r="C2281" s="162"/>
      <c r="D2281" s="172" t="s">
        <v>1090</v>
      </c>
      <c r="E2281" s="302"/>
      <c r="F2281" s="302"/>
      <c r="G2281" s="316">
        <v>3067000</v>
      </c>
      <c r="H2281" s="302"/>
      <c r="I2281" s="302"/>
      <c r="J2281" s="302"/>
      <c r="K2281" s="302"/>
      <c r="L2281" s="302"/>
      <c r="M2281" s="304"/>
      <c r="N2281" s="304"/>
      <c r="O2281" s="304"/>
      <c r="P2281" s="304"/>
      <c r="Q2281" s="304"/>
      <c r="R2281" s="304"/>
      <c r="S2281" s="304"/>
      <c r="T2281" s="304"/>
      <c r="U2281" s="304"/>
      <c r="V2281" s="304"/>
      <c r="W2281" s="304"/>
      <c r="X2281" s="304"/>
      <c r="Y2281" s="154"/>
    </row>
    <row r="2282" spans="1:25">
      <c r="A2282" s="174"/>
      <c r="B2282" s="162"/>
      <c r="C2282" s="162"/>
      <c r="D2282" s="172" t="s">
        <v>1091</v>
      </c>
      <c r="E2282" s="302"/>
      <c r="F2282" s="302"/>
      <c r="G2282" s="316">
        <v>2329000</v>
      </c>
      <c r="H2282" s="302"/>
      <c r="I2282" s="302"/>
      <c r="J2282" s="302"/>
      <c r="K2282" s="302"/>
      <c r="L2282" s="302"/>
      <c r="M2282" s="304"/>
      <c r="N2282" s="304"/>
      <c r="O2282" s="304"/>
      <c r="P2282" s="304"/>
      <c r="Q2282" s="304"/>
      <c r="R2282" s="304"/>
      <c r="S2282" s="304"/>
      <c r="T2282" s="304"/>
      <c r="U2282" s="304"/>
      <c r="V2282" s="304"/>
      <c r="W2282" s="304"/>
      <c r="X2282" s="304"/>
      <c r="Y2282" s="154"/>
    </row>
    <row r="2283" spans="1:25">
      <c r="A2283" s="174"/>
      <c r="B2283" s="162"/>
      <c r="C2283" s="162"/>
      <c r="D2283" s="172" t="s">
        <v>1092</v>
      </c>
      <c r="E2283" s="302"/>
      <c r="F2283" s="302"/>
      <c r="G2283" s="316">
        <v>5822500</v>
      </c>
      <c r="H2283" s="302"/>
      <c r="I2283" s="302"/>
      <c r="J2283" s="302"/>
      <c r="K2283" s="302"/>
      <c r="L2283" s="302"/>
      <c r="M2283" s="304"/>
      <c r="N2283" s="304"/>
      <c r="O2283" s="304"/>
      <c r="P2283" s="304"/>
      <c r="Q2283" s="304"/>
      <c r="R2283" s="304"/>
      <c r="S2283" s="304"/>
      <c r="T2283" s="304"/>
      <c r="U2283" s="304"/>
      <c r="V2283" s="304"/>
      <c r="W2283" s="304"/>
      <c r="X2283" s="304"/>
      <c r="Y2283" s="154"/>
    </row>
    <row r="2284" spans="1:25">
      <c r="A2284" s="174"/>
      <c r="B2284" s="162"/>
      <c r="C2284" s="162"/>
      <c r="D2284" s="172" t="s">
        <v>642</v>
      </c>
      <c r="E2284" s="302"/>
      <c r="F2284" s="302"/>
      <c r="G2284" s="316">
        <v>1022000</v>
      </c>
      <c r="H2284" s="302"/>
      <c r="I2284" s="302"/>
      <c r="J2284" s="302"/>
      <c r="K2284" s="302"/>
      <c r="L2284" s="302"/>
      <c r="M2284" s="304"/>
      <c r="N2284" s="304"/>
      <c r="O2284" s="304"/>
      <c r="P2284" s="304"/>
      <c r="Q2284" s="304"/>
      <c r="R2284" s="304"/>
      <c r="S2284" s="304"/>
      <c r="T2284" s="304"/>
      <c r="U2284" s="304"/>
      <c r="V2284" s="304"/>
      <c r="W2284" s="304"/>
      <c r="X2284" s="304"/>
      <c r="Y2284" s="154"/>
    </row>
    <row r="2285" spans="1:25">
      <c r="A2285" s="174"/>
      <c r="B2285" s="162"/>
      <c r="C2285" s="162"/>
      <c r="D2285" s="172" t="s">
        <v>1093</v>
      </c>
      <c r="E2285" s="302"/>
      <c r="F2285" s="302"/>
      <c r="G2285" s="316">
        <v>3777500</v>
      </c>
      <c r="H2285" s="302"/>
      <c r="I2285" s="302"/>
      <c r="J2285" s="302"/>
      <c r="K2285" s="302"/>
      <c r="L2285" s="302"/>
      <c r="M2285" s="304"/>
      <c r="N2285" s="304"/>
      <c r="O2285" s="304"/>
      <c r="P2285" s="304"/>
      <c r="Q2285" s="304"/>
      <c r="R2285" s="304"/>
      <c r="S2285" s="304"/>
      <c r="T2285" s="304"/>
      <c r="U2285" s="304"/>
      <c r="V2285" s="304"/>
      <c r="W2285" s="304"/>
      <c r="X2285" s="304"/>
      <c r="Y2285" s="154"/>
    </row>
    <row r="2286" spans="1:25">
      <c r="A2286" s="174"/>
      <c r="B2286" s="162"/>
      <c r="C2286" s="162"/>
      <c r="D2286" s="172" t="s">
        <v>1094</v>
      </c>
      <c r="E2286" s="302"/>
      <c r="F2286" s="302"/>
      <c r="G2286" s="316">
        <v>3465000</v>
      </c>
      <c r="H2286" s="302"/>
      <c r="I2286" s="302"/>
      <c r="J2286" s="302"/>
      <c r="K2286" s="302"/>
      <c r="L2286" s="302"/>
      <c r="M2286" s="304"/>
      <c r="N2286" s="304"/>
      <c r="O2286" s="304"/>
      <c r="P2286" s="304"/>
      <c r="Q2286" s="304"/>
      <c r="R2286" s="304"/>
      <c r="S2286" s="304"/>
      <c r="T2286" s="304"/>
      <c r="U2286" s="304"/>
      <c r="V2286" s="304"/>
      <c r="W2286" s="304"/>
      <c r="X2286" s="304"/>
      <c r="Y2286" s="154"/>
    </row>
    <row r="2287" spans="1:25">
      <c r="A2287" s="174"/>
      <c r="B2287" s="162"/>
      <c r="C2287" s="162"/>
      <c r="D2287" s="172" t="s">
        <v>1095</v>
      </c>
      <c r="E2287" s="302"/>
      <c r="F2287" s="302"/>
      <c r="G2287" s="316">
        <v>3181000</v>
      </c>
      <c r="H2287" s="302"/>
      <c r="I2287" s="302"/>
      <c r="J2287" s="302"/>
      <c r="K2287" s="302"/>
      <c r="L2287" s="302"/>
      <c r="M2287" s="304"/>
      <c r="N2287" s="304"/>
      <c r="O2287" s="304"/>
      <c r="P2287" s="304"/>
      <c r="Q2287" s="304"/>
      <c r="R2287" s="304"/>
      <c r="S2287" s="304"/>
      <c r="T2287" s="304"/>
      <c r="U2287" s="304"/>
      <c r="V2287" s="304"/>
      <c r="W2287" s="304"/>
      <c r="X2287" s="304"/>
      <c r="Y2287" s="154"/>
    </row>
    <row r="2288" spans="1:25">
      <c r="A2288" s="174"/>
      <c r="B2288" s="162"/>
      <c r="C2288" s="162"/>
      <c r="D2288" s="172" t="s">
        <v>1096</v>
      </c>
      <c r="E2288" s="302"/>
      <c r="F2288" s="302"/>
      <c r="G2288" s="316">
        <v>937500</v>
      </c>
      <c r="H2288" s="302"/>
      <c r="I2288" s="302"/>
      <c r="J2288" s="302"/>
      <c r="K2288" s="302"/>
      <c r="L2288" s="302"/>
      <c r="M2288" s="304"/>
      <c r="N2288" s="304"/>
      <c r="O2288" s="304"/>
      <c r="P2288" s="304"/>
      <c r="Q2288" s="304"/>
      <c r="R2288" s="304"/>
      <c r="S2288" s="304"/>
      <c r="T2288" s="304"/>
      <c r="U2288" s="304"/>
      <c r="V2288" s="304"/>
      <c r="W2288" s="304"/>
      <c r="X2288" s="304"/>
      <c r="Y2288" s="154"/>
    </row>
    <row r="2289" spans="1:25">
      <c r="A2289" s="174"/>
      <c r="B2289" s="162"/>
      <c r="C2289" s="162"/>
      <c r="D2289" s="172" t="s">
        <v>479</v>
      </c>
      <c r="E2289" s="302"/>
      <c r="F2289" s="302"/>
      <c r="G2289" s="316">
        <v>4688655</v>
      </c>
      <c r="H2289" s="302"/>
      <c r="I2289" s="302"/>
      <c r="J2289" s="302"/>
      <c r="K2289" s="302"/>
      <c r="L2289" s="302"/>
      <c r="M2289" s="304"/>
      <c r="N2289" s="304"/>
      <c r="O2289" s="304"/>
      <c r="P2289" s="304"/>
      <c r="Q2289" s="304"/>
      <c r="R2289" s="304"/>
      <c r="S2289" s="304"/>
      <c r="T2289" s="304"/>
      <c r="U2289" s="304"/>
      <c r="V2289" s="304"/>
      <c r="W2289" s="304"/>
      <c r="X2289" s="304"/>
      <c r="Y2289" s="154"/>
    </row>
    <row r="2290" spans="1:25">
      <c r="A2290" s="174"/>
      <c r="B2290" s="162"/>
      <c r="C2290" s="162"/>
      <c r="D2290" s="172" t="s">
        <v>1097</v>
      </c>
      <c r="E2290" s="302"/>
      <c r="F2290" s="302"/>
      <c r="G2290" s="316">
        <v>1459535</v>
      </c>
      <c r="H2290" s="302"/>
      <c r="I2290" s="302"/>
      <c r="J2290" s="302"/>
      <c r="K2290" s="302"/>
      <c r="L2290" s="302"/>
      <c r="M2290" s="304"/>
      <c r="N2290" s="304"/>
      <c r="O2290" s="304"/>
      <c r="P2290" s="304"/>
      <c r="Q2290" s="304"/>
      <c r="R2290" s="304"/>
      <c r="S2290" s="304"/>
      <c r="T2290" s="304"/>
      <c r="U2290" s="304"/>
      <c r="V2290" s="304"/>
      <c r="W2290" s="304"/>
      <c r="X2290" s="304"/>
      <c r="Y2290" s="154"/>
    </row>
    <row r="2291" spans="1:25">
      <c r="A2291" s="174"/>
      <c r="B2291" s="162"/>
      <c r="C2291" s="162"/>
      <c r="D2291" s="172" t="s">
        <v>1098</v>
      </c>
      <c r="E2291" s="302"/>
      <c r="F2291" s="302"/>
      <c r="G2291" s="316">
        <v>3950000</v>
      </c>
      <c r="H2291" s="302"/>
      <c r="I2291" s="302"/>
      <c r="J2291" s="302"/>
      <c r="K2291" s="302"/>
      <c r="L2291" s="302"/>
      <c r="M2291" s="304"/>
      <c r="N2291" s="304"/>
      <c r="O2291" s="304"/>
      <c r="P2291" s="304"/>
      <c r="Q2291" s="304"/>
      <c r="R2291" s="304"/>
      <c r="S2291" s="304"/>
      <c r="T2291" s="304"/>
      <c r="U2291" s="304"/>
      <c r="V2291" s="304"/>
      <c r="W2291" s="304"/>
      <c r="X2291" s="304"/>
      <c r="Y2291" s="154"/>
    </row>
    <row r="2292" spans="1:25">
      <c r="A2292" s="174"/>
      <c r="B2292" s="162"/>
      <c r="C2292" s="162"/>
      <c r="D2292" s="172" t="s">
        <v>1099</v>
      </c>
      <c r="E2292" s="302"/>
      <c r="F2292" s="302"/>
      <c r="G2292" s="316">
        <v>1667500</v>
      </c>
      <c r="H2292" s="302"/>
      <c r="I2292" s="302"/>
      <c r="J2292" s="302"/>
      <c r="K2292" s="302"/>
      <c r="L2292" s="302"/>
      <c r="M2292" s="304"/>
      <c r="N2292" s="304"/>
      <c r="O2292" s="304"/>
      <c r="P2292" s="304"/>
      <c r="Q2292" s="304"/>
      <c r="R2292" s="304"/>
      <c r="S2292" s="304"/>
      <c r="T2292" s="304"/>
      <c r="U2292" s="304"/>
      <c r="V2292" s="304"/>
      <c r="W2292" s="304"/>
      <c r="X2292" s="304"/>
      <c r="Y2292" s="154"/>
    </row>
    <row r="2293" spans="1:25">
      <c r="A2293" s="174"/>
      <c r="B2293" s="162"/>
      <c r="C2293" s="162"/>
      <c r="D2293" s="172" t="s">
        <v>1100</v>
      </c>
      <c r="E2293" s="302"/>
      <c r="F2293" s="302"/>
      <c r="G2293" s="316">
        <v>3150000</v>
      </c>
      <c r="H2293" s="302"/>
      <c r="I2293" s="302"/>
      <c r="J2293" s="302"/>
      <c r="K2293" s="302"/>
      <c r="L2293" s="302"/>
      <c r="M2293" s="304"/>
      <c r="N2293" s="304"/>
      <c r="O2293" s="304"/>
      <c r="P2293" s="304"/>
      <c r="Q2293" s="304"/>
      <c r="R2293" s="304"/>
      <c r="S2293" s="304"/>
      <c r="T2293" s="304"/>
      <c r="U2293" s="304"/>
      <c r="V2293" s="304"/>
      <c r="W2293" s="304"/>
      <c r="X2293" s="304"/>
      <c r="Y2293" s="154"/>
    </row>
    <row r="2294" spans="1:25">
      <c r="A2294" s="174"/>
      <c r="B2294" s="162"/>
      <c r="C2294" s="162"/>
      <c r="D2294" s="172" t="s">
        <v>1101</v>
      </c>
      <c r="E2294" s="302"/>
      <c r="F2294" s="302"/>
      <c r="G2294" s="316">
        <v>1000000</v>
      </c>
      <c r="H2294" s="302"/>
      <c r="I2294" s="302"/>
      <c r="J2294" s="302"/>
      <c r="K2294" s="302"/>
      <c r="L2294" s="302"/>
      <c r="M2294" s="304"/>
      <c r="N2294" s="304"/>
      <c r="O2294" s="304"/>
      <c r="P2294" s="304"/>
      <c r="Q2294" s="304"/>
      <c r="R2294" s="304"/>
      <c r="S2294" s="304"/>
      <c r="T2294" s="304"/>
      <c r="U2294" s="304"/>
      <c r="V2294" s="304"/>
      <c r="W2294" s="304"/>
      <c r="X2294" s="304"/>
      <c r="Y2294" s="154"/>
    </row>
    <row r="2295" spans="1:25">
      <c r="A2295" s="174"/>
      <c r="B2295" s="162"/>
      <c r="C2295" s="162"/>
      <c r="D2295" s="172" t="s">
        <v>1097</v>
      </c>
      <c r="E2295" s="302"/>
      <c r="F2295" s="302"/>
      <c r="G2295" s="316">
        <v>7795600</v>
      </c>
      <c r="H2295" s="302"/>
      <c r="I2295" s="302"/>
      <c r="J2295" s="302"/>
      <c r="K2295" s="302"/>
      <c r="L2295" s="302"/>
      <c r="M2295" s="304"/>
      <c r="N2295" s="304"/>
      <c r="O2295" s="304"/>
      <c r="P2295" s="304"/>
      <c r="Q2295" s="304"/>
      <c r="R2295" s="304"/>
      <c r="S2295" s="304"/>
      <c r="T2295" s="304"/>
      <c r="U2295" s="304"/>
      <c r="V2295" s="304"/>
      <c r="W2295" s="304"/>
      <c r="X2295" s="304"/>
      <c r="Y2295" s="154"/>
    </row>
    <row r="2296" spans="1:25">
      <c r="A2296" s="174"/>
      <c r="B2296" s="162"/>
      <c r="C2296" s="162"/>
      <c r="D2296" s="172" t="s">
        <v>1102</v>
      </c>
      <c r="E2296" s="302"/>
      <c r="F2296" s="302"/>
      <c r="G2296" s="316">
        <v>54197000</v>
      </c>
      <c r="H2296" s="302"/>
      <c r="I2296" s="302"/>
      <c r="J2296" s="302"/>
      <c r="K2296" s="302"/>
      <c r="L2296" s="302"/>
      <c r="M2296" s="304"/>
      <c r="N2296" s="304"/>
      <c r="O2296" s="304"/>
      <c r="P2296" s="304"/>
      <c r="Q2296" s="304"/>
      <c r="R2296" s="304"/>
      <c r="S2296" s="304"/>
      <c r="T2296" s="304"/>
      <c r="U2296" s="304"/>
      <c r="V2296" s="304"/>
      <c r="W2296" s="304"/>
      <c r="X2296" s="304"/>
      <c r="Y2296" s="154"/>
    </row>
    <row r="2297" spans="1:25">
      <c r="A2297" s="174"/>
      <c r="B2297" s="162"/>
      <c r="C2297" s="162"/>
      <c r="D2297" s="172" t="s">
        <v>1103</v>
      </c>
      <c r="E2297" s="302"/>
      <c r="F2297" s="302"/>
      <c r="G2297" s="316">
        <v>20560000</v>
      </c>
      <c r="H2297" s="302"/>
      <c r="I2297" s="302"/>
      <c r="J2297" s="302"/>
      <c r="K2297" s="302"/>
      <c r="L2297" s="302"/>
      <c r="M2297" s="304"/>
      <c r="N2297" s="304"/>
      <c r="O2297" s="304"/>
      <c r="P2297" s="304"/>
      <c r="Q2297" s="304"/>
      <c r="R2297" s="304"/>
      <c r="S2297" s="304"/>
      <c r="T2297" s="304"/>
      <c r="U2297" s="304"/>
      <c r="V2297" s="304"/>
      <c r="W2297" s="304"/>
      <c r="X2297" s="304"/>
      <c r="Y2297" s="154"/>
    </row>
    <row r="2298" spans="1:25">
      <c r="A2298" s="174"/>
      <c r="B2298" s="162"/>
      <c r="C2298" s="162"/>
      <c r="D2298" s="172" t="s">
        <v>1104</v>
      </c>
      <c r="E2298" s="302"/>
      <c r="F2298" s="302"/>
      <c r="G2298" s="316">
        <v>1100000</v>
      </c>
      <c r="H2298" s="302"/>
      <c r="I2298" s="302"/>
      <c r="J2298" s="302"/>
      <c r="K2298" s="302"/>
      <c r="L2298" s="302"/>
      <c r="M2298" s="304"/>
      <c r="N2298" s="304"/>
      <c r="O2298" s="304"/>
      <c r="P2298" s="304"/>
      <c r="Q2298" s="304"/>
      <c r="R2298" s="304"/>
      <c r="S2298" s="304"/>
      <c r="T2298" s="304"/>
      <c r="U2298" s="304"/>
      <c r="V2298" s="304"/>
      <c r="W2298" s="304"/>
      <c r="X2298" s="304"/>
      <c r="Y2298" s="154"/>
    </row>
    <row r="2299" spans="1:25">
      <c r="A2299" s="174"/>
      <c r="B2299" s="162"/>
      <c r="C2299" s="162"/>
      <c r="D2299" s="172" t="s">
        <v>1105</v>
      </c>
      <c r="E2299" s="302"/>
      <c r="F2299" s="302"/>
      <c r="G2299" s="316">
        <v>4480000</v>
      </c>
      <c r="H2299" s="302"/>
      <c r="I2299" s="302"/>
      <c r="J2299" s="302"/>
      <c r="K2299" s="302"/>
      <c r="L2299" s="302"/>
      <c r="M2299" s="304"/>
      <c r="N2299" s="304"/>
      <c r="O2299" s="304"/>
      <c r="P2299" s="304"/>
      <c r="Q2299" s="304"/>
      <c r="R2299" s="304"/>
      <c r="S2299" s="304"/>
      <c r="T2299" s="304"/>
      <c r="U2299" s="304"/>
      <c r="V2299" s="304"/>
      <c r="W2299" s="304"/>
      <c r="X2299" s="304"/>
      <c r="Y2299" s="154"/>
    </row>
    <row r="2300" spans="1:25">
      <c r="A2300" s="174"/>
      <c r="B2300" s="162"/>
      <c r="C2300" s="162"/>
      <c r="D2300" s="172" t="s">
        <v>1106</v>
      </c>
      <c r="E2300" s="302"/>
      <c r="F2300" s="302"/>
      <c r="G2300" s="316">
        <v>4450000</v>
      </c>
      <c r="H2300" s="302"/>
      <c r="I2300" s="302"/>
      <c r="J2300" s="302"/>
      <c r="K2300" s="302"/>
      <c r="L2300" s="302"/>
      <c r="M2300" s="304"/>
      <c r="N2300" s="304"/>
      <c r="O2300" s="304"/>
      <c r="P2300" s="304"/>
      <c r="Q2300" s="304"/>
      <c r="R2300" s="304"/>
      <c r="S2300" s="304"/>
      <c r="T2300" s="304"/>
      <c r="U2300" s="304"/>
      <c r="V2300" s="304"/>
      <c r="W2300" s="304"/>
      <c r="X2300" s="304"/>
      <c r="Y2300" s="154"/>
    </row>
    <row r="2301" spans="1:25">
      <c r="A2301" s="174"/>
      <c r="B2301" s="162"/>
      <c r="C2301" s="162"/>
      <c r="D2301" s="172" t="s">
        <v>1107</v>
      </c>
      <c r="E2301" s="302"/>
      <c r="F2301" s="302"/>
      <c r="G2301" s="302">
        <v>2000000</v>
      </c>
      <c r="H2301" s="302"/>
      <c r="I2301" s="302"/>
      <c r="J2301" s="302"/>
      <c r="K2301" s="302"/>
      <c r="L2301" s="302"/>
      <c r="M2301" s="304"/>
      <c r="N2301" s="304"/>
      <c r="O2301" s="304"/>
      <c r="P2301" s="304"/>
      <c r="Q2301" s="304"/>
      <c r="R2301" s="304"/>
      <c r="S2301" s="304"/>
      <c r="T2301" s="304"/>
      <c r="U2301" s="304"/>
      <c r="V2301" s="304"/>
      <c r="W2301" s="304"/>
      <c r="X2301" s="304"/>
      <c r="Y2301" s="154"/>
    </row>
    <row r="2302" spans="1:25">
      <c r="A2302" s="174"/>
      <c r="B2302" s="162"/>
      <c r="C2302" s="162"/>
      <c r="D2302" s="172" t="s">
        <v>102</v>
      </c>
      <c r="E2302" s="302"/>
      <c r="F2302" s="302"/>
      <c r="G2302" s="302"/>
      <c r="H2302" s="302">
        <v>5456000</v>
      </c>
      <c r="I2302" s="302"/>
      <c r="J2302" s="302"/>
      <c r="K2302" s="302"/>
      <c r="L2302" s="302"/>
      <c r="M2302" s="304"/>
      <c r="N2302" s="304"/>
      <c r="O2302" s="304"/>
      <c r="P2302" s="304"/>
      <c r="Q2302" s="304"/>
      <c r="R2302" s="304"/>
      <c r="S2302" s="304"/>
      <c r="T2302" s="304"/>
      <c r="U2302" s="304"/>
      <c r="V2302" s="304"/>
      <c r="W2302" s="304"/>
      <c r="X2302" s="304"/>
      <c r="Y2302" s="154"/>
    </row>
    <row r="2303" spans="1:25">
      <c r="A2303" s="174"/>
      <c r="B2303" s="162"/>
      <c r="C2303" s="162"/>
      <c r="D2303" s="172" t="s">
        <v>1108</v>
      </c>
      <c r="E2303" s="302"/>
      <c r="F2303" s="302"/>
      <c r="G2303" s="302"/>
      <c r="H2303" s="302"/>
      <c r="I2303" s="302"/>
      <c r="J2303" s="302"/>
      <c r="K2303" s="316">
        <v>14511453</v>
      </c>
      <c r="L2303" s="302"/>
      <c r="M2303" s="304"/>
      <c r="N2303" s="304"/>
      <c r="O2303" s="304"/>
      <c r="P2303" s="304"/>
      <c r="Q2303" s="304"/>
      <c r="R2303" s="304"/>
      <c r="S2303" s="304"/>
      <c r="T2303" s="304"/>
      <c r="U2303" s="304"/>
      <c r="V2303" s="304"/>
      <c r="W2303" s="304"/>
      <c r="X2303" s="304"/>
      <c r="Y2303" s="154"/>
    </row>
    <row r="2304" spans="1:25">
      <c r="A2304" s="174"/>
      <c r="B2304" s="162"/>
      <c r="C2304" s="162"/>
      <c r="D2304" s="172" t="s">
        <v>1109</v>
      </c>
      <c r="E2304" s="302"/>
      <c r="F2304" s="302"/>
      <c r="G2304" s="302"/>
      <c r="H2304" s="302"/>
      <c r="I2304" s="302"/>
      <c r="J2304" s="302"/>
      <c r="K2304" s="302">
        <v>14511453</v>
      </c>
      <c r="L2304" s="302"/>
      <c r="M2304" s="304"/>
      <c r="N2304" s="304"/>
      <c r="O2304" s="304"/>
      <c r="P2304" s="304"/>
      <c r="Q2304" s="304"/>
      <c r="R2304" s="304"/>
      <c r="S2304" s="304"/>
      <c r="T2304" s="304"/>
      <c r="U2304" s="304"/>
      <c r="V2304" s="304"/>
      <c r="W2304" s="304"/>
      <c r="X2304" s="304"/>
      <c r="Y2304" s="154"/>
    </row>
    <row r="2305" spans="1:25">
      <c r="A2305" s="174"/>
      <c r="B2305" s="162"/>
      <c r="C2305" s="162"/>
      <c r="D2305" s="172" t="s">
        <v>1110</v>
      </c>
      <c r="E2305" s="302"/>
      <c r="F2305" s="302"/>
      <c r="G2305" s="302"/>
      <c r="H2305" s="302"/>
      <c r="I2305" s="302"/>
      <c r="J2305" s="302"/>
      <c r="K2305" s="302">
        <v>14511453</v>
      </c>
      <c r="L2305" s="302"/>
      <c r="M2305" s="304"/>
      <c r="N2305" s="304"/>
      <c r="O2305" s="304"/>
      <c r="P2305" s="304"/>
      <c r="Q2305" s="304"/>
      <c r="R2305" s="304"/>
      <c r="S2305" s="304"/>
      <c r="T2305" s="304"/>
      <c r="U2305" s="304"/>
      <c r="V2305" s="304"/>
      <c r="W2305" s="304"/>
      <c r="X2305" s="304"/>
      <c r="Y2305" s="154"/>
    </row>
    <row r="2306" spans="1:25">
      <c r="A2306" s="173"/>
      <c r="B2306" s="163">
        <v>3</v>
      </c>
      <c r="C2306" s="163" t="s">
        <v>97</v>
      </c>
      <c r="D2306" s="167" t="s">
        <v>13</v>
      </c>
      <c r="E2306" s="300">
        <v>2578552000</v>
      </c>
      <c r="F2306" s="300">
        <v>1667500</v>
      </c>
      <c r="G2306" s="300">
        <v>0</v>
      </c>
      <c r="H2306" s="300">
        <v>0</v>
      </c>
      <c r="I2306" s="300">
        <v>0</v>
      </c>
      <c r="J2306" s="300">
        <v>0</v>
      </c>
      <c r="K2306" s="300">
        <f>SUM(K2307)</f>
        <v>226900000</v>
      </c>
      <c r="L2306" s="300">
        <v>0</v>
      </c>
      <c r="M2306" s="301">
        <v>0</v>
      </c>
      <c r="N2306" s="301">
        <v>0</v>
      </c>
      <c r="O2306" s="301">
        <v>0</v>
      </c>
      <c r="P2306" s="301">
        <v>0</v>
      </c>
      <c r="Q2306" s="301">
        <v>0</v>
      </c>
      <c r="R2306" s="301">
        <v>0</v>
      </c>
      <c r="S2306" s="301">
        <v>0</v>
      </c>
      <c r="T2306" s="301">
        <v>0</v>
      </c>
      <c r="U2306" s="301"/>
      <c r="V2306" s="301"/>
      <c r="W2306" s="301">
        <f>E2306+G2306+H2306+I2306+J2306+K2306+L2306+M2306+N2306-O2306-P2306-Q2306-R2306-S2306-T2306-U2306-V2306</f>
        <v>2805452000</v>
      </c>
      <c r="X2306" s="301"/>
      <c r="Y2306" s="154"/>
    </row>
    <row r="2307" spans="1:25" s="269" customFormat="1">
      <c r="A2307" s="266"/>
      <c r="B2307" s="267"/>
      <c r="C2307" s="267"/>
      <c r="D2307" s="172" t="s">
        <v>1083</v>
      </c>
      <c r="E2307" s="302"/>
      <c r="F2307" s="302"/>
      <c r="G2307" s="302"/>
      <c r="H2307" s="302"/>
      <c r="I2307" s="302"/>
      <c r="J2307" s="302"/>
      <c r="K2307" s="316">
        <v>226900000</v>
      </c>
      <c r="L2307" s="315"/>
      <c r="M2307" s="360"/>
      <c r="N2307" s="360"/>
      <c r="O2307" s="360"/>
      <c r="P2307" s="360"/>
      <c r="Q2307" s="360"/>
      <c r="R2307" s="360"/>
      <c r="S2307" s="360"/>
      <c r="T2307" s="360"/>
      <c r="U2307" s="360"/>
      <c r="V2307" s="360"/>
      <c r="W2307" s="360"/>
      <c r="X2307" s="360"/>
      <c r="Y2307" s="268"/>
    </row>
    <row r="2308" spans="1:25">
      <c r="A2308" s="173"/>
      <c r="B2308" s="163">
        <v>4</v>
      </c>
      <c r="C2308" s="163" t="s">
        <v>98</v>
      </c>
      <c r="D2308" s="167" t="s">
        <v>8</v>
      </c>
      <c r="E2308" s="300">
        <v>61700000</v>
      </c>
      <c r="F2308" s="300"/>
      <c r="G2308" s="300">
        <f t="shared" ref="G2308:T2308" si="154">SUM(G2309:G2310)</f>
        <v>10750000</v>
      </c>
      <c r="H2308" s="300">
        <f t="shared" si="154"/>
        <v>0</v>
      </c>
      <c r="I2308" s="300">
        <f t="shared" si="154"/>
        <v>0</v>
      </c>
      <c r="J2308" s="300">
        <f t="shared" si="154"/>
        <v>0</v>
      </c>
      <c r="K2308" s="300">
        <f t="shared" si="154"/>
        <v>0</v>
      </c>
      <c r="L2308" s="300">
        <f t="shared" si="154"/>
        <v>0</v>
      </c>
      <c r="M2308" s="300">
        <f t="shared" si="154"/>
        <v>0</v>
      </c>
      <c r="N2308" s="300">
        <f t="shared" si="154"/>
        <v>0</v>
      </c>
      <c r="O2308" s="300">
        <f t="shared" si="154"/>
        <v>0</v>
      </c>
      <c r="P2308" s="300">
        <f t="shared" si="154"/>
        <v>0</v>
      </c>
      <c r="Q2308" s="300">
        <f t="shared" si="154"/>
        <v>0</v>
      </c>
      <c r="R2308" s="300">
        <f t="shared" si="154"/>
        <v>0</v>
      </c>
      <c r="S2308" s="300">
        <f t="shared" si="154"/>
        <v>0</v>
      </c>
      <c r="T2308" s="300">
        <f t="shared" si="154"/>
        <v>0</v>
      </c>
      <c r="U2308" s="300"/>
      <c r="V2308" s="300"/>
      <c r="W2308" s="301">
        <f>E2308+G2308+H2308+I2308+J2308+K2308+L2308+M2308+N2308-O2308-P2308-Q2308-R2308-S2308-T2308-U2308-V2308</f>
        <v>72450000</v>
      </c>
      <c r="X2308" s="301"/>
      <c r="Y2308" s="154"/>
    </row>
    <row r="2309" spans="1:25">
      <c r="A2309" s="174"/>
      <c r="B2309" s="162"/>
      <c r="C2309" s="162"/>
      <c r="D2309" s="172" t="s">
        <v>1111</v>
      </c>
      <c r="E2309" s="302"/>
      <c r="F2309" s="302"/>
      <c r="G2309" s="302">
        <v>5500000</v>
      </c>
      <c r="H2309" s="302"/>
      <c r="I2309" s="302"/>
      <c r="J2309" s="302"/>
      <c r="K2309" s="302"/>
      <c r="L2309" s="302"/>
      <c r="M2309" s="304"/>
      <c r="N2309" s="304"/>
      <c r="O2309" s="304"/>
      <c r="P2309" s="304"/>
      <c r="Q2309" s="304"/>
      <c r="R2309" s="304"/>
      <c r="S2309" s="304"/>
      <c r="T2309" s="304"/>
      <c r="U2309" s="304"/>
      <c r="V2309" s="304"/>
      <c r="W2309" s="304"/>
      <c r="X2309" s="304"/>
      <c r="Y2309" s="154"/>
    </row>
    <row r="2310" spans="1:25">
      <c r="A2310" s="174"/>
      <c r="B2310" s="162"/>
      <c r="C2310" s="162"/>
      <c r="D2310" s="172" t="s">
        <v>1137</v>
      </c>
      <c r="E2310" s="302"/>
      <c r="F2310" s="302"/>
      <c r="G2310" s="302">
        <v>5250000</v>
      </c>
      <c r="H2310" s="302"/>
      <c r="I2310" s="302"/>
      <c r="J2310" s="302"/>
      <c r="K2310" s="302"/>
      <c r="L2310" s="302"/>
      <c r="M2310" s="304"/>
      <c r="N2310" s="304"/>
      <c r="O2310" s="304"/>
      <c r="P2310" s="304"/>
      <c r="Q2310" s="304"/>
      <c r="R2310" s="304"/>
      <c r="S2310" s="304"/>
      <c r="T2310" s="304"/>
      <c r="U2310" s="304"/>
      <c r="V2310" s="304"/>
      <c r="W2310" s="304"/>
      <c r="X2310" s="304"/>
      <c r="Y2310" s="154"/>
    </row>
    <row r="2311" spans="1:25">
      <c r="A2311" s="173"/>
      <c r="B2311" s="163">
        <v>5</v>
      </c>
      <c r="C2311" s="163" t="s">
        <v>99</v>
      </c>
      <c r="D2311" s="167" t="s">
        <v>14</v>
      </c>
      <c r="E2311" s="300">
        <v>150268400</v>
      </c>
      <c r="F2311" s="300">
        <v>4500000</v>
      </c>
      <c r="G2311" s="300">
        <f>SUM(G2312:G2316)-50000</f>
        <v>16440000</v>
      </c>
      <c r="H2311" s="300">
        <f t="shared" ref="H2311:T2311" si="155">SUM(H2312:H2316)</f>
        <v>520000</v>
      </c>
      <c r="I2311" s="300">
        <f t="shared" si="155"/>
        <v>0</v>
      </c>
      <c r="J2311" s="300">
        <f t="shared" si="155"/>
        <v>0</v>
      </c>
      <c r="K2311" s="300">
        <f t="shared" si="155"/>
        <v>0</v>
      </c>
      <c r="L2311" s="300">
        <f t="shared" si="155"/>
        <v>0</v>
      </c>
      <c r="M2311" s="300">
        <f t="shared" si="155"/>
        <v>0</v>
      </c>
      <c r="N2311" s="300">
        <f t="shared" si="155"/>
        <v>0</v>
      </c>
      <c r="O2311" s="300">
        <f t="shared" si="155"/>
        <v>0</v>
      </c>
      <c r="P2311" s="300">
        <f t="shared" si="155"/>
        <v>0</v>
      </c>
      <c r="Q2311" s="300">
        <f t="shared" si="155"/>
        <v>0</v>
      </c>
      <c r="R2311" s="300">
        <f t="shared" si="155"/>
        <v>0</v>
      </c>
      <c r="S2311" s="300">
        <f t="shared" si="155"/>
        <v>0</v>
      </c>
      <c r="T2311" s="300">
        <f t="shared" si="155"/>
        <v>0</v>
      </c>
      <c r="U2311" s="300"/>
      <c r="V2311" s="300"/>
      <c r="W2311" s="301">
        <f>E2311+G2311+H2311+I2311+J2311+K2311+L2311+M2311+N2311-O2311-P2311-Q2311-R2311-S2311-T2311-U2311-V2311</f>
        <v>167228400</v>
      </c>
      <c r="X2311" s="301"/>
      <c r="Y2311" s="154"/>
    </row>
    <row r="2312" spans="1:25">
      <c r="A2312" s="174"/>
      <c r="B2312" s="162"/>
      <c r="C2312" s="162"/>
      <c r="D2312" s="172" t="s">
        <v>233</v>
      </c>
      <c r="E2312" s="302"/>
      <c r="F2312" s="302"/>
      <c r="G2312" s="302">
        <v>5990000</v>
      </c>
      <c r="H2312" s="302"/>
      <c r="I2312" s="302"/>
      <c r="J2312" s="302"/>
      <c r="K2312" s="302"/>
      <c r="L2312" s="302"/>
      <c r="M2312" s="304"/>
      <c r="N2312" s="304"/>
      <c r="O2312" s="304"/>
      <c r="P2312" s="304"/>
      <c r="Q2312" s="304"/>
      <c r="R2312" s="304"/>
      <c r="S2312" s="304"/>
      <c r="T2312" s="304"/>
      <c r="U2312" s="304"/>
      <c r="V2312" s="304"/>
      <c r="W2312" s="304"/>
      <c r="X2312" s="304"/>
      <c r="Y2312" s="154"/>
    </row>
    <row r="2313" spans="1:25">
      <c r="A2313" s="174"/>
      <c r="B2313" s="162"/>
      <c r="C2313" s="162"/>
      <c r="D2313" s="172" t="s">
        <v>867</v>
      </c>
      <c r="E2313" s="302"/>
      <c r="F2313" s="302"/>
      <c r="G2313" s="302">
        <v>3000000</v>
      </c>
      <c r="H2313" s="302"/>
      <c r="I2313" s="302"/>
      <c r="J2313" s="302"/>
      <c r="K2313" s="302"/>
      <c r="L2313" s="302"/>
      <c r="M2313" s="304"/>
      <c r="N2313" s="304"/>
      <c r="O2313" s="304"/>
      <c r="P2313" s="304"/>
      <c r="Q2313" s="304"/>
      <c r="R2313" s="304"/>
      <c r="S2313" s="304"/>
      <c r="T2313" s="304"/>
      <c r="U2313" s="304"/>
      <c r="V2313" s="304"/>
      <c r="W2313" s="304"/>
      <c r="X2313" s="304"/>
      <c r="Y2313" s="154"/>
    </row>
    <row r="2314" spans="1:25">
      <c r="A2314" s="174"/>
      <c r="B2314" s="162"/>
      <c r="C2314" s="162"/>
      <c r="D2314" s="172" t="s">
        <v>586</v>
      </c>
      <c r="E2314" s="302"/>
      <c r="F2314" s="302"/>
      <c r="G2314" s="302">
        <v>6000000</v>
      </c>
      <c r="H2314" s="302">
        <v>470000</v>
      </c>
      <c r="I2314" s="302"/>
      <c r="J2314" s="302"/>
      <c r="K2314" s="302"/>
      <c r="L2314" s="302"/>
      <c r="M2314" s="304"/>
      <c r="N2314" s="304"/>
      <c r="O2314" s="304"/>
      <c r="P2314" s="304"/>
      <c r="Q2314" s="304"/>
      <c r="R2314" s="304"/>
      <c r="S2314" s="304"/>
      <c r="T2314" s="304"/>
      <c r="U2314" s="304"/>
      <c r="V2314" s="304"/>
      <c r="W2314" s="304"/>
      <c r="X2314" s="304"/>
      <c r="Y2314" s="154"/>
    </row>
    <row r="2315" spans="1:25">
      <c r="A2315" s="174"/>
      <c r="B2315" s="162"/>
      <c r="C2315" s="162"/>
      <c r="D2315" s="172" t="s">
        <v>1112</v>
      </c>
      <c r="E2315" s="302"/>
      <c r="F2315" s="302"/>
      <c r="G2315" s="302">
        <v>1500000</v>
      </c>
      <c r="H2315" s="302"/>
      <c r="I2315" s="302"/>
      <c r="J2315" s="302"/>
      <c r="K2315" s="302"/>
      <c r="L2315" s="302"/>
      <c r="M2315" s="304"/>
      <c r="N2315" s="304"/>
      <c r="O2315" s="304"/>
      <c r="P2315" s="304"/>
      <c r="Q2315" s="304"/>
      <c r="R2315" s="304"/>
      <c r="S2315" s="304"/>
      <c r="T2315" s="304"/>
      <c r="U2315" s="304"/>
      <c r="V2315" s="304"/>
      <c r="W2315" s="304"/>
      <c r="X2315" s="304"/>
      <c r="Y2315" s="154"/>
    </row>
    <row r="2316" spans="1:25">
      <c r="A2316" s="174"/>
      <c r="B2316" s="162"/>
      <c r="C2316" s="162"/>
      <c r="D2316" s="172" t="s">
        <v>102</v>
      </c>
      <c r="E2316" s="302"/>
      <c r="F2316" s="302"/>
      <c r="G2316" s="302"/>
      <c r="H2316" s="302">
        <v>50000</v>
      </c>
      <c r="I2316" s="302"/>
      <c r="J2316" s="302"/>
      <c r="K2316" s="302"/>
      <c r="L2316" s="302"/>
      <c r="M2316" s="304"/>
      <c r="N2316" s="304"/>
      <c r="O2316" s="304"/>
      <c r="P2316" s="304"/>
      <c r="Q2316" s="304"/>
      <c r="R2316" s="304"/>
      <c r="S2316" s="304"/>
      <c r="T2316" s="304"/>
      <c r="U2316" s="304"/>
      <c r="V2316" s="304"/>
      <c r="W2316" s="304"/>
      <c r="X2316" s="304"/>
      <c r="Y2316" s="154"/>
    </row>
    <row r="2317" spans="1:25">
      <c r="A2317" s="173"/>
      <c r="B2317" s="163">
        <v>6</v>
      </c>
      <c r="C2317" s="163" t="s">
        <v>100</v>
      </c>
      <c r="D2317" s="167" t="s">
        <v>10</v>
      </c>
      <c r="E2317" s="300">
        <v>0</v>
      </c>
      <c r="F2317" s="300"/>
      <c r="G2317" s="300">
        <v>0</v>
      </c>
      <c r="H2317" s="300">
        <v>0</v>
      </c>
      <c r="I2317" s="300">
        <v>0</v>
      </c>
      <c r="J2317" s="300">
        <v>0</v>
      </c>
      <c r="K2317" s="300">
        <v>0</v>
      </c>
      <c r="L2317" s="300">
        <v>0</v>
      </c>
      <c r="M2317" s="300">
        <v>0</v>
      </c>
      <c r="N2317" s="300">
        <v>0</v>
      </c>
      <c r="O2317" s="300">
        <v>0</v>
      </c>
      <c r="P2317" s="300">
        <v>0</v>
      </c>
      <c r="Q2317" s="300">
        <v>0</v>
      </c>
      <c r="R2317" s="300">
        <v>0</v>
      </c>
      <c r="S2317" s="300">
        <v>0</v>
      </c>
      <c r="T2317" s="300">
        <v>0</v>
      </c>
      <c r="U2317" s="300"/>
      <c r="V2317" s="300"/>
      <c r="W2317" s="301">
        <f t="shared" ref="W2317:W2318" si="156">E2317+G2317+H2317+I2317+J2317+K2317+L2317+M2317+N2317-O2317-P2317-Q2317-R2317-S2317-T2317-U2317-V2317</f>
        <v>0</v>
      </c>
      <c r="X2317" s="301"/>
      <c r="Y2317" s="154"/>
    </row>
    <row r="2318" spans="1:25" s="247" customFormat="1">
      <c r="A2318" s="175"/>
      <c r="B2318" s="168">
        <v>7</v>
      </c>
      <c r="C2318" s="168"/>
      <c r="D2318" s="169" t="s">
        <v>11</v>
      </c>
      <c r="E2318" s="300">
        <v>75309500</v>
      </c>
      <c r="F2318" s="300"/>
      <c r="G2318" s="300">
        <v>0</v>
      </c>
      <c r="H2318" s="300">
        <v>0</v>
      </c>
      <c r="I2318" s="300">
        <v>0</v>
      </c>
      <c r="J2318" s="300">
        <v>0</v>
      </c>
      <c r="K2318" s="300">
        <v>0</v>
      </c>
      <c r="L2318" s="300">
        <v>0</v>
      </c>
      <c r="M2318" s="300">
        <v>0</v>
      </c>
      <c r="N2318" s="300">
        <v>0</v>
      </c>
      <c r="O2318" s="300">
        <v>0</v>
      </c>
      <c r="P2318" s="300">
        <v>0</v>
      </c>
      <c r="Q2318" s="300">
        <v>0</v>
      </c>
      <c r="R2318" s="300">
        <v>0</v>
      </c>
      <c r="S2318" s="300">
        <v>0</v>
      </c>
      <c r="T2318" s="300">
        <v>0</v>
      </c>
      <c r="U2318" s="300"/>
      <c r="V2318" s="300"/>
      <c r="W2318" s="301">
        <f t="shared" si="156"/>
        <v>75309500</v>
      </c>
      <c r="X2318" s="308"/>
      <c r="Y2318" s="155"/>
    </row>
    <row r="2319" spans="1:25">
      <c r="A2319" s="174"/>
      <c r="B2319" s="162"/>
      <c r="C2319" s="162"/>
      <c r="D2319" s="248"/>
      <c r="E2319" s="304"/>
      <c r="F2319" s="304"/>
      <c r="G2319" s="304"/>
      <c r="H2319" s="304"/>
      <c r="I2319" s="304"/>
      <c r="J2319" s="304"/>
      <c r="K2319" s="304"/>
      <c r="L2319" s="304"/>
      <c r="M2319" s="304"/>
      <c r="N2319" s="304"/>
      <c r="O2319" s="304"/>
      <c r="P2319" s="304"/>
      <c r="Q2319" s="304"/>
      <c r="R2319" s="304"/>
      <c r="S2319" s="304"/>
      <c r="T2319" s="304"/>
      <c r="U2319" s="304"/>
      <c r="V2319" s="304"/>
      <c r="W2319" s="304"/>
      <c r="X2319" s="304"/>
      <c r="Y2319" s="154"/>
    </row>
    <row r="2320" spans="1:25" s="226" customFormat="1" ht="18.75" customHeight="1">
      <c r="A2320" s="249">
        <v>18</v>
      </c>
      <c r="B2320" s="250" t="s">
        <v>38</v>
      </c>
      <c r="C2320" s="251"/>
      <c r="D2320" s="251"/>
      <c r="E2320" s="309">
        <f>E2321+E2323+E2328+E2331+E2334+E2335+E2336</f>
        <v>3095405626</v>
      </c>
      <c r="F2320" s="309">
        <f t="shared" ref="F2320:T2320" si="157">F2321+F2323+F2328+F2331+F2334+F2335+F2336</f>
        <v>870274872</v>
      </c>
      <c r="G2320" s="309">
        <f t="shared" si="157"/>
        <v>870274872</v>
      </c>
      <c r="H2320" s="309">
        <f t="shared" si="157"/>
        <v>81379368</v>
      </c>
      <c r="I2320" s="309">
        <f t="shared" si="157"/>
        <v>0</v>
      </c>
      <c r="J2320" s="309">
        <f t="shared" si="157"/>
        <v>0</v>
      </c>
      <c r="K2320" s="309">
        <f t="shared" si="157"/>
        <v>7711713032</v>
      </c>
      <c r="L2320" s="309">
        <f t="shared" si="157"/>
        <v>0</v>
      </c>
      <c r="M2320" s="309">
        <f t="shared" si="157"/>
        <v>0</v>
      </c>
      <c r="N2320" s="309">
        <f t="shared" si="157"/>
        <v>0</v>
      </c>
      <c r="O2320" s="309">
        <f t="shared" si="157"/>
        <v>0</v>
      </c>
      <c r="P2320" s="309">
        <f t="shared" si="157"/>
        <v>0</v>
      </c>
      <c r="Q2320" s="309">
        <f t="shared" si="157"/>
        <v>0</v>
      </c>
      <c r="R2320" s="309">
        <f t="shared" si="157"/>
        <v>9110000</v>
      </c>
      <c r="S2320" s="309">
        <f t="shared" si="157"/>
        <v>3800000</v>
      </c>
      <c r="T2320" s="309">
        <f t="shared" si="157"/>
        <v>140411</v>
      </c>
      <c r="U2320" s="309"/>
      <c r="V2320" s="309"/>
      <c r="W2320" s="309">
        <f t="shared" ref="W2320" si="158">SUM(W2321:W2336)</f>
        <v>11745722487</v>
      </c>
      <c r="X2320" s="309"/>
    </row>
    <row r="2321" spans="1:25">
      <c r="A2321" s="173"/>
      <c r="B2321" s="163">
        <v>1</v>
      </c>
      <c r="C2321" s="163" t="s">
        <v>95</v>
      </c>
      <c r="D2321" s="167" t="s">
        <v>9</v>
      </c>
      <c r="E2321" s="300">
        <v>0</v>
      </c>
      <c r="F2321" s="300"/>
      <c r="G2321" s="300">
        <f>SUM(G2322)</f>
        <v>0</v>
      </c>
      <c r="H2321" s="300">
        <f t="shared" ref="H2321:T2321" si="159">SUM(H2322)</f>
        <v>0</v>
      </c>
      <c r="I2321" s="300">
        <f t="shared" si="159"/>
        <v>0</v>
      </c>
      <c r="J2321" s="300">
        <f t="shared" si="159"/>
        <v>0</v>
      </c>
      <c r="K2321" s="300">
        <f t="shared" si="159"/>
        <v>1035250000</v>
      </c>
      <c r="L2321" s="300">
        <f t="shared" si="159"/>
        <v>0</v>
      </c>
      <c r="M2321" s="300">
        <f t="shared" si="159"/>
        <v>0</v>
      </c>
      <c r="N2321" s="300">
        <f t="shared" si="159"/>
        <v>0</v>
      </c>
      <c r="O2321" s="300">
        <f t="shared" si="159"/>
        <v>0</v>
      </c>
      <c r="P2321" s="300">
        <f t="shared" si="159"/>
        <v>0</v>
      </c>
      <c r="Q2321" s="300">
        <f t="shared" si="159"/>
        <v>0</v>
      </c>
      <c r="R2321" s="300">
        <f t="shared" si="159"/>
        <v>0</v>
      </c>
      <c r="S2321" s="300">
        <f t="shared" si="159"/>
        <v>0</v>
      </c>
      <c r="T2321" s="300">
        <f t="shared" si="159"/>
        <v>0</v>
      </c>
      <c r="U2321" s="300"/>
      <c r="V2321" s="300"/>
      <c r="W2321" s="301">
        <f>E2321+G2321+H2321+I2321+J2321+K2321+L2321+M2321+N2321-O2321-P2321-Q2321-R2321-S2321-T2321-U2321-V2321</f>
        <v>1035250000</v>
      </c>
      <c r="X2321" s="301"/>
      <c r="Y2321" s="154"/>
    </row>
    <row r="2322" spans="1:25">
      <c r="A2322" s="174"/>
      <c r="B2322" s="162"/>
      <c r="C2322" s="162"/>
      <c r="D2322" s="172" t="s">
        <v>1130</v>
      </c>
      <c r="E2322" s="302"/>
      <c r="F2322" s="302"/>
      <c r="G2322" s="302"/>
      <c r="H2322" s="302"/>
      <c r="I2322" s="302"/>
      <c r="J2322" s="302"/>
      <c r="K2322" s="361">
        <v>1035250000</v>
      </c>
      <c r="L2322" s="302"/>
      <c r="M2322" s="304"/>
      <c r="N2322" s="304"/>
      <c r="O2322" s="304"/>
      <c r="P2322" s="304"/>
      <c r="Q2322" s="304"/>
      <c r="R2322" s="304"/>
      <c r="S2322" s="304"/>
      <c r="T2322" s="304"/>
      <c r="U2322" s="304"/>
      <c r="V2322" s="304"/>
      <c r="W2322" s="304"/>
      <c r="X2322" s="304"/>
      <c r="Y2322" s="154"/>
    </row>
    <row r="2323" spans="1:25">
      <c r="A2323" s="173"/>
      <c r="B2323" s="163">
        <v>2</v>
      </c>
      <c r="C2323" s="163" t="s">
        <v>96</v>
      </c>
      <c r="D2323" s="167" t="s">
        <v>12</v>
      </c>
      <c r="E2323" s="300">
        <v>2692765313</v>
      </c>
      <c r="F2323" s="300">
        <v>870274872</v>
      </c>
      <c r="G2323" s="300">
        <f>SUM(G2324:G2327)</f>
        <v>667360789</v>
      </c>
      <c r="H2323" s="300">
        <f t="shared" ref="H2323:T2323" si="160">SUM(H2324:H2327)</f>
        <v>59452110</v>
      </c>
      <c r="I2323" s="300">
        <f t="shared" si="160"/>
        <v>0</v>
      </c>
      <c r="J2323" s="300">
        <f t="shared" si="160"/>
        <v>0</v>
      </c>
      <c r="K2323" s="300">
        <f t="shared" si="160"/>
        <v>163963032</v>
      </c>
      <c r="L2323" s="300">
        <f t="shared" si="160"/>
        <v>0</v>
      </c>
      <c r="M2323" s="300">
        <f t="shared" si="160"/>
        <v>0</v>
      </c>
      <c r="N2323" s="300">
        <f t="shared" si="160"/>
        <v>0</v>
      </c>
      <c r="O2323" s="300">
        <f t="shared" si="160"/>
        <v>0</v>
      </c>
      <c r="P2323" s="300">
        <f t="shared" si="160"/>
        <v>0</v>
      </c>
      <c r="Q2323" s="300">
        <f t="shared" si="160"/>
        <v>0</v>
      </c>
      <c r="R2323" s="300">
        <f t="shared" si="160"/>
        <v>9110000</v>
      </c>
      <c r="S2323" s="300">
        <f t="shared" si="160"/>
        <v>3800000</v>
      </c>
      <c r="T2323" s="300">
        <f t="shared" si="160"/>
        <v>140411</v>
      </c>
      <c r="U2323" s="300"/>
      <c r="V2323" s="300"/>
      <c r="W2323" s="301">
        <f>E2323+G2323+H2323+I2323+J2323+K2323+L2323+M2323+N2323-O2323-P2323-Q2323-R2323-S2323-T2323-U2323-V2323</f>
        <v>3570490833</v>
      </c>
      <c r="X2323" s="301"/>
      <c r="Y2323" s="154"/>
    </row>
    <row r="2324" spans="1:25">
      <c r="A2324" s="174"/>
      <c r="B2324" s="162"/>
      <c r="C2324" s="162"/>
      <c r="D2324" s="172" t="s">
        <v>1131</v>
      </c>
      <c r="E2324" s="302"/>
      <c r="F2324" s="302"/>
      <c r="G2324" s="302"/>
      <c r="H2324" s="302"/>
      <c r="I2324" s="302"/>
      <c r="J2324" s="302"/>
      <c r="K2324" s="316">
        <v>163963032</v>
      </c>
      <c r="L2324" s="302"/>
      <c r="M2324" s="304"/>
      <c r="N2324" s="304"/>
      <c r="O2324" s="304"/>
      <c r="P2324" s="304"/>
      <c r="Q2324" s="304"/>
      <c r="R2324" s="304"/>
      <c r="S2324" s="304"/>
      <c r="T2324" s="304"/>
      <c r="U2324" s="304"/>
      <c r="V2324" s="304"/>
      <c r="W2324" s="304"/>
      <c r="X2324" s="304"/>
      <c r="Y2324" s="154"/>
    </row>
    <row r="2325" spans="1:25">
      <c r="A2325" s="174"/>
      <c r="B2325" s="162"/>
      <c r="C2325" s="162"/>
      <c r="D2325" s="172" t="s">
        <v>1132</v>
      </c>
      <c r="E2325" s="302"/>
      <c r="F2325" s="302"/>
      <c r="G2325" s="316">
        <f>667360789</f>
        <v>667360789</v>
      </c>
      <c r="H2325" s="316">
        <v>59452110</v>
      </c>
      <c r="I2325" s="302"/>
      <c r="J2325" s="302"/>
      <c r="K2325" s="302"/>
      <c r="L2325" s="302"/>
      <c r="M2325" s="304"/>
      <c r="N2325" s="304"/>
      <c r="O2325" s="304"/>
      <c r="P2325" s="304"/>
      <c r="Q2325" s="304"/>
      <c r="R2325" s="304"/>
      <c r="S2325" s="304"/>
      <c r="T2325" s="304">
        <v>140411</v>
      </c>
      <c r="U2325" s="304"/>
      <c r="V2325" s="304"/>
      <c r="W2325" s="304"/>
      <c r="X2325" s="304"/>
      <c r="Y2325" s="154"/>
    </row>
    <row r="2326" spans="1:25">
      <c r="A2326" s="174"/>
      <c r="B2326" s="162"/>
      <c r="C2326" s="162"/>
      <c r="D2326" s="172" t="s">
        <v>1133</v>
      </c>
      <c r="E2326" s="302"/>
      <c r="F2326" s="302"/>
      <c r="G2326" s="316">
        <v>0</v>
      </c>
      <c r="H2326" s="302"/>
      <c r="I2326" s="302"/>
      <c r="J2326" s="302"/>
      <c r="K2326" s="302"/>
      <c r="L2326" s="302"/>
      <c r="M2326" s="304"/>
      <c r="N2326" s="304"/>
      <c r="O2326" s="304"/>
      <c r="P2326" s="304"/>
      <c r="Q2326" s="304"/>
      <c r="R2326" s="316">
        <v>9110000</v>
      </c>
      <c r="S2326" s="304"/>
      <c r="T2326" s="304"/>
      <c r="U2326" s="304"/>
      <c r="V2326" s="304"/>
      <c r="W2326" s="304"/>
      <c r="X2326" s="304"/>
      <c r="Y2326" s="154"/>
    </row>
    <row r="2327" spans="1:25">
      <c r="A2327" s="174"/>
      <c r="B2327" s="162"/>
      <c r="C2327" s="162"/>
      <c r="D2327" s="172" t="s">
        <v>1134</v>
      </c>
      <c r="E2327" s="302"/>
      <c r="F2327" s="302"/>
      <c r="G2327" s="302"/>
      <c r="H2327" s="302"/>
      <c r="I2327" s="302"/>
      <c r="J2327" s="302"/>
      <c r="K2327" s="302"/>
      <c r="L2327" s="302"/>
      <c r="M2327" s="304"/>
      <c r="N2327" s="304"/>
      <c r="O2327" s="304"/>
      <c r="P2327" s="304"/>
      <c r="Q2327" s="304"/>
      <c r="R2327" s="304"/>
      <c r="S2327" s="316">
        <v>3800000</v>
      </c>
      <c r="T2327" s="304"/>
      <c r="U2327" s="304"/>
      <c r="V2327" s="304"/>
      <c r="W2327" s="304"/>
      <c r="X2327" s="304"/>
      <c r="Y2327" s="154"/>
    </row>
    <row r="2328" spans="1:25">
      <c r="A2328" s="173"/>
      <c r="B2328" s="163">
        <v>3</v>
      </c>
      <c r="C2328" s="163" t="s">
        <v>97</v>
      </c>
      <c r="D2328" s="167" t="s">
        <v>13</v>
      </c>
      <c r="E2328" s="300">
        <v>40804500</v>
      </c>
      <c r="F2328" s="300"/>
      <c r="G2328" s="300">
        <f>SUM(G2329:G2330)</f>
        <v>0</v>
      </c>
      <c r="H2328" s="300">
        <f t="shared" ref="H2328:T2328" si="161">SUM(H2329:H2330)</f>
        <v>0</v>
      </c>
      <c r="I2328" s="300">
        <f t="shared" si="161"/>
        <v>0</v>
      </c>
      <c r="J2328" s="300">
        <f t="shared" si="161"/>
        <v>0</v>
      </c>
      <c r="K2328" s="300">
        <f t="shared" si="161"/>
        <v>6512500000</v>
      </c>
      <c r="L2328" s="300">
        <f t="shared" si="161"/>
        <v>0</v>
      </c>
      <c r="M2328" s="300">
        <f t="shared" si="161"/>
        <v>0</v>
      </c>
      <c r="N2328" s="300">
        <f t="shared" si="161"/>
        <v>0</v>
      </c>
      <c r="O2328" s="300">
        <f t="shared" si="161"/>
        <v>0</v>
      </c>
      <c r="P2328" s="300">
        <f t="shared" si="161"/>
        <v>0</v>
      </c>
      <c r="Q2328" s="300">
        <f t="shared" si="161"/>
        <v>0</v>
      </c>
      <c r="R2328" s="300">
        <f t="shared" si="161"/>
        <v>0</v>
      </c>
      <c r="S2328" s="300">
        <f t="shared" si="161"/>
        <v>0</v>
      </c>
      <c r="T2328" s="300">
        <f t="shared" si="161"/>
        <v>0</v>
      </c>
      <c r="U2328" s="300"/>
      <c r="V2328" s="300"/>
      <c r="W2328" s="301">
        <f>E2328+G2328+H2328+I2328+J2328+K2328+L2328+M2328+N2328-O2328-P2328-Q2328-R2328-S2328-T2328-U2328-V2328</f>
        <v>6553304500</v>
      </c>
      <c r="X2328" s="301"/>
      <c r="Y2328" s="154"/>
    </row>
    <row r="2329" spans="1:25">
      <c r="A2329" s="174"/>
      <c r="B2329" s="162"/>
      <c r="C2329" s="162"/>
      <c r="D2329" s="172" t="s">
        <v>1135</v>
      </c>
      <c r="E2329" s="302"/>
      <c r="F2329" s="302"/>
      <c r="G2329" s="302"/>
      <c r="H2329" s="302"/>
      <c r="I2329" s="302"/>
      <c r="J2329" s="302"/>
      <c r="K2329" s="361">
        <v>6512500000</v>
      </c>
      <c r="L2329" s="302"/>
      <c r="M2329" s="304"/>
      <c r="N2329" s="304"/>
      <c r="O2329" s="304"/>
      <c r="P2329" s="304"/>
      <c r="Q2329" s="304"/>
      <c r="R2329" s="304"/>
      <c r="S2329" s="304"/>
      <c r="T2329" s="304"/>
      <c r="U2329" s="304"/>
      <c r="V2329" s="304"/>
      <c r="W2329" s="304"/>
      <c r="X2329" s="304"/>
      <c r="Y2329" s="154"/>
    </row>
    <row r="2330" spans="1:25">
      <c r="A2330" s="174"/>
      <c r="B2330" s="162"/>
      <c r="C2330" s="162"/>
      <c r="D2330" s="201"/>
      <c r="E2330" s="302"/>
      <c r="F2330" s="302"/>
      <c r="G2330" s="302"/>
      <c r="H2330" s="302"/>
      <c r="I2330" s="302"/>
      <c r="J2330" s="302"/>
      <c r="K2330" s="302"/>
      <c r="L2330" s="302"/>
      <c r="M2330" s="304"/>
      <c r="N2330" s="304"/>
      <c r="O2330" s="304"/>
      <c r="P2330" s="304"/>
      <c r="Q2330" s="304"/>
      <c r="R2330" s="304"/>
      <c r="S2330" s="304"/>
      <c r="T2330" s="304"/>
      <c r="U2330" s="304"/>
      <c r="V2330" s="304"/>
      <c r="W2330" s="304"/>
      <c r="X2330" s="304"/>
      <c r="Y2330" s="154"/>
    </row>
    <row r="2331" spans="1:25">
      <c r="A2331" s="173"/>
      <c r="B2331" s="163">
        <v>4</v>
      </c>
      <c r="C2331" s="163" t="s">
        <v>98</v>
      </c>
      <c r="D2331" s="167" t="s">
        <v>8</v>
      </c>
      <c r="E2331" s="300">
        <v>50594813</v>
      </c>
      <c r="F2331" s="300"/>
      <c r="G2331" s="300">
        <f>SUM(G2332:G2333)</f>
        <v>38056058</v>
      </c>
      <c r="H2331" s="300">
        <f t="shared" ref="H2331:T2331" si="162">SUM(H2332:H2333)</f>
        <v>4112406</v>
      </c>
      <c r="I2331" s="300">
        <f t="shared" si="162"/>
        <v>0</v>
      </c>
      <c r="J2331" s="300">
        <f t="shared" si="162"/>
        <v>0</v>
      </c>
      <c r="K2331" s="300">
        <f t="shared" si="162"/>
        <v>0</v>
      </c>
      <c r="L2331" s="300">
        <f t="shared" si="162"/>
        <v>0</v>
      </c>
      <c r="M2331" s="300">
        <f t="shared" si="162"/>
        <v>0</v>
      </c>
      <c r="N2331" s="300">
        <f t="shared" si="162"/>
        <v>0</v>
      </c>
      <c r="O2331" s="300">
        <f t="shared" si="162"/>
        <v>0</v>
      </c>
      <c r="P2331" s="300">
        <f t="shared" si="162"/>
        <v>0</v>
      </c>
      <c r="Q2331" s="300">
        <f t="shared" si="162"/>
        <v>0</v>
      </c>
      <c r="R2331" s="300">
        <f t="shared" si="162"/>
        <v>0</v>
      </c>
      <c r="S2331" s="300">
        <f t="shared" si="162"/>
        <v>0</v>
      </c>
      <c r="T2331" s="300">
        <f t="shared" si="162"/>
        <v>0</v>
      </c>
      <c r="U2331" s="300"/>
      <c r="V2331" s="300"/>
      <c r="W2331" s="301">
        <f>E2331+G2331+H2331+I2331+J2331+K2331+L2331+M2331+N2331-O2331-P2331-Q2331-R2331-S2331-T2331-U2331-V2331</f>
        <v>92763277</v>
      </c>
      <c r="X2331" s="301"/>
      <c r="Y2331" s="154"/>
    </row>
    <row r="2332" spans="1:25">
      <c r="A2332" s="174"/>
      <c r="B2332" s="162"/>
      <c r="C2332" s="162"/>
      <c r="D2332" s="172" t="s">
        <v>1132</v>
      </c>
      <c r="E2332" s="302"/>
      <c r="F2332" s="302"/>
      <c r="G2332" s="316">
        <f>1524049+1872076+6144813+252065+261515+3494480+598890+22000000+1908170</f>
        <v>38056058</v>
      </c>
      <c r="H2332" s="316">
        <f>164692+202300+664019+27239+28260+377620+64717+2377359+206200</f>
        <v>4112406</v>
      </c>
      <c r="I2332" s="302"/>
      <c r="J2332" s="302"/>
      <c r="K2332" s="302"/>
      <c r="L2332" s="302"/>
      <c r="M2332" s="304"/>
      <c r="N2332" s="304"/>
      <c r="O2332" s="304"/>
      <c r="P2332" s="304"/>
      <c r="Q2332" s="304"/>
      <c r="R2332" s="304"/>
      <c r="S2332" s="304"/>
      <c r="T2332" s="304"/>
      <c r="U2332" s="304"/>
      <c r="V2332" s="304"/>
      <c r="W2332" s="304"/>
      <c r="X2332" s="304"/>
      <c r="Y2332" s="154"/>
    </row>
    <row r="2333" spans="1:25">
      <c r="A2333" s="174"/>
      <c r="B2333" s="162"/>
      <c r="C2333" s="162"/>
      <c r="D2333" s="201"/>
      <c r="E2333" s="302"/>
      <c r="F2333" s="302"/>
      <c r="G2333" s="302"/>
      <c r="H2333" s="302"/>
      <c r="I2333" s="302"/>
      <c r="J2333" s="302"/>
      <c r="K2333" s="302"/>
      <c r="L2333" s="302"/>
      <c r="M2333" s="304"/>
      <c r="N2333" s="304"/>
      <c r="O2333" s="304"/>
      <c r="P2333" s="304"/>
      <c r="Q2333" s="304"/>
      <c r="R2333" s="304"/>
      <c r="S2333" s="304"/>
      <c r="T2333" s="304"/>
      <c r="U2333" s="304"/>
      <c r="V2333" s="304"/>
      <c r="W2333" s="304"/>
      <c r="X2333" s="304"/>
      <c r="Y2333" s="154"/>
    </row>
    <row r="2334" spans="1:25">
      <c r="A2334" s="173"/>
      <c r="B2334" s="163">
        <v>5</v>
      </c>
      <c r="C2334" s="163" t="s">
        <v>99</v>
      </c>
      <c r="D2334" s="167" t="s">
        <v>14</v>
      </c>
      <c r="E2334" s="300">
        <v>1241000</v>
      </c>
      <c r="F2334" s="300"/>
      <c r="G2334" s="300">
        <v>0</v>
      </c>
      <c r="H2334" s="300">
        <v>0</v>
      </c>
      <c r="I2334" s="300">
        <v>0</v>
      </c>
      <c r="J2334" s="300">
        <v>0</v>
      </c>
      <c r="K2334" s="300">
        <v>0</v>
      </c>
      <c r="L2334" s="300">
        <v>0</v>
      </c>
      <c r="M2334" s="300">
        <v>0</v>
      </c>
      <c r="N2334" s="300">
        <v>0</v>
      </c>
      <c r="O2334" s="300">
        <v>0</v>
      </c>
      <c r="P2334" s="300">
        <v>0</v>
      </c>
      <c r="Q2334" s="300">
        <v>0</v>
      </c>
      <c r="R2334" s="300">
        <v>0</v>
      </c>
      <c r="S2334" s="300">
        <v>0</v>
      </c>
      <c r="T2334" s="300">
        <v>0</v>
      </c>
      <c r="U2334" s="300"/>
      <c r="V2334" s="300"/>
      <c r="W2334" s="301">
        <f t="shared" ref="W2334:W2336" si="163">E2334+G2334+H2334+I2334+J2334+K2334+L2334+M2334+N2334-O2334-P2334-Q2334-R2334-S2334-T2334-U2334-V2334</f>
        <v>1241000</v>
      </c>
      <c r="X2334" s="301"/>
      <c r="Y2334" s="154"/>
    </row>
    <row r="2335" spans="1:25">
      <c r="A2335" s="173"/>
      <c r="B2335" s="163">
        <v>6</v>
      </c>
      <c r="C2335" s="163" t="s">
        <v>100</v>
      </c>
      <c r="D2335" s="167" t="s">
        <v>10</v>
      </c>
      <c r="E2335" s="300">
        <v>0</v>
      </c>
      <c r="F2335" s="300"/>
      <c r="G2335" s="300">
        <v>0</v>
      </c>
      <c r="H2335" s="300">
        <v>0</v>
      </c>
      <c r="I2335" s="300">
        <v>0</v>
      </c>
      <c r="J2335" s="300">
        <v>0</v>
      </c>
      <c r="K2335" s="300">
        <v>0</v>
      </c>
      <c r="L2335" s="300">
        <v>0</v>
      </c>
      <c r="M2335" s="300">
        <v>0</v>
      </c>
      <c r="N2335" s="300">
        <v>0</v>
      </c>
      <c r="O2335" s="300">
        <v>0</v>
      </c>
      <c r="P2335" s="300">
        <v>0</v>
      </c>
      <c r="Q2335" s="300">
        <v>0</v>
      </c>
      <c r="R2335" s="300">
        <v>0</v>
      </c>
      <c r="S2335" s="300">
        <v>0</v>
      </c>
      <c r="T2335" s="300">
        <v>0</v>
      </c>
      <c r="U2335" s="300"/>
      <c r="V2335" s="300"/>
      <c r="W2335" s="301">
        <f t="shared" si="163"/>
        <v>0</v>
      </c>
      <c r="X2335" s="301"/>
      <c r="Y2335" s="154"/>
    </row>
    <row r="2336" spans="1:25" s="247" customFormat="1">
      <c r="A2336" s="175"/>
      <c r="B2336" s="168">
        <v>7</v>
      </c>
      <c r="C2336" s="168"/>
      <c r="D2336" s="169" t="s">
        <v>11</v>
      </c>
      <c r="E2336" s="300">
        <v>310000000</v>
      </c>
      <c r="F2336" s="300"/>
      <c r="G2336" s="300">
        <f>SUM(G2337:G2338)</f>
        <v>164858025</v>
      </c>
      <c r="H2336" s="300">
        <f t="shared" ref="H2336:T2336" si="164">SUM(H2337:H2338)</f>
        <v>17814852</v>
      </c>
      <c r="I2336" s="300">
        <f t="shared" si="164"/>
        <v>0</v>
      </c>
      <c r="J2336" s="300">
        <f t="shared" si="164"/>
        <v>0</v>
      </c>
      <c r="K2336" s="300">
        <f t="shared" si="164"/>
        <v>0</v>
      </c>
      <c r="L2336" s="300">
        <f t="shared" si="164"/>
        <v>0</v>
      </c>
      <c r="M2336" s="300">
        <f t="shared" si="164"/>
        <v>0</v>
      </c>
      <c r="N2336" s="300">
        <f t="shared" si="164"/>
        <v>0</v>
      </c>
      <c r="O2336" s="300">
        <f t="shared" si="164"/>
        <v>0</v>
      </c>
      <c r="P2336" s="300">
        <f t="shared" si="164"/>
        <v>0</v>
      </c>
      <c r="Q2336" s="300">
        <f t="shared" si="164"/>
        <v>0</v>
      </c>
      <c r="R2336" s="300">
        <f t="shared" si="164"/>
        <v>0</v>
      </c>
      <c r="S2336" s="300">
        <f t="shared" si="164"/>
        <v>0</v>
      </c>
      <c r="T2336" s="300">
        <f t="shared" si="164"/>
        <v>0</v>
      </c>
      <c r="U2336" s="300"/>
      <c r="V2336" s="300"/>
      <c r="W2336" s="301">
        <f t="shared" si="163"/>
        <v>492672877</v>
      </c>
      <c r="X2336" s="308"/>
      <c r="Y2336" s="155"/>
    </row>
    <row r="2337" spans="1:25" s="247" customFormat="1">
      <c r="A2337" s="165"/>
      <c r="B2337" s="164"/>
      <c r="C2337" s="164"/>
      <c r="D2337" s="248" t="s">
        <v>1136</v>
      </c>
      <c r="E2337" s="302"/>
      <c r="F2337" s="302"/>
      <c r="G2337" s="316">
        <f>59906422+17587350+29314503+58049750</f>
        <v>164858025</v>
      </c>
      <c r="H2337" s="316">
        <f>6473595+1900520+3167777+6272960</f>
        <v>17814852</v>
      </c>
      <c r="I2337" s="302"/>
      <c r="J2337" s="302"/>
      <c r="K2337" s="302"/>
      <c r="L2337" s="302"/>
      <c r="M2337" s="311"/>
      <c r="N2337" s="311"/>
      <c r="O2337" s="311"/>
      <c r="P2337" s="311"/>
      <c r="Q2337" s="311"/>
      <c r="R2337" s="311"/>
      <c r="S2337" s="311"/>
      <c r="T2337" s="311"/>
      <c r="U2337" s="311"/>
      <c r="V2337" s="311"/>
      <c r="W2337" s="304"/>
      <c r="X2337" s="311"/>
      <c r="Y2337" s="155"/>
    </row>
    <row r="2338" spans="1:25" s="247" customFormat="1">
      <c r="A2338" s="165"/>
      <c r="B2338" s="164"/>
      <c r="C2338" s="164"/>
      <c r="D2338" s="248"/>
      <c r="E2338" s="302"/>
      <c r="F2338" s="302"/>
      <c r="G2338" s="302"/>
      <c r="H2338" s="302"/>
      <c r="I2338" s="302"/>
      <c r="J2338" s="302"/>
      <c r="K2338" s="302"/>
      <c r="L2338" s="302"/>
      <c r="M2338" s="311"/>
      <c r="N2338" s="311"/>
      <c r="O2338" s="311"/>
      <c r="P2338" s="311"/>
      <c r="Q2338" s="311"/>
      <c r="R2338" s="311"/>
      <c r="S2338" s="311"/>
      <c r="T2338" s="311"/>
      <c r="U2338" s="311"/>
      <c r="V2338" s="311"/>
      <c r="W2338" s="304"/>
      <c r="X2338" s="311"/>
      <c r="Y2338" s="155"/>
    </row>
    <row r="2339" spans="1:25">
      <c r="A2339" s="174"/>
      <c r="B2339" s="162"/>
      <c r="C2339" s="162"/>
      <c r="D2339" s="201"/>
      <c r="E2339" s="304"/>
      <c r="F2339" s="304"/>
      <c r="G2339" s="304"/>
      <c r="H2339" s="304"/>
      <c r="I2339" s="304"/>
      <c r="J2339" s="304"/>
      <c r="K2339" s="304"/>
      <c r="L2339" s="304"/>
      <c r="M2339" s="304"/>
      <c r="N2339" s="304"/>
      <c r="O2339" s="304"/>
      <c r="P2339" s="304"/>
      <c r="Q2339" s="304"/>
      <c r="R2339" s="304"/>
      <c r="S2339" s="304"/>
      <c r="T2339" s="304"/>
      <c r="U2339" s="304"/>
      <c r="V2339" s="304"/>
      <c r="W2339" s="304"/>
      <c r="X2339" s="304"/>
      <c r="Y2339" s="154"/>
    </row>
    <row r="2340" spans="1:25" s="226" customFormat="1" ht="18.75" customHeight="1">
      <c r="A2340" s="249">
        <v>19</v>
      </c>
      <c r="B2340" s="250" t="s">
        <v>39</v>
      </c>
      <c r="C2340" s="251"/>
      <c r="D2340" s="251"/>
      <c r="E2340" s="309">
        <f>E2341+E2342+E2348+E2349+E2350+E2351+E2352</f>
        <v>523875282</v>
      </c>
      <c r="F2340" s="309">
        <f t="shared" ref="F2340:T2340" si="165">F2341+F2342+F2348+F2349+F2350+F2351+F2352</f>
        <v>3270000</v>
      </c>
      <c r="G2340" s="309">
        <f t="shared" si="165"/>
        <v>3270000</v>
      </c>
      <c r="H2340" s="309">
        <f t="shared" si="165"/>
        <v>0</v>
      </c>
      <c r="I2340" s="309">
        <f t="shared" si="165"/>
        <v>0</v>
      </c>
      <c r="J2340" s="309">
        <f t="shared" si="165"/>
        <v>0</v>
      </c>
      <c r="K2340" s="309">
        <f t="shared" si="165"/>
        <v>100950000</v>
      </c>
      <c r="L2340" s="309">
        <f t="shared" si="165"/>
        <v>0</v>
      </c>
      <c r="M2340" s="309">
        <f t="shared" si="165"/>
        <v>0</v>
      </c>
      <c r="N2340" s="309">
        <f t="shared" si="165"/>
        <v>0</v>
      </c>
      <c r="O2340" s="309">
        <f t="shared" si="165"/>
        <v>0</v>
      </c>
      <c r="P2340" s="309">
        <f t="shared" si="165"/>
        <v>0</v>
      </c>
      <c r="Q2340" s="309">
        <f t="shared" si="165"/>
        <v>15000000</v>
      </c>
      <c r="R2340" s="309">
        <f t="shared" si="165"/>
        <v>0</v>
      </c>
      <c r="S2340" s="309">
        <f t="shared" si="165"/>
        <v>0</v>
      </c>
      <c r="T2340" s="309">
        <f t="shared" si="165"/>
        <v>0</v>
      </c>
      <c r="U2340" s="309"/>
      <c r="V2340" s="309"/>
      <c r="W2340" s="309">
        <f t="shared" ref="W2340" si="166">SUM(W2341:W2352)</f>
        <v>613095282</v>
      </c>
      <c r="X2340" s="309"/>
    </row>
    <row r="2341" spans="1:25">
      <c r="A2341" s="173"/>
      <c r="B2341" s="163">
        <v>1</v>
      </c>
      <c r="C2341" s="163" t="s">
        <v>95</v>
      </c>
      <c r="D2341" s="167" t="s">
        <v>9</v>
      </c>
      <c r="E2341" s="300">
        <v>0</v>
      </c>
      <c r="F2341" s="300"/>
      <c r="G2341" s="300">
        <v>0</v>
      </c>
      <c r="H2341" s="300">
        <v>0</v>
      </c>
      <c r="I2341" s="300">
        <v>0</v>
      </c>
      <c r="J2341" s="300">
        <v>0</v>
      </c>
      <c r="K2341" s="300">
        <v>0</v>
      </c>
      <c r="L2341" s="300">
        <v>0</v>
      </c>
      <c r="M2341" s="301">
        <v>0</v>
      </c>
      <c r="N2341" s="301">
        <v>0</v>
      </c>
      <c r="O2341" s="301">
        <v>0</v>
      </c>
      <c r="P2341" s="301">
        <v>0</v>
      </c>
      <c r="Q2341" s="301">
        <v>0</v>
      </c>
      <c r="R2341" s="301">
        <v>0</v>
      </c>
      <c r="S2341" s="301">
        <v>0</v>
      </c>
      <c r="T2341" s="301">
        <v>0</v>
      </c>
      <c r="U2341" s="301"/>
      <c r="V2341" s="301"/>
      <c r="W2341" s="301">
        <f t="shared" ref="W2341:W2342" si="167">E2341+G2341+H2341+I2341+J2341+K2341+L2341+M2341+N2341-O2341-P2341-Q2341-R2341-S2341-T2341-U2341-V2341</f>
        <v>0</v>
      </c>
      <c r="X2341" s="301"/>
      <c r="Y2341" s="154"/>
    </row>
    <row r="2342" spans="1:25">
      <c r="A2342" s="173"/>
      <c r="B2342" s="163">
        <v>2</v>
      </c>
      <c r="C2342" s="163" t="s">
        <v>96</v>
      </c>
      <c r="D2342" s="167" t="s">
        <v>12</v>
      </c>
      <c r="E2342" s="300">
        <v>519998782</v>
      </c>
      <c r="F2342" s="300">
        <v>3270000</v>
      </c>
      <c r="G2342" s="300">
        <f>SUM(G2343:G2347)</f>
        <v>3270000</v>
      </c>
      <c r="H2342" s="300">
        <f t="shared" ref="H2342:T2342" si="168">SUM(H2343:H2347)</f>
        <v>0</v>
      </c>
      <c r="I2342" s="300">
        <f t="shared" si="168"/>
        <v>0</v>
      </c>
      <c r="J2342" s="300">
        <f t="shared" si="168"/>
        <v>0</v>
      </c>
      <c r="K2342" s="300">
        <f t="shared" si="168"/>
        <v>100950000</v>
      </c>
      <c r="L2342" s="300">
        <f t="shared" si="168"/>
        <v>0</v>
      </c>
      <c r="M2342" s="300">
        <f t="shared" si="168"/>
        <v>0</v>
      </c>
      <c r="N2342" s="300">
        <f t="shared" si="168"/>
        <v>0</v>
      </c>
      <c r="O2342" s="300">
        <f t="shared" si="168"/>
        <v>0</v>
      </c>
      <c r="P2342" s="300">
        <f t="shared" si="168"/>
        <v>0</v>
      </c>
      <c r="Q2342" s="300">
        <f t="shared" si="168"/>
        <v>15000000</v>
      </c>
      <c r="R2342" s="300">
        <f t="shared" si="168"/>
        <v>0</v>
      </c>
      <c r="S2342" s="300">
        <f t="shared" si="168"/>
        <v>0</v>
      </c>
      <c r="T2342" s="300">
        <f t="shared" si="168"/>
        <v>0</v>
      </c>
      <c r="U2342" s="300"/>
      <c r="V2342" s="300"/>
      <c r="W2342" s="301">
        <f t="shared" si="167"/>
        <v>609218782</v>
      </c>
      <c r="X2342" s="301"/>
      <c r="Y2342" s="154"/>
    </row>
    <row r="2343" spans="1:25">
      <c r="A2343" s="174"/>
      <c r="B2343" s="162"/>
      <c r="C2343" s="162"/>
      <c r="D2343" s="172" t="s">
        <v>1138</v>
      </c>
      <c r="E2343" s="302"/>
      <c r="F2343" s="302"/>
      <c r="G2343" s="316">
        <v>3000000</v>
      </c>
      <c r="H2343" s="302"/>
      <c r="I2343" s="302"/>
      <c r="J2343" s="302"/>
      <c r="K2343" s="302"/>
      <c r="L2343" s="302"/>
      <c r="M2343" s="304"/>
      <c r="N2343" s="304"/>
      <c r="O2343" s="304"/>
      <c r="P2343" s="304"/>
      <c r="Q2343" s="304"/>
      <c r="R2343" s="304"/>
      <c r="S2343" s="304"/>
      <c r="T2343" s="304"/>
      <c r="U2343" s="304"/>
      <c r="V2343" s="304"/>
      <c r="W2343" s="304"/>
      <c r="X2343" s="304"/>
      <c r="Y2343" s="154"/>
    </row>
    <row r="2344" spans="1:25">
      <c r="A2344" s="174"/>
      <c r="B2344" s="162"/>
      <c r="C2344" s="162"/>
      <c r="D2344" s="172" t="s">
        <v>1139</v>
      </c>
      <c r="E2344" s="302"/>
      <c r="F2344" s="302"/>
      <c r="G2344" s="316">
        <v>270000</v>
      </c>
      <c r="H2344" s="302"/>
      <c r="I2344" s="302"/>
      <c r="J2344" s="302"/>
      <c r="K2344" s="302"/>
      <c r="L2344" s="302"/>
      <c r="M2344" s="304"/>
      <c r="N2344" s="304"/>
      <c r="O2344" s="304"/>
      <c r="P2344" s="304"/>
      <c r="Q2344" s="304"/>
      <c r="R2344" s="304"/>
      <c r="S2344" s="304"/>
      <c r="T2344" s="304"/>
      <c r="U2344" s="304"/>
      <c r="V2344" s="304"/>
      <c r="W2344" s="304"/>
      <c r="X2344" s="304"/>
      <c r="Y2344" s="154"/>
    </row>
    <row r="2345" spans="1:25">
      <c r="A2345" s="174"/>
      <c r="B2345" s="162"/>
      <c r="C2345" s="162"/>
      <c r="D2345" s="172" t="s">
        <v>1140</v>
      </c>
      <c r="E2345" s="302"/>
      <c r="F2345" s="302"/>
      <c r="G2345" s="302"/>
      <c r="H2345" s="302"/>
      <c r="I2345" s="302"/>
      <c r="J2345" s="302"/>
      <c r="K2345" s="316">
        <v>100950000</v>
      </c>
      <c r="L2345" s="302"/>
      <c r="M2345" s="304"/>
      <c r="N2345" s="304"/>
      <c r="O2345" s="304"/>
      <c r="P2345" s="304"/>
      <c r="Q2345" s="304"/>
      <c r="R2345" s="304"/>
      <c r="S2345" s="304"/>
      <c r="T2345" s="304"/>
      <c r="U2345" s="304"/>
      <c r="V2345" s="304"/>
      <c r="W2345" s="304"/>
      <c r="X2345" s="304"/>
      <c r="Y2345" s="154"/>
    </row>
    <row r="2346" spans="1:25">
      <c r="A2346" s="174"/>
      <c r="B2346" s="162"/>
      <c r="C2346" s="162"/>
      <c r="D2346" s="172" t="s">
        <v>1141</v>
      </c>
      <c r="E2346" s="302"/>
      <c r="F2346" s="302"/>
      <c r="G2346" s="302"/>
      <c r="H2346" s="302"/>
      <c r="I2346" s="302"/>
      <c r="J2346" s="302"/>
      <c r="K2346" s="302"/>
      <c r="L2346" s="302"/>
      <c r="M2346" s="304"/>
      <c r="N2346" s="304"/>
      <c r="O2346" s="304"/>
      <c r="P2346" s="304"/>
      <c r="Q2346" s="316">
        <v>15000000</v>
      </c>
      <c r="R2346" s="304"/>
      <c r="S2346" s="304"/>
      <c r="T2346" s="304"/>
      <c r="U2346" s="304"/>
      <c r="V2346" s="304"/>
      <c r="W2346" s="304"/>
      <c r="X2346" s="304"/>
      <c r="Y2346" s="154"/>
    </row>
    <row r="2347" spans="1:25">
      <c r="A2347" s="174"/>
      <c r="B2347" s="162"/>
      <c r="C2347" s="162"/>
      <c r="D2347" s="201"/>
      <c r="E2347" s="302"/>
      <c r="F2347" s="302"/>
      <c r="G2347" s="302"/>
      <c r="H2347" s="302"/>
      <c r="I2347" s="302"/>
      <c r="J2347" s="302"/>
      <c r="K2347" s="302"/>
      <c r="L2347" s="302"/>
      <c r="M2347" s="304"/>
      <c r="N2347" s="304"/>
      <c r="O2347" s="304"/>
      <c r="P2347" s="304"/>
      <c r="Q2347" s="304"/>
      <c r="R2347" s="304"/>
      <c r="S2347" s="304"/>
      <c r="T2347" s="304"/>
      <c r="U2347" s="304"/>
      <c r="V2347" s="304"/>
      <c r="W2347" s="304"/>
      <c r="X2347" s="304"/>
      <c r="Y2347" s="154"/>
    </row>
    <row r="2348" spans="1:25">
      <c r="A2348" s="173"/>
      <c r="B2348" s="163">
        <v>3</v>
      </c>
      <c r="C2348" s="163" t="s">
        <v>97</v>
      </c>
      <c r="D2348" s="167" t="s">
        <v>13</v>
      </c>
      <c r="E2348" s="300">
        <v>0</v>
      </c>
      <c r="F2348" s="300"/>
      <c r="G2348" s="300">
        <v>0</v>
      </c>
      <c r="H2348" s="300">
        <v>0</v>
      </c>
      <c r="I2348" s="300">
        <v>0</v>
      </c>
      <c r="J2348" s="300">
        <v>0</v>
      </c>
      <c r="K2348" s="300">
        <v>0</v>
      </c>
      <c r="L2348" s="300">
        <v>0</v>
      </c>
      <c r="M2348" s="300">
        <v>0</v>
      </c>
      <c r="N2348" s="300">
        <v>0</v>
      </c>
      <c r="O2348" s="300">
        <v>0</v>
      </c>
      <c r="P2348" s="300">
        <v>0</v>
      </c>
      <c r="Q2348" s="300">
        <v>0</v>
      </c>
      <c r="R2348" s="300">
        <v>0</v>
      </c>
      <c r="S2348" s="300">
        <v>0</v>
      </c>
      <c r="T2348" s="300">
        <v>0</v>
      </c>
      <c r="U2348" s="300"/>
      <c r="V2348" s="300"/>
      <c r="W2348" s="301">
        <f>E2348+G2348+H2348+I2348+J2348+K2348+L2348+M2348+N2348-O2348-P2348-Q2348-R2348-S2348-T2348-U2348-V2348</f>
        <v>0</v>
      </c>
      <c r="X2348" s="301"/>
      <c r="Y2348" s="154"/>
    </row>
    <row r="2349" spans="1:25">
      <c r="A2349" s="173"/>
      <c r="B2349" s="163">
        <v>4</v>
      </c>
      <c r="C2349" s="163" t="s">
        <v>98</v>
      </c>
      <c r="D2349" s="167" t="s">
        <v>8</v>
      </c>
      <c r="E2349" s="300">
        <v>0</v>
      </c>
      <c r="F2349" s="300"/>
      <c r="G2349" s="300">
        <v>0</v>
      </c>
      <c r="H2349" s="300">
        <v>0</v>
      </c>
      <c r="I2349" s="300">
        <v>0</v>
      </c>
      <c r="J2349" s="300">
        <v>0</v>
      </c>
      <c r="K2349" s="300">
        <v>0</v>
      </c>
      <c r="L2349" s="300">
        <v>0</v>
      </c>
      <c r="M2349" s="300">
        <v>0</v>
      </c>
      <c r="N2349" s="300">
        <v>0</v>
      </c>
      <c r="O2349" s="300">
        <v>0</v>
      </c>
      <c r="P2349" s="300">
        <v>0</v>
      </c>
      <c r="Q2349" s="300">
        <v>0</v>
      </c>
      <c r="R2349" s="300">
        <v>0</v>
      </c>
      <c r="S2349" s="300">
        <v>0</v>
      </c>
      <c r="T2349" s="300">
        <v>0</v>
      </c>
      <c r="U2349" s="300"/>
      <c r="V2349" s="300"/>
      <c r="W2349" s="301">
        <f t="shared" ref="W2349:W2352" si="169">E2349+G2349+H2349+I2349+J2349+K2349+L2349+M2349+N2349-O2349-P2349-Q2349-R2349-S2349-T2349-U2349-V2349</f>
        <v>0</v>
      </c>
      <c r="X2349" s="301"/>
      <c r="Y2349" s="154"/>
    </row>
    <row r="2350" spans="1:25">
      <c r="A2350" s="173"/>
      <c r="B2350" s="163">
        <v>5</v>
      </c>
      <c r="C2350" s="163" t="s">
        <v>99</v>
      </c>
      <c r="D2350" s="167" t="s">
        <v>14</v>
      </c>
      <c r="E2350" s="300">
        <v>3876500</v>
      </c>
      <c r="F2350" s="300"/>
      <c r="G2350" s="300">
        <v>0</v>
      </c>
      <c r="H2350" s="300">
        <v>0</v>
      </c>
      <c r="I2350" s="300">
        <v>0</v>
      </c>
      <c r="J2350" s="300">
        <v>0</v>
      </c>
      <c r="K2350" s="300">
        <v>0</v>
      </c>
      <c r="L2350" s="300">
        <v>0</v>
      </c>
      <c r="M2350" s="300">
        <v>0</v>
      </c>
      <c r="N2350" s="300">
        <v>0</v>
      </c>
      <c r="O2350" s="300">
        <v>0</v>
      </c>
      <c r="P2350" s="300">
        <v>0</v>
      </c>
      <c r="Q2350" s="300">
        <v>0</v>
      </c>
      <c r="R2350" s="300">
        <v>0</v>
      </c>
      <c r="S2350" s="300">
        <v>0</v>
      </c>
      <c r="T2350" s="300">
        <v>0</v>
      </c>
      <c r="U2350" s="300"/>
      <c r="V2350" s="300"/>
      <c r="W2350" s="301">
        <f>E2350+G2350+H2350+I2350+J2350+K2350+L2350+M2350+N2350-O2350-P2350-Q2350-R2350-S2350-T2350-U2350-V2350</f>
        <v>3876500</v>
      </c>
      <c r="X2350" s="301"/>
      <c r="Y2350" s="154"/>
    </row>
    <row r="2351" spans="1:25">
      <c r="A2351" s="173"/>
      <c r="B2351" s="163">
        <v>6</v>
      </c>
      <c r="C2351" s="163" t="s">
        <v>100</v>
      </c>
      <c r="D2351" s="167" t="s">
        <v>10</v>
      </c>
      <c r="E2351" s="300">
        <v>0</v>
      </c>
      <c r="F2351" s="300"/>
      <c r="G2351" s="300">
        <v>0</v>
      </c>
      <c r="H2351" s="300">
        <v>0</v>
      </c>
      <c r="I2351" s="300">
        <v>0</v>
      </c>
      <c r="J2351" s="300">
        <v>0</v>
      </c>
      <c r="K2351" s="300">
        <v>0</v>
      </c>
      <c r="L2351" s="300">
        <v>0</v>
      </c>
      <c r="M2351" s="300">
        <v>0</v>
      </c>
      <c r="N2351" s="300">
        <v>0</v>
      </c>
      <c r="O2351" s="300">
        <v>0</v>
      </c>
      <c r="P2351" s="300">
        <v>0</v>
      </c>
      <c r="Q2351" s="300">
        <v>0</v>
      </c>
      <c r="R2351" s="300">
        <v>0</v>
      </c>
      <c r="S2351" s="300">
        <v>0</v>
      </c>
      <c r="T2351" s="300">
        <v>0</v>
      </c>
      <c r="U2351" s="300"/>
      <c r="V2351" s="300"/>
      <c r="W2351" s="301">
        <f t="shared" si="169"/>
        <v>0</v>
      </c>
      <c r="X2351" s="301"/>
      <c r="Y2351" s="154"/>
    </row>
    <row r="2352" spans="1:25" s="247" customFormat="1">
      <c r="A2352" s="175"/>
      <c r="B2352" s="168">
        <v>7</v>
      </c>
      <c r="C2352" s="168"/>
      <c r="D2352" s="169" t="s">
        <v>11</v>
      </c>
      <c r="E2352" s="300">
        <v>0</v>
      </c>
      <c r="F2352" s="300"/>
      <c r="G2352" s="300">
        <v>0</v>
      </c>
      <c r="H2352" s="300">
        <v>0</v>
      </c>
      <c r="I2352" s="300">
        <v>0</v>
      </c>
      <c r="J2352" s="300">
        <v>0</v>
      </c>
      <c r="K2352" s="300">
        <v>0</v>
      </c>
      <c r="L2352" s="300">
        <v>0</v>
      </c>
      <c r="M2352" s="300">
        <v>0</v>
      </c>
      <c r="N2352" s="300">
        <v>0</v>
      </c>
      <c r="O2352" s="300">
        <v>0</v>
      </c>
      <c r="P2352" s="300">
        <v>0</v>
      </c>
      <c r="Q2352" s="300">
        <v>0</v>
      </c>
      <c r="R2352" s="300">
        <v>0</v>
      </c>
      <c r="S2352" s="300">
        <v>0</v>
      </c>
      <c r="T2352" s="300">
        <v>0</v>
      </c>
      <c r="U2352" s="300"/>
      <c r="V2352" s="300"/>
      <c r="W2352" s="301">
        <f t="shared" si="169"/>
        <v>0</v>
      </c>
      <c r="X2352" s="308"/>
      <c r="Y2352" s="155"/>
    </row>
    <row r="2353" spans="1:25">
      <c r="A2353" s="174"/>
      <c r="B2353" s="162"/>
      <c r="C2353" s="162"/>
      <c r="D2353" s="248"/>
      <c r="E2353" s="304"/>
      <c r="F2353" s="304"/>
      <c r="G2353" s="304"/>
      <c r="H2353" s="304"/>
      <c r="I2353" s="304"/>
      <c r="J2353" s="304"/>
      <c r="K2353" s="304"/>
      <c r="L2353" s="304"/>
      <c r="M2353" s="304"/>
      <c r="N2353" s="304"/>
      <c r="O2353" s="304"/>
      <c r="P2353" s="304"/>
      <c r="Q2353" s="304"/>
      <c r="R2353" s="304"/>
      <c r="S2353" s="304"/>
      <c r="T2353" s="304"/>
      <c r="U2353" s="304"/>
      <c r="V2353" s="304"/>
      <c r="W2353" s="304"/>
      <c r="X2353" s="304"/>
      <c r="Y2353" s="154"/>
    </row>
    <row r="2354" spans="1:25" s="226" customFormat="1" ht="18.75" customHeight="1">
      <c r="A2354" s="249">
        <v>20</v>
      </c>
      <c r="B2354" s="250" t="s">
        <v>40</v>
      </c>
      <c r="C2354" s="251"/>
      <c r="D2354" s="251"/>
      <c r="E2354" s="309">
        <f t="shared" ref="E2354:T2354" si="170">E2355+E2356+E2368+E2369+E2370+E2371+E2372</f>
        <v>1595932123</v>
      </c>
      <c r="F2354" s="309">
        <f t="shared" si="170"/>
        <v>41154000</v>
      </c>
      <c r="G2354" s="309">
        <f t="shared" si="170"/>
        <v>41154000</v>
      </c>
      <c r="H2354" s="309">
        <f t="shared" si="170"/>
        <v>0</v>
      </c>
      <c r="I2354" s="309">
        <f t="shared" si="170"/>
        <v>0</v>
      </c>
      <c r="J2354" s="309">
        <f t="shared" si="170"/>
        <v>0</v>
      </c>
      <c r="K2354" s="309">
        <f t="shared" si="170"/>
        <v>26250000</v>
      </c>
      <c r="L2354" s="309">
        <f t="shared" si="170"/>
        <v>0</v>
      </c>
      <c r="M2354" s="309">
        <f t="shared" si="170"/>
        <v>0</v>
      </c>
      <c r="N2354" s="309">
        <f t="shared" si="170"/>
        <v>0</v>
      </c>
      <c r="O2354" s="309">
        <f t="shared" si="170"/>
        <v>0</v>
      </c>
      <c r="P2354" s="309">
        <f t="shared" si="170"/>
        <v>0</v>
      </c>
      <c r="Q2354" s="309">
        <f t="shared" si="170"/>
        <v>0</v>
      </c>
      <c r="R2354" s="309">
        <f t="shared" si="170"/>
        <v>0</v>
      </c>
      <c r="S2354" s="309">
        <f t="shared" si="170"/>
        <v>0</v>
      </c>
      <c r="T2354" s="309">
        <f t="shared" si="170"/>
        <v>0</v>
      </c>
      <c r="U2354" s="309"/>
      <c r="V2354" s="309"/>
      <c r="W2354" s="309">
        <f t="shared" ref="W2354" si="171">SUM(W2355:W2372)</f>
        <v>1663336123</v>
      </c>
      <c r="X2354" s="309"/>
    </row>
    <row r="2355" spans="1:25">
      <c r="A2355" s="173"/>
      <c r="B2355" s="163">
        <v>1</v>
      </c>
      <c r="C2355" s="163" t="s">
        <v>95</v>
      </c>
      <c r="D2355" s="167" t="s">
        <v>9</v>
      </c>
      <c r="E2355" s="300">
        <v>0</v>
      </c>
      <c r="F2355" s="300"/>
      <c r="G2355" s="300">
        <v>0</v>
      </c>
      <c r="H2355" s="300">
        <v>0</v>
      </c>
      <c r="I2355" s="300">
        <v>0</v>
      </c>
      <c r="J2355" s="300">
        <v>0</v>
      </c>
      <c r="K2355" s="300">
        <v>0</v>
      </c>
      <c r="L2355" s="300">
        <v>0</v>
      </c>
      <c r="M2355" s="301">
        <v>0</v>
      </c>
      <c r="N2355" s="301">
        <v>0</v>
      </c>
      <c r="O2355" s="301">
        <v>0</v>
      </c>
      <c r="P2355" s="301">
        <v>0</v>
      </c>
      <c r="Q2355" s="301">
        <v>0</v>
      </c>
      <c r="R2355" s="301">
        <v>0</v>
      </c>
      <c r="S2355" s="301">
        <v>0</v>
      </c>
      <c r="T2355" s="301">
        <v>0</v>
      </c>
      <c r="U2355" s="301"/>
      <c r="V2355" s="301"/>
      <c r="W2355" s="301">
        <f t="shared" ref="W2355:W2356" si="172">E2355+G2355+H2355+I2355+J2355+K2355+L2355+M2355+N2355-O2355-P2355-Q2355-R2355-S2355-T2355-U2355-V2355</f>
        <v>0</v>
      </c>
      <c r="X2355" s="301"/>
      <c r="Y2355" s="154"/>
    </row>
    <row r="2356" spans="1:25">
      <c r="A2356" s="173"/>
      <c r="B2356" s="163">
        <v>2</v>
      </c>
      <c r="C2356" s="163" t="s">
        <v>96</v>
      </c>
      <c r="D2356" s="167" t="s">
        <v>12</v>
      </c>
      <c r="E2356" s="300">
        <v>976547623</v>
      </c>
      <c r="F2356" s="300">
        <v>41154000</v>
      </c>
      <c r="G2356" s="300">
        <f t="shared" ref="G2356:T2356" si="173">SUM(G2357:G2367)</f>
        <v>41154000</v>
      </c>
      <c r="H2356" s="300">
        <f t="shared" si="173"/>
        <v>0</v>
      </c>
      <c r="I2356" s="300">
        <f t="shared" si="173"/>
        <v>0</v>
      </c>
      <c r="J2356" s="300">
        <f t="shared" si="173"/>
        <v>0</v>
      </c>
      <c r="K2356" s="300">
        <f t="shared" si="173"/>
        <v>26250000</v>
      </c>
      <c r="L2356" s="300">
        <f t="shared" si="173"/>
        <v>0</v>
      </c>
      <c r="M2356" s="300">
        <f t="shared" si="173"/>
        <v>0</v>
      </c>
      <c r="N2356" s="300">
        <f t="shared" si="173"/>
        <v>0</v>
      </c>
      <c r="O2356" s="300">
        <f t="shared" si="173"/>
        <v>0</v>
      </c>
      <c r="P2356" s="300">
        <f t="shared" si="173"/>
        <v>0</v>
      </c>
      <c r="Q2356" s="300">
        <f t="shared" si="173"/>
        <v>0</v>
      </c>
      <c r="R2356" s="300">
        <f t="shared" si="173"/>
        <v>0</v>
      </c>
      <c r="S2356" s="300">
        <f t="shared" si="173"/>
        <v>0</v>
      </c>
      <c r="T2356" s="300">
        <f t="shared" si="173"/>
        <v>0</v>
      </c>
      <c r="U2356" s="300"/>
      <c r="V2356" s="300"/>
      <c r="W2356" s="301">
        <f t="shared" si="172"/>
        <v>1043951623</v>
      </c>
      <c r="X2356" s="301"/>
      <c r="Y2356" s="154"/>
    </row>
    <row r="2357" spans="1:25">
      <c r="A2357" s="174"/>
      <c r="B2357" s="162"/>
      <c r="C2357" s="162"/>
      <c r="D2357" s="172" t="s">
        <v>1142</v>
      </c>
      <c r="E2357" s="302"/>
      <c r="F2357" s="302"/>
      <c r="G2357" s="316">
        <v>5808000</v>
      </c>
      <c r="H2357" s="302"/>
      <c r="I2357" s="302"/>
      <c r="J2357" s="302"/>
      <c r="K2357" s="302"/>
      <c r="L2357" s="302"/>
      <c r="M2357" s="304"/>
      <c r="N2357" s="304"/>
      <c r="O2357" s="304"/>
      <c r="P2357" s="304"/>
      <c r="Q2357" s="304"/>
      <c r="R2357" s="304"/>
      <c r="S2357" s="304"/>
      <c r="T2357" s="304"/>
      <c r="U2357" s="304"/>
      <c r="V2357" s="304"/>
      <c r="W2357" s="304"/>
      <c r="X2357" s="304"/>
      <c r="Y2357" s="154"/>
    </row>
    <row r="2358" spans="1:25">
      <c r="A2358" s="174"/>
      <c r="B2358" s="162"/>
      <c r="C2358" s="162"/>
      <c r="D2358" s="172" t="s">
        <v>1143</v>
      </c>
      <c r="E2358" s="302"/>
      <c r="F2358" s="302"/>
      <c r="G2358" s="316">
        <v>5890000</v>
      </c>
      <c r="H2358" s="302"/>
      <c r="I2358" s="302"/>
      <c r="J2358" s="302"/>
      <c r="K2358" s="302"/>
      <c r="L2358" s="302"/>
      <c r="M2358" s="304"/>
      <c r="N2358" s="304"/>
      <c r="O2358" s="304"/>
      <c r="P2358" s="304"/>
      <c r="Q2358" s="304"/>
      <c r="R2358" s="304"/>
      <c r="S2358" s="304"/>
      <c r="T2358" s="304"/>
      <c r="U2358" s="304"/>
      <c r="V2358" s="304"/>
      <c r="W2358" s="304"/>
      <c r="X2358" s="304"/>
      <c r="Y2358" s="154"/>
    </row>
    <row r="2359" spans="1:25">
      <c r="A2359" s="174"/>
      <c r="B2359" s="162"/>
      <c r="C2359" s="162"/>
      <c r="D2359" s="172" t="s">
        <v>1144</v>
      </c>
      <c r="E2359" s="302"/>
      <c r="F2359" s="302"/>
      <c r="G2359" s="316">
        <v>1430000</v>
      </c>
      <c r="H2359" s="302"/>
      <c r="I2359" s="302"/>
      <c r="J2359" s="302"/>
      <c r="K2359" s="302"/>
      <c r="L2359" s="302"/>
      <c r="M2359" s="304"/>
      <c r="N2359" s="304"/>
      <c r="O2359" s="304"/>
      <c r="P2359" s="304"/>
      <c r="Q2359" s="304"/>
      <c r="R2359" s="304"/>
      <c r="S2359" s="304"/>
      <c r="T2359" s="304"/>
      <c r="U2359" s="304"/>
      <c r="V2359" s="304"/>
      <c r="W2359" s="304"/>
      <c r="X2359" s="304"/>
      <c r="Y2359" s="154"/>
    </row>
    <row r="2360" spans="1:25">
      <c r="A2360" s="174"/>
      <c r="B2360" s="162"/>
      <c r="C2360" s="162"/>
      <c r="D2360" s="172" t="s">
        <v>1145</v>
      </c>
      <c r="E2360" s="302"/>
      <c r="F2360" s="302"/>
      <c r="G2360" s="316">
        <v>2576000</v>
      </c>
      <c r="H2360" s="302"/>
      <c r="I2360" s="302"/>
      <c r="J2360" s="302"/>
      <c r="K2360" s="302"/>
      <c r="L2360" s="302"/>
      <c r="M2360" s="304"/>
      <c r="N2360" s="304"/>
      <c r="O2360" s="304"/>
      <c r="P2360" s="304"/>
      <c r="Q2360" s="304"/>
      <c r="R2360" s="304"/>
      <c r="S2360" s="304"/>
      <c r="T2360" s="304"/>
      <c r="U2360" s="304"/>
      <c r="V2360" s="304"/>
      <c r="W2360" s="304"/>
      <c r="X2360" s="304"/>
      <c r="Y2360" s="154"/>
    </row>
    <row r="2361" spans="1:25">
      <c r="A2361" s="174"/>
      <c r="B2361" s="162"/>
      <c r="C2361" s="162"/>
      <c r="D2361" s="172" t="s">
        <v>1138</v>
      </c>
      <c r="E2361" s="302"/>
      <c r="F2361" s="302"/>
      <c r="G2361" s="316">
        <v>8700000</v>
      </c>
      <c r="H2361" s="302"/>
      <c r="I2361" s="302"/>
      <c r="J2361" s="302"/>
      <c r="K2361" s="302"/>
      <c r="L2361" s="302"/>
      <c r="M2361" s="304"/>
      <c r="N2361" s="304"/>
      <c r="O2361" s="304"/>
      <c r="P2361" s="304"/>
      <c r="Q2361" s="304"/>
      <c r="R2361" s="304"/>
      <c r="S2361" s="304"/>
      <c r="T2361" s="304"/>
      <c r="U2361" s="304"/>
      <c r="V2361" s="304"/>
      <c r="W2361" s="304"/>
      <c r="X2361" s="304"/>
      <c r="Y2361" s="154"/>
    </row>
    <row r="2362" spans="1:25">
      <c r="A2362" s="174"/>
      <c r="B2362" s="162"/>
      <c r="C2362" s="162"/>
      <c r="D2362" s="172" t="s">
        <v>1146</v>
      </c>
      <c r="E2362" s="302"/>
      <c r="F2362" s="302"/>
      <c r="G2362" s="316">
        <v>8750000</v>
      </c>
      <c r="H2362" s="302"/>
      <c r="I2362" s="302"/>
      <c r="J2362" s="302"/>
      <c r="K2362" s="302"/>
      <c r="L2362" s="302"/>
      <c r="M2362" s="304"/>
      <c r="N2362" s="304"/>
      <c r="O2362" s="304"/>
      <c r="P2362" s="304"/>
      <c r="Q2362" s="304"/>
      <c r="R2362" s="304"/>
      <c r="S2362" s="304"/>
      <c r="T2362" s="304"/>
      <c r="U2362" s="304"/>
      <c r="V2362" s="304"/>
      <c r="W2362" s="304"/>
      <c r="X2362" s="304"/>
      <c r="Y2362" s="154"/>
    </row>
    <row r="2363" spans="1:25">
      <c r="A2363" s="174"/>
      <c r="B2363" s="162"/>
      <c r="C2363" s="162"/>
      <c r="D2363" s="172" t="s">
        <v>1142</v>
      </c>
      <c r="E2363" s="302"/>
      <c r="F2363" s="302"/>
      <c r="G2363" s="316">
        <v>8000000</v>
      </c>
      <c r="H2363" s="302"/>
      <c r="I2363" s="302"/>
      <c r="J2363" s="302"/>
      <c r="K2363" s="302"/>
      <c r="L2363" s="302"/>
      <c r="M2363" s="304"/>
      <c r="N2363" s="304"/>
      <c r="O2363" s="304"/>
      <c r="P2363" s="304"/>
      <c r="Q2363" s="304"/>
      <c r="R2363" s="304"/>
      <c r="S2363" s="304"/>
      <c r="T2363" s="304"/>
      <c r="U2363" s="304"/>
      <c r="V2363" s="304"/>
      <c r="W2363" s="304"/>
      <c r="X2363" s="304"/>
      <c r="Y2363" s="154"/>
    </row>
    <row r="2364" spans="1:25">
      <c r="A2364" s="174"/>
      <c r="B2364" s="162"/>
      <c r="C2364" s="162"/>
      <c r="D2364" s="170" t="s">
        <v>1150</v>
      </c>
      <c r="E2364" s="302"/>
      <c r="F2364" s="302"/>
      <c r="G2364" s="316"/>
      <c r="H2364" s="302"/>
      <c r="I2364" s="302"/>
      <c r="J2364" s="302"/>
      <c r="K2364" s="302"/>
      <c r="L2364" s="302"/>
      <c r="M2364" s="304"/>
      <c r="N2364" s="304"/>
      <c r="O2364" s="304"/>
      <c r="P2364" s="304"/>
      <c r="Q2364" s="304"/>
      <c r="R2364" s="304"/>
      <c r="S2364" s="304"/>
      <c r="T2364" s="304"/>
      <c r="U2364" s="304"/>
      <c r="V2364" s="304"/>
      <c r="W2364" s="304"/>
      <c r="X2364" s="304"/>
      <c r="Y2364" s="154"/>
    </row>
    <row r="2365" spans="1:25">
      <c r="A2365" s="174"/>
      <c r="B2365" s="162"/>
      <c r="C2365" s="162"/>
      <c r="D2365" s="172" t="s">
        <v>1147</v>
      </c>
      <c r="E2365" s="302"/>
      <c r="F2365" s="302"/>
      <c r="G2365" s="302"/>
      <c r="H2365" s="302"/>
      <c r="I2365" s="302"/>
      <c r="J2365" s="302"/>
      <c r="K2365" s="316">
        <v>12425000</v>
      </c>
      <c r="L2365" s="302"/>
      <c r="M2365" s="304"/>
      <c r="N2365" s="304"/>
      <c r="O2365" s="304"/>
      <c r="P2365" s="304"/>
      <c r="Q2365" s="304"/>
      <c r="R2365" s="304"/>
      <c r="S2365" s="304"/>
      <c r="T2365" s="304"/>
      <c r="U2365" s="304"/>
      <c r="V2365" s="304"/>
      <c r="W2365" s="304"/>
      <c r="X2365" s="304"/>
      <c r="Y2365" s="154"/>
    </row>
    <row r="2366" spans="1:25">
      <c r="A2366" s="174"/>
      <c r="B2366" s="162"/>
      <c r="C2366" s="162"/>
      <c r="D2366" s="172" t="s">
        <v>1148</v>
      </c>
      <c r="E2366" s="302"/>
      <c r="F2366" s="302"/>
      <c r="G2366" s="302"/>
      <c r="H2366" s="302"/>
      <c r="I2366" s="302"/>
      <c r="J2366" s="302"/>
      <c r="K2366" s="316">
        <v>5950000</v>
      </c>
      <c r="L2366" s="302"/>
      <c r="M2366" s="304"/>
      <c r="N2366" s="304"/>
      <c r="O2366" s="304"/>
      <c r="P2366" s="304"/>
      <c r="Q2366" s="304"/>
      <c r="R2366" s="304"/>
      <c r="S2366" s="304"/>
      <c r="T2366" s="304"/>
      <c r="U2366" s="304"/>
      <c r="V2366" s="304"/>
      <c r="W2366" s="304"/>
      <c r="X2366" s="304"/>
      <c r="Y2366" s="154"/>
    </row>
    <row r="2367" spans="1:25">
      <c r="A2367" s="174"/>
      <c r="B2367" s="162"/>
      <c r="C2367" s="162"/>
      <c r="D2367" s="172" t="s">
        <v>1149</v>
      </c>
      <c r="E2367" s="302"/>
      <c r="F2367" s="302"/>
      <c r="G2367" s="302"/>
      <c r="H2367" s="302"/>
      <c r="I2367" s="302"/>
      <c r="J2367" s="302"/>
      <c r="K2367" s="316">
        <v>7875000</v>
      </c>
      <c r="L2367" s="302"/>
      <c r="M2367" s="304"/>
      <c r="N2367" s="304"/>
      <c r="O2367" s="304"/>
      <c r="P2367" s="304"/>
      <c r="Q2367" s="304"/>
      <c r="R2367" s="304"/>
      <c r="S2367" s="304"/>
      <c r="T2367" s="304"/>
      <c r="U2367" s="304"/>
      <c r="V2367" s="304"/>
      <c r="W2367" s="304"/>
      <c r="X2367" s="304"/>
      <c r="Y2367" s="154"/>
    </row>
    <row r="2368" spans="1:25">
      <c r="A2368" s="173"/>
      <c r="B2368" s="163">
        <v>3</v>
      </c>
      <c r="C2368" s="163" t="s">
        <v>97</v>
      </c>
      <c r="D2368" s="167" t="s">
        <v>13</v>
      </c>
      <c r="E2368" s="300">
        <v>414975000</v>
      </c>
      <c r="F2368" s="300"/>
      <c r="G2368" s="300">
        <v>0</v>
      </c>
      <c r="H2368" s="300">
        <v>0</v>
      </c>
      <c r="I2368" s="300">
        <v>0</v>
      </c>
      <c r="J2368" s="300">
        <v>0</v>
      </c>
      <c r="K2368" s="300">
        <v>0</v>
      </c>
      <c r="L2368" s="300">
        <v>0</v>
      </c>
      <c r="M2368" s="300">
        <v>0</v>
      </c>
      <c r="N2368" s="300">
        <v>0</v>
      </c>
      <c r="O2368" s="300">
        <v>0</v>
      </c>
      <c r="P2368" s="300">
        <v>0</v>
      </c>
      <c r="Q2368" s="300">
        <v>0</v>
      </c>
      <c r="R2368" s="300">
        <v>0</v>
      </c>
      <c r="S2368" s="300">
        <v>0</v>
      </c>
      <c r="T2368" s="300">
        <v>0</v>
      </c>
      <c r="U2368" s="300"/>
      <c r="V2368" s="300"/>
      <c r="W2368" s="301">
        <f t="shared" ref="W2368:W2372" si="174">E2368+G2368+H2368+I2368+J2368+K2368+L2368+M2368+N2368-O2368-P2368-Q2368-R2368-S2368-T2368-U2368-V2368</f>
        <v>414975000</v>
      </c>
      <c r="X2368" s="301"/>
      <c r="Y2368" s="154"/>
    </row>
    <row r="2369" spans="1:26">
      <c r="A2369" s="173"/>
      <c r="B2369" s="163">
        <v>4</v>
      </c>
      <c r="C2369" s="163" t="s">
        <v>98</v>
      </c>
      <c r="D2369" s="167" t="s">
        <v>8</v>
      </c>
      <c r="E2369" s="300">
        <v>10650000</v>
      </c>
      <c r="F2369" s="300"/>
      <c r="G2369" s="300">
        <v>0</v>
      </c>
      <c r="H2369" s="300">
        <v>0</v>
      </c>
      <c r="I2369" s="300">
        <v>0</v>
      </c>
      <c r="J2369" s="300">
        <v>0</v>
      </c>
      <c r="K2369" s="300">
        <v>0</v>
      </c>
      <c r="L2369" s="300">
        <v>0</v>
      </c>
      <c r="M2369" s="300">
        <v>0</v>
      </c>
      <c r="N2369" s="300">
        <v>0</v>
      </c>
      <c r="O2369" s="300">
        <v>0</v>
      </c>
      <c r="P2369" s="300">
        <v>0</v>
      </c>
      <c r="Q2369" s="300">
        <v>0</v>
      </c>
      <c r="R2369" s="300">
        <v>0</v>
      </c>
      <c r="S2369" s="300">
        <v>0</v>
      </c>
      <c r="T2369" s="300">
        <v>0</v>
      </c>
      <c r="U2369" s="300"/>
      <c r="V2369" s="300"/>
      <c r="W2369" s="301">
        <f t="shared" si="174"/>
        <v>10650000</v>
      </c>
      <c r="X2369" s="301"/>
      <c r="Y2369" s="154"/>
    </row>
    <row r="2370" spans="1:26">
      <c r="A2370" s="173"/>
      <c r="B2370" s="163">
        <v>5</v>
      </c>
      <c r="C2370" s="163" t="s">
        <v>99</v>
      </c>
      <c r="D2370" s="167" t="s">
        <v>14</v>
      </c>
      <c r="E2370" s="300">
        <v>8409500</v>
      </c>
      <c r="F2370" s="300"/>
      <c r="G2370" s="300">
        <v>0</v>
      </c>
      <c r="H2370" s="300">
        <v>0</v>
      </c>
      <c r="I2370" s="300">
        <v>0</v>
      </c>
      <c r="J2370" s="300">
        <v>0</v>
      </c>
      <c r="K2370" s="300">
        <v>0</v>
      </c>
      <c r="L2370" s="300">
        <v>0</v>
      </c>
      <c r="M2370" s="300">
        <v>0</v>
      </c>
      <c r="N2370" s="300">
        <v>0</v>
      </c>
      <c r="O2370" s="300">
        <v>0</v>
      </c>
      <c r="P2370" s="300">
        <v>0</v>
      </c>
      <c r="Q2370" s="300">
        <v>0</v>
      </c>
      <c r="R2370" s="300">
        <v>0</v>
      </c>
      <c r="S2370" s="300">
        <v>0</v>
      </c>
      <c r="T2370" s="300">
        <v>0</v>
      </c>
      <c r="U2370" s="300"/>
      <c r="V2370" s="300"/>
      <c r="W2370" s="301">
        <f t="shared" si="174"/>
        <v>8409500</v>
      </c>
      <c r="X2370" s="301"/>
      <c r="Y2370" s="154"/>
    </row>
    <row r="2371" spans="1:26">
      <c r="A2371" s="173"/>
      <c r="B2371" s="163">
        <v>6</v>
      </c>
      <c r="C2371" s="163" t="s">
        <v>100</v>
      </c>
      <c r="D2371" s="167" t="s">
        <v>10</v>
      </c>
      <c r="E2371" s="300">
        <v>0</v>
      </c>
      <c r="F2371" s="300"/>
      <c r="G2371" s="300">
        <v>0</v>
      </c>
      <c r="H2371" s="300">
        <v>0</v>
      </c>
      <c r="I2371" s="300">
        <v>0</v>
      </c>
      <c r="J2371" s="300">
        <v>0</v>
      </c>
      <c r="K2371" s="300">
        <v>0</v>
      </c>
      <c r="L2371" s="300">
        <v>0</v>
      </c>
      <c r="M2371" s="300">
        <v>0</v>
      </c>
      <c r="N2371" s="300">
        <v>0</v>
      </c>
      <c r="O2371" s="300">
        <v>0</v>
      </c>
      <c r="P2371" s="300">
        <v>0</v>
      </c>
      <c r="Q2371" s="300">
        <v>0</v>
      </c>
      <c r="R2371" s="300">
        <v>0</v>
      </c>
      <c r="S2371" s="300">
        <v>0</v>
      </c>
      <c r="T2371" s="300">
        <v>0</v>
      </c>
      <c r="U2371" s="300"/>
      <c r="V2371" s="300"/>
      <c r="W2371" s="301">
        <f t="shared" si="174"/>
        <v>0</v>
      </c>
      <c r="X2371" s="301"/>
      <c r="Y2371" s="154"/>
    </row>
    <row r="2372" spans="1:26" s="247" customFormat="1">
      <c r="A2372" s="175"/>
      <c r="B2372" s="168">
        <v>7</v>
      </c>
      <c r="C2372" s="168"/>
      <c r="D2372" s="169" t="s">
        <v>11</v>
      </c>
      <c r="E2372" s="300">
        <v>185350000</v>
      </c>
      <c r="F2372" s="300"/>
      <c r="G2372" s="300">
        <v>0</v>
      </c>
      <c r="H2372" s="300">
        <v>0</v>
      </c>
      <c r="I2372" s="300">
        <v>0</v>
      </c>
      <c r="J2372" s="300">
        <v>0</v>
      </c>
      <c r="K2372" s="300">
        <v>0</v>
      </c>
      <c r="L2372" s="300">
        <v>0</v>
      </c>
      <c r="M2372" s="300">
        <v>0</v>
      </c>
      <c r="N2372" s="300">
        <v>0</v>
      </c>
      <c r="O2372" s="300">
        <v>0</v>
      </c>
      <c r="P2372" s="300">
        <v>0</v>
      </c>
      <c r="Q2372" s="300">
        <v>0</v>
      </c>
      <c r="R2372" s="300">
        <v>0</v>
      </c>
      <c r="S2372" s="300">
        <v>0</v>
      </c>
      <c r="T2372" s="300">
        <v>0</v>
      </c>
      <c r="U2372" s="300"/>
      <c r="V2372" s="300"/>
      <c r="W2372" s="301">
        <f t="shared" si="174"/>
        <v>185350000</v>
      </c>
      <c r="X2372" s="308"/>
      <c r="Y2372" s="155"/>
    </row>
    <row r="2373" spans="1:26">
      <c r="A2373" s="174"/>
      <c r="B2373" s="162"/>
      <c r="C2373" s="162"/>
      <c r="D2373" s="248"/>
      <c r="E2373" s="304"/>
      <c r="F2373" s="304"/>
      <c r="G2373" s="304"/>
      <c r="H2373" s="304"/>
      <c r="I2373" s="304"/>
      <c r="J2373" s="304"/>
      <c r="K2373" s="304"/>
      <c r="L2373" s="304"/>
      <c r="M2373" s="304"/>
      <c r="N2373" s="304"/>
      <c r="O2373" s="304"/>
      <c r="P2373" s="304"/>
      <c r="Q2373" s="304"/>
      <c r="R2373" s="304"/>
      <c r="S2373" s="304"/>
      <c r="T2373" s="304"/>
      <c r="U2373" s="304"/>
      <c r="V2373" s="304"/>
      <c r="W2373" s="304"/>
      <c r="X2373" s="304"/>
      <c r="Y2373" s="154"/>
    </row>
    <row r="2374" spans="1:26" s="226" customFormat="1" ht="18.75" customHeight="1">
      <c r="A2374" s="249">
        <v>21</v>
      </c>
      <c r="B2374" s="250" t="s">
        <v>1</v>
      </c>
      <c r="C2374" s="251"/>
      <c r="D2374" s="251"/>
      <c r="E2374" s="309">
        <f t="shared" ref="E2374:T2374" si="175">E2375+E2376+E2386+E2388+E2390+E2391+E2392</f>
        <v>1841348950</v>
      </c>
      <c r="F2374" s="309">
        <f t="shared" si="175"/>
        <v>26400000</v>
      </c>
      <c r="G2374" s="309">
        <f t="shared" si="175"/>
        <v>26400000</v>
      </c>
      <c r="H2374" s="309">
        <f t="shared" si="175"/>
        <v>0</v>
      </c>
      <c r="I2374" s="309">
        <f t="shared" si="175"/>
        <v>30000000</v>
      </c>
      <c r="J2374" s="309">
        <f t="shared" si="175"/>
        <v>0</v>
      </c>
      <c r="K2374" s="309">
        <f t="shared" si="175"/>
        <v>5000000</v>
      </c>
      <c r="L2374" s="309">
        <f t="shared" si="175"/>
        <v>0</v>
      </c>
      <c r="M2374" s="309">
        <f t="shared" si="175"/>
        <v>0</v>
      </c>
      <c r="N2374" s="309">
        <f t="shared" si="175"/>
        <v>0</v>
      </c>
      <c r="O2374" s="309">
        <f t="shared" si="175"/>
        <v>0</v>
      </c>
      <c r="P2374" s="309">
        <f t="shared" si="175"/>
        <v>0</v>
      </c>
      <c r="Q2374" s="309">
        <f t="shared" si="175"/>
        <v>0</v>
      </c>
      <c r="R2374" s="309">
        <f t="shared" si="175"/>
        <v>0</v>
      </c>
      <c r="S2374" s="309">
        <f t="shared" si="175"/>
        <v>4000000</v>
      </c>
      <c r="T2374" s="309">
        <f t="shared" si="175"/>
        <v>0</v>
      </c>
      <c r="U2374" s="309"/>
      <c r="V2374" s="309"/>
      <c r="W2374" s="309">
        <f t="shared" ref="W2374" si="176">SUM(W2375:W2392)</f>
        <v>1898748950</v>
      </c>
      <c r="X2374" s="309"/>
    </row>
    <row r="2375" spans="1:26">
      <c r="A2375" s="173"/>
      <c r="B2375" s="163">
        <v>1</v>
      </c>
      <c r="C2375" s="163" t="s">
        <v>95</v>
      </c>
      <c r="D2375" s="167" t="s">
        <v>9</v>
      </c>
      <c r="E2375" s="300">
        <v>792000000</v>
      </c>
      <c r="F2375" s="300"/>
      <c r="G2375" s="300"/>
      <c r="H2375" s="300"/>
      <c r="I2375" s="300"/>
      <c r="J2375" s="300"/>
      <c r="K2375" s="300"/>
      <c r="L2375" s="300"/>
      <c r="M2375" s="301">
        <v>0</v>
      </c>
      <c r="N2375" s="301"/>
      <c r="O2375" s="301"/>
      <c r="P2375" s="301"/>
      <c r="Q2375" s="301">
        <v>0</v>
      </c>
      <c r="R2375" s="301">
        <v>0</v>
      </c>
      <c r="S2375" s="301">
        <v>0</v>
      </c>
      <c r="T2375" s="301"/>
      <c r="U2375" s="301"/>
      <c r="V2375" s="301"/>
      <c r="W2375" s="301">
        <f t="shared" ref="W2375:W2376" si="177">E2375+G2375+H2375+I2375+J2375+K2375+L2375+M2375+N2375-O2375-P2375-Q2375-R2375-S2375-T2375-U2375-V2375</f>
        <v>792000000</v>
      </c>
      <c r="X2375" s="301"/>
      <c r="Y2375" s="154"/>
    </row>
    <row r="2376" spans="1:26">
      <c r="A2376" s="173"/>
      <c r="B2376" s="163">
        <v>2</v>
      </c>
      <c r="C2376" s="163" t="s">
        <v>96</v>
      </c>
      <c r="D2376" s="167" t="s">
        <v>12</v>
      </c>
      <c r="E2376" s="300">
        <v>305695700</v>
      </c>
      <c r="F2376" s="300">
        <v>23400000</v>
      </c>
      <c r="G2376" s="300">
        <f>SUM(G2377:G2385)</f>
        <v>23400000</v>
      </c>
      <c r="H2376" s="300">
        <f t="shared" ref="H2376:T2376" si="178">SUM(H2377:H2385)</f>
        <v>0</v>
      </c>
      <c r="I2376" s="300">
        <f t="shared" si="178"/>
        <v>0</v>
      </c>
      <c r="J2376" s="300">
        <f t="shared" si="178"/>
        <v>0</v>
      </c>
      <c r="K2376" s="300">
        <f t="shared" si="178"/>
        <v>5000000</v>
      </c>
      <c r="L2376" s="300">
        <f t="shared" si="178"/>
        <v>0</v>
      </c>
      <c r="M2376" s="300">
        <f t="shared" si="178"/>
        <v>0</v>
      </c>
      <c r="N2376" s="300">
        <f t="shared" si="178"/>
        <v>0</v>
      </c>
      <c r="O2376" s="300">
        <f t="shared" si="178"/>
        <v>0</v>
      </c>
      <c r="P2376" s="300">
        <f t="shared" si="178"/>
        <v>0</v>
      </c>
      <c r="Q2376" s="300">
        <f t="shared" si="178"/>
        <v>0</v>
      </c>
      <c r="R2376" s="300">
        <f t="shared" si="178"/>
        <v>0</v>
      </c>
      <c r="S2376" s="300">
        <f t="shared" si="178"/>
        <v>4000000</v>
      </c>
      <c r="T2376" s="300">
        <f t="shared" si="178"/>
        <v>0</v>
      </c>
      <c r="U2376" s="300"/>
      <c r="V2376" s="300"/>
      <c r="W2376" s="301">
        <f t="shared" si="177"/>
        <v>330095700</v>
      </c>
      <c r="X2376" s="301"/>
      <c r="Y2376" s="154"/>
    </row>
    <row r="2377" spans="1:26" s="259" customFormat="1">
      <c r="A2377" s="165"/>
      <c r="B2377" s="166"/>
      <c r="C2377" s="166"/>
      <c r="D2377" s="172" t="s">
        <v>1156</v>
      </c>
      <c r="E2377" s="343"/>
      <c r="F2377" s="343"/>
      <c r="G2377" s="343"/>
      <c r="H2377" s="343"/>
      <c r="I2377" s="343"/>
      <c r="J2377" s="343"/>
      <c r="K2377" s="343">
        <v>5000000</v>
      </c>
      <c r="L2377" s="343"/>
      <c r="M2377" s="345"/>
      <c r="N2377" s="345"/>
      <c r="O2377" s="345"/>
      <c r="P2377" s="345"/>
      <c r="Q2377" s="345"/>
      <c r="R2377" s="345"/>
      <c r="S2377" s="345"/>
      <c r="T2377" s="345"/>
      <c r="U2377" s="345"/>
      <c r="V2377" s="345"/>
      <c r="W2377" s="345"/>
      <c r="X2377" s="345"/>
      <c r="Y2377" s="156"/>
    </row>
    <row r="2378" spans="1:26" s="259" customFormat="1">
      <c r="A2378" s="165"/>
      <c r="B2378" s="166"/>
      <c r="C2378" s="166"/>
      <c r="D2378" s="172" t="s">
        <v>1155</v>
      </c>
      <c r="E2378" s="343"/>
      <c r="F2378" s="343"/>
      <c r="G2378" s="343"/>
      <c r="H2378" s="343"/>
      <c r="I2378" s="343"/>
      <c r="J2378" s="343"/>
      <c r="K2378" s="343"/>
      <c r="L2378" s="343"/>
      <c r="M2378" s="345"/>
      <c r="N2378" s="345"/>
      <c r="O2378" s="345"/>
      <c r="P2378" s="345"/>
      <c r="Q2378" s="345"/>
      <c r="R2378" s="345"/>
      <c r="S2378" s="345">
        <v>4000000</v>
      </c>
      <c r="T2378" s="345"/>
      <c r="U2378" s="345"/>
      <c r="V2378" s="345"/>
      <c r="W2378" s="345"/>
      <c r="X2378" s="345"/>
      <c r="Y2378" s="156"/>
    </row>
    <row r="2379" spans="1:26" s="259" customFormat="1">
      <c r="A2379" s="165"/>
      <c r="B2379" s="166"/>
      <c r="C2379" s="166"/>
      <c r="D2379" s="172" t="s">
        <v>612</v>
      </c>
      <c r="E2379" s="343"/>
      <c r="F2379" s="343"/>
      <c r="G2379" s="343">
        <v>3100000</v>
      </c>
      <c r="H2379" s="343"/>
      <c r="I2379" s="343"/>
      <c r="J2379" s="343"/>
      <c r="K2379" s="343"/>
      <c r="L2379" s="343"/>
      <c r="M2379" s="345"/>
      <c r="N2379" s="345"/>
      <c r="O2379" s="345"/>
      <c r="P2379" s="345"/>
      <c r="Q2379" s="345"/>
      <c r="R2379" s="345"/>
      <c r="S2379" s="345"/>
      <c r="T2379" s="345"/>
      <c r="U2379" s="345"/>
      <c r="V2379" s="345"/>
      <c r="W2379" s="345"/>
      <c r="X2379" s="345"/>
      <c r="Y2379" s="156"/>
    </row>
    <row r="2380" spans="1:26" s="259" customFormat="1">
      <c r="A2380" s="165"/>
      <c r="B2380" s="166"/>
      <c r="C2380" s="166"/>
      <c r="D2380" s="172" t="s">
        <v>1151</v>
      </c>
      <c r="E2380" s="343"/>
      <c r="F2380" s="343"/>
      <c r="G2380" s="343">
        <v>4000000</v>
      </c>
      <c r="H2380" s="343"/>
      <c r="I2380" s="343"/>
      <c r="J2380" s="343"/>
      <c r="K2380" s="343"/>
      <c r="L2380" s="343"/>
      <c r="M2380" s="345"/>
      <c r="N2380" s="345"/>
      <c r="O2380" s="345"/>
      <c r="P2380" s="345"/>
      <c r="Q2380" s="345"/>
      <c r="R2380" s="345"/>
      <c r="S2380" s="345"/>
      <c r="T2380" s="345"/>
      <c r="U2380" s="345"/>
      <c r="V2380" s="345"/>
      <c r="W2380" s="345"/>
      <c r="X2380" s="345"/>
      <c r="Y2380" s="156"/>
    </row>
    <row r="2381" spans="1:26" s="259" customFormat="1">
      <c r="A2381" s="165"/>
      <c r="B2381" s="166"/>
      <c r="C2381" s="166"/>
      <c r="D2381" s="172" t="s">
        <v>1151</v>
      </c>
      <c r="E2381" s="343"/>
      <c r="F2381" s="343"/>
      <c r="G2381" s="343">
        <v>1500000</v>
      </c>
      <c r="H2381" s="343"/>
      <c r="I2381" s="343"/>
      <c r="J2381" s="343"/>
      <c r="K2381" s="343"/>
      <c r="L2381" s="343"/>
      <c r="M2381" s="345"/>
      <c r="N2381" s="345"/>
      <c r="O2381" s="345"/>
      <c r="P2381" s="345"/>
      <c r="Q2381" s="345"/>
      <c r="R2381" s="345"/>
      <c r="S2381" s="345"/>
      <c r="T2381" s="345"/>
      <c r="U2381" s="345"/>
      <c r="V2381" s="345"/>
      <c r="W2381" s="345"/>
      <c r="X2381" s="345"/>
      <c r="Y2381" s="156"/>
    </row>
    <row r="2382" spans="1:26" s="259" customFormat="1">
      <c r="A2382" s="165"/>
      <c r="B2382" s="166"/>
      <c r="C2382" s="166"/>
      <c r="D2382" s="172" t="s">
        <v>1152</v>
      </c>
      <c r="E2382" s="343"/>
      <c r="F2382" s="343"/>
      <c r="G2382" s="343">
        <v>4000000</v>
      </c>
      <c r="H2382" s="343"/>
      <c r="I2382" s="343"/>
      <c r="J2382" s="343"/>
      <c r="K2382" s="343"/>
      <c r="L2382" s="343"/>
      <c r="M2382" s="345"/>
      <c r="N2382" s="345"/>
      <c r="O2382" s="345"/>
      <c r="P2382" s="345"/>
      <c r="Q2382" s="345"/>
      <c r="R2382" s="345"/>
      <c r="S2382" s="345"/>
      <c r="T2382" s="345"/>
      <c r="U2382" s="345"/>
      <c r="V2382" s="345"/>
      <c r="W2382" s="345"/>
      <c r="X2382" s="345"/>
      <c r="Y2382" s="156"/>
    </row>
    <row r="2383" spans="1:26" s="270" customFormat="1">
      <c r="A2383" s="165"/>
      <c r="B2383" s="166"/>
      <c r="C2383" s="166"/>
      <c r="D2383" s="172" t="s">
        <v>1153</v>
      </c>
      <c r="E2383" s="343"/>
      <c r="F2383" s="343"/>
      <c r="G2383" s="343">
        <v>7000000</v>
      </c>
      <c r="H2383" s="343"/>
      <c r="I2383" s="343"/>
      <c r="J2383" s="343"/>
      <c r="K2383" s="343"/>
      <c r="L2383" s="343"/>
      <c r="M2383" s="345"/>
      <c r="N2383" s="345"/>
      <c r="O2383" s="345"/>
      <c r="P2383" s="345"/>
      <c r="Q2383" s="345"/>
      <c r="R2383" s="345"/>
      <c r="S2383" s="345"/>
      <c r="T2383" s="345"/>
      <c r="U2383" s="345"/>
      <c r="V2383" s="345"/>
      <c r="W2383" s="345"/>
      <c r="X2383" s="345"/>
      <c r="Y2383" s="156"/>
      <c r="Z2383" s="270" t="e">
        <f>#REF!+#REF!</f>
        <v>#REF!</v>
      </c>
    </row>
    <row r="2384" spans="1:26" s="259" customFormat="1">
      <c r="A2384" s="165"/>
      <c r="B2384" s="166"/>
      <c r="C2384" s="166"/>
      <c r="D2384" s="172" t="s">
        <v>1154</v>
      </c>
      <c r="E2384" s="343"/>
      <c r="F2384" s="343"/>
      <c r="G2384" s="343">
        <v>2500000</v>
      </c>
      <c r="H2384" s="343"/>
      <c r="I2384" s="343"/>
      <c r="J2384" s="343"/>
      <c r="K2384" s="343"/>
      <c r="L2384" s="343"/>
      <c r="M2384" s="345"/>
      <c r="N2384" s="345"/>
      <c r="O2384" s="345"/>
      <c r="P2384" s="345"/>
      <c r="Q2384" s="345"/>
      <c r="R2384" s="345"/>
      <c r="S2384" s="345"/>
      <c r="T2384" s="345"/>
      <c r="U2384" s="345"/>
      <c r="V2384" s="345"/>
      <c r="W2384" s="345"/>
      <c r="X2384" s="345"/>
      <c r="Y2384" s="156"/>
    </row>
    <row r="2385" spans="1:26" s="259" customFormat="1">
      <c r="A2385" s="165"/>
      <c r="B2385" s="166"/>
      <c r="C2385" s="166"/>
      <c r="D2385" s="172" t="s">
        <v>152</v>
      </c>
      <c r="E2385" s="343"/>
      <c r="F2385" s="343"/>
      <c r="G2385" s="343">
        <v>1300000</v>
      </c>
      <c r="H2385" s="343"/>
      <c r="I2385" s="343"/>
      <c r="J2385" s="343"/>
      <c r="K2385" s="343"/>
      <c r="L2385" s="343"/>
      <c r="M2385" s="345"/>
      <c r="N2385" s="345"/>
      <c r="O2385" s="345"/>
      <c r="P2385" s="345"/>
      <c r="Q2385" s="345"/>
      <c r="R2385" s="345"/>
      <c r="S2385" s="345"/>
      <c r="T2385" s="345"/>
      <c r="U2385" s="345"/>
      <c r="V2385" s="345"/>
      <c r="W2385" s="345"/>
      <c r="X2385" s="345"/>
      <c r="Y2385" s="156"/>
      <c r="Z2385" s="259">
        <v>1899248950</v>
      </c>
    </row>
    <row r="2386" spans="1:26">
      <c r="A2386" s="173"/>
      <c r="B2386" s="163">
        <v>3</v>
      </c>
      <c r="C2386" s="163" t="s">
        <v>97</v>
      </c>
      <c r="D2386" s="167" t="s">
        <v>13</v>
      </c>
      <c r="E2386" s="300">
        <v>732561750</v>
      </c>
      <c r="F2386" s="300"/>
      <c r="G2386" s="300">
        <f>SUM(G2387)</f>
        <v>0</v>
      </c>
      <c r="H2386" s="300">
        <f t="shared" ref="H2386:T2386" si="179">SUM(H2387)</f>
        <v>0</v>
      </c>
      <c r="I2386" s="300">
        <f t="shared" si="179"/>
        <v>30000000</v>
      </c>
      <c r="J2386" s="300">
        <f t="shared" si="179"/>
        <v>0</v>
      </c>
      <c r="K2386" s="300">
        <f t="shared" si="179"/>
        <v>0</v>
      </c>
      <c r="L2386" s="300">
        <f t="shared" si="179"/>
        <v>0</v>
      </c>
      <c r="M2386" s="300">
        <f t="shared" si="179"/>
        <v>0</v>
      </c>
      <c r="N2386" s="300">
        <f t="shared" si="179"/>
        <v>0</v>
      </c>
      <c r="O2386" s="300">
        <f t="shared" si="179"/>
        <v>0</v>
      </c>
      <c r="P2386" s="300">
        <f t="shared" si="179"/>
        <v>0</v>
      </c>
      <c r="Q2386" s="300">
        <f t="shared" si="179"/>
        <v>0</v>
      </c>
      <c r="R2386" s="300">
        <f t="shared" si="179"/>
        <v>0</v>
      </c>
      <c r="S2386" s="300">
        <f t="shared" si="179"/>
        <v>0</v>
      </c>
      <c r="T2386" s="300">
        <f t="shared" si="179"/>
        <v>0</v>
      </c>
      <c r="U2386" s="300"/>
      <c r="V2386" s="300"/>
      <c r="W2386" s="301">
        <f>E2386+G2386+H2386+I2386+J2386+K2386+L2386+M2386+N2386-O2386-P2386-Q2386-R2386-S2386-T2386-U2386-V2386</f>
        <v>762561750</v>
      </c>
      <c r="X2386" s="301"/>
      <c r="Y2386" s="154"/>
    </row>
    <row r="2387" spans="1:26" s="259" customFormat="1">
      <c r="A2387" s="165"/>
      <c r="B2387" s="166"/>
      <c r="C2387" s="166"/>
      <c r="D2387" s="172" t="s">
        <v>1157</v>
      </c>
      <c r="E2387" s="343"/>
      <c r="F2387" s="343"/>
      <c r="G2387" s="343"/>
      <c r="H2387" s="343"/>
      <c r="I2387" s="343">
        <v>30000000</v>
      </c>
      <c r="J2387" s="343"/>
      <c r="K2387" s="343"/>
      <c r="L2387" s="343"/>
      <c r="M2387" s="345"/>
      <c r="N2387" s="345"/>
      <c r="O2387" s="345"/>
      <c r="P2387" s="345"/>
      <c r="Q2387" s="345"/>
      <c r="R2387" s="345"/>
      <c r="S2387" s="345"/>
      <c r="T2387" s="345"/>
      <c r="U2387" s="345"/>
      <c r="V2387" s="345"/>
      <c r="W2387" s="345"/>
      <c r="X2387" s="345"/>
      <c r="Y2387" s="156"/>
    </row>
    <row r="2388" spans="1:26">
      <c r="A2388" s="173"/>
      <c r="B2388" s="163">
        <v>4</v>
      </c>
      <c r="C2388" s="163" t="s">
        <v>98</v>
      </c>
      <c r="D2388" s="167" t="s">
        <v>8</v>
      </c>
      <c r="E2388" s="300">
        <v>0</v>
      </c>
      <c r="F2388" s="300">
        <v>3000000</v>
      </c>
      <c r="G2388" s="300">
        <f t="shared" ref="G2388:T2388" si="180">SUM(G2389)</f>
        <v>3000000</v>
      </c>
      <c r="H2388" s="300">
        <f t="shared" si="180"/>
        <v>0</v>
      </c>
      <c r="I2388" s="300">
        <f t="shared" si="180"/>
        <v>0</v>
      </c>
      <c r="J2388" s="300">
        <f t="shared" si="180"/>
        <v>0</v>
      </c>
      <c r="K2388" s="300">
        <f t="shared" si="180"/>
        <v>0</v>
      </c>
      <c r="L2388" s="300">
        <f t="shared" si="180"/>
        <v>0</v>
      </c>
      <c r="M2388" s="300">
        <f t="shared" si="180"/>
        <v>0</v>
      </c>
      <c r="N2388" s="300">
        <f t="shared" si="180"/>
        <v>0</v>
      </c>
      <c r="O2388" s="300">
        <f t="shared" si="180"/>
        <v>0</v>
      </c>
      <c r="P2388" s="300">
        <f t="shared" si="180"/>
        <v>0</v>
      </c>
      <c r="Q2388" s="300">
        <f t="shared" si="180"/>
        <v>0</v>
      </c>
      <c r="R2388" s="300">
        <f t="shared" si="180"/>
        <v>0</v>
      </c>
      <c r="S2388" s="300">
        <f t="shared" si="180"/>
        <v>0</v>
      </c>
      <c r="T2388" s="300">
        <f t="shared" si="180"/>
        <v>0</v>
      </c>
      <c r="U2388" s="300"/>
      <c r="V2388" s="300"/>
      <c r="W2388" s="301">
        <f>E2388+G2388+H2388+I2388+J2388+K2388+L2388+M2388+N2388-O2388-P2388-Q2388-R2388-S2388-T2388-U2388-V2388</f>
        <v>3000000</v>
      </c>
      <c r="X2388" s="301"/>
      <c r="Y2388" s="154"/>
    </row>
    <row r="2389" spans="1:26" s="259" customFormat="1">
      <c r="A2389" s="165"/>
      <c r="B2389" s="166"/>
      <c r="C2389" s="166"/>
      <c r="D2389" s="248" t="s">
        <v>804</v>
      </c>
      <c r="E2389" s="343"/>
      <c r="F2389" s="343"/>
      <c r="G2389" s="343">
        <v>3000000</v>
      </c>
      <c r="H2389" s="343"/>
      <c r="I2389" s="343"/>
      <c r="J2389" s="343"/>
      <c r="K2389" s="343"/>
      <c r="L2389" s="343"/>
      <c r="M2389" s="345"/>
      <c r="N2389" s="345"/>
      <c r="O2389" s="345"/>
      <c r="P2389" s="345"/>
      <c r="Q2389" s="345"/>
      <c r="R2389" s="345"/>
      <c r="S2389" s="345"/>
      <c r="T2389" s="345"/>
      <c r="U2389" s="345"/>
      <c r="V2389" s="345"/>
      <c r="W2389" s="345"/>
      <c r="X2389" s="345"/>
      <c r="Y2389" s="156"/>
    </row>
    <row r="2390" spans="1:26">
      <c r="A2390" s="173"/>
      <c r="B2390" s="163">
        <v>5</v>
      </c>
      <c r="C2390" s="163" t="s">
        <v>99</v>
      </c>
      <c r="D2390" s="167" t="s">
        <v>14</v>
      </c>
      <c r="E2390" s="300">
        <v>11091500</v>
      </c>
      <c r="F2390" s="300"/>
      <c r="G2390" s="300"/>
      <c r="H2390" s="300"/>
      <c r="I2390" s="300"/>
      <c r="J2390" s="300"/>
      <c r="K2390" s="300"/>
      <c r="L2390" s="300"/>
      <c r="M2390" s="301">
        <v>0</v>
      </c>
      <c r="N2390" s="301"/>
      <c r="O2390" s="301"/>
      <c r="P2390" s="301"/>
      <c r="Q2390" s="301">
        <v>0</v>
      </c>
      <c r="R2390" s="301">
        <v>0</v>
      </c>
      <c r="S2390" s="301">
        <v>0</v>
      </c>
      <c r="T2390" s="301"/>
      <c r="U2390" s="301"/>
      <c r="V2390" s="301"/>
      <c r="W2390" s="301">
        <f t="shared" ref="W2390:W2392" si="181">E2390+G2390+H2390+I2390+J2390+K2390+L2390+M2390+N2390-O2390-P2390-Q2390-R2390-S2390-T2390-U2390-V2390</f>
        <v>11091500</v>
      </c>
      <c r="X2390" s="301"/>
      <c r="Y2390" s="154"/>
    </row>
    <row r="2391" spans="1:26">
      <c r="A2391" s="173"/>
      <c r="B2391" s="163">
        <v>6</v>
      </c>
      <c r="C2391" s="163" t="s">
        <v>100</v>
      </c>
      <c r="D2391" s="167" t="s">
        <v>10</v>
      </c>
      <c r="E2391" s="300">
        <v>0</v>
      </c>
      <c r="F2391" s="300"/>
      <c r="G2391" s="300"/>
      <c r="H2391" s="300"/>
      <c r="I2391" s="300"/>
      <c r="J2391" s="300"/>
      <c r="K2391" s="300"/>
      <c r="L2391" s="300"/>
      <c r="M2391" s="301">
        <v>0</v>
      </c>
      <c r="N2391" s="301"/>
      <c r="O2391" s="301"/>
      <c r="P2391" s="301"/>
      <c r="Q2391" s="301">
        <v>0</v>
      </c>
      <c r="R2391" s="301">
        <v>0</v>
      </c>
      <c r="S2391" s="301">
        <v>0</v>
      </c>
      <c r="T2391" s="301"/>
      <c r="U2391" s="301"/>
      <c r="V2391" s="301"/>
      <c r="W2391" s="301">
        <f t="shared" si="181"/>
        <v>0</v>
      </c>
      <c r="X2391" s="301"/>
      <c r="Y2391" s="154"/>
    </row>
    <row r="2392" spans="1:26" s="247" customFormat="1">
      <c r="A2392" s="175"/>
      <c r="B2392" s="168">
        <v>7</v>
      </c>
      <c r="C2392" s="168"/>
      <c r="D2392" s="169" t="s">
        <v>11</v>
      </c>
      <c r="E2392" s="300">
        <v>0</v>
      </c>
      <c r="F2392" s="300"/>
      <c r="G2392" s="300"/>
      <c r="H2392" s="300"/>
      <c r="I2392" s="300"/>
      <c r="J2392" s="300"/>
      <c r="K2392" s="300"/>
      <c r="L2392" s="300"/>
      <c r="M2392" s="308">
        <v>0</v>
      </c>
      <c r="N2392" s="308"/>
      <c r="O2392" s="308"/>
      <c r="P2392" s="308"/>
      <c r="Q2392" s="308">
        <v>0</v>
      </c>
      <c r="R2392" s="308">
        <v>0</v>
      </c>
      <c r="S2392" s="308">
        <v>0</v>
      </c>
      <c r="T2392" s="308"/>
      <c r="U2392" s="308"/>
      <c r="V2392" s="308"/>
      <c r="W2392" s="301">
        <f t="shared" si="181"/>
        <v>0</v>
      </c>
      <c r="X2392" s="308"/>
      <c r="Y2392" s="155"/>
    </row>
    <row r="2393" spans="1:26">
      <c r="A2393" s="174"/>
      <c r="B2393" s="162"/>
      <c r="C2393" s="162"/>
      <c r="D2393" s="248"/>
      <c r="E2393" s="304"/>
      <c r="F2393" s="304"/>
      <c r="G2393" s="304"/>
      <c r="H2393" s="304"/>
      <c r="I2393" s="304"/>
      <c r="J2393" s="304"/>
      <c r="K2393" s="304"/>
      <c r="L2393" s="304"/>
      <c r="M2393" s="304"/>
      <c r="N2393" s="304"/>
      <c r="O2393" s="304"/>
      <c r="P2393" s="304"/>
      <c r="Q2393" s="304"/>
      <c r="R2393" s="304"/>
      <c r="S2393" s="304"/>
      <c r="T2393" s="304"/>
      <c r="U2393" s="304"/>
      <c r="V2393" s="304"/>
      <c r="W2393" s="304"/>
      <c r="X2393" s="304"/>
      <c r="Y2393" s="154"/>
    </row>
    <row r="2394" spans="1:26" s="226" customFormat="1" ht="18.75" customHeight="1">
      <c r="A2394" s="249">
        <v>22</v>
      </c>
      <c r="B2394" s="250" t="s">
        <v>41</v>
      </c>
      <c r="C2394" s="251"/>
      <c r="D2394" s="251"/>
      <c r="E2394" s="309">
        <f>E2395+E2396+E2417+E2419+E2421+E2423+E2424</f>
        <v>548594425</v>
      </c>
      <c r="F2394" s="309">
        <f t="shared" ref="F2394:T2394" si="182">F2395+F2396+F2417+F2419+F2421+F2423+F2424</f>
        <v>25611000</v>
      </c>
      <c r="G2394" s="309">
        <f t="shared" si="182"/>
        <v>25611000</v>
      </c>
      <c r="H2394" s="309">
        <f t="shared" si="182"/>
        <v>0</v>
      </c>
      <c r="I2394" s="309">
        <f t="shared" si="182"/>
        <v>0</v>
      </c>
      <c r="J2394" s="309">
        <f t="shared" si="182"/>
        <v>0</v>
      </c>
      <c r="K2394" s="309">
        <f t="shared" si="182"/>
        <v>8750000</v>
      </c>
      <c r="L2394" s="309">
        <f t="shared" si="182"/>
        <v>0</v>
      </c>
      <c r="M2394" s="309">
        <f t="shared" si="182"/>
        <v>0</v>
      </c>
      <c r="N2394" s="309">
        <f t="shared" si="182"/>
        <v>0</v>
      </c>
      <c r="O2394" s="309">
        <f t="shared" si="182"/>
        <v>0</v>
      </c>
      <c r="P2394" s="309">
        <f t="shared" si="182"/>
        <v>0</v>
      </c>
      <c r="Q2394" s="309">
        <f t="shared" si="182"/>
        <v>0</v>
      </c>
      <c r="R2394" s="309">
        <f t="shared" si="182"/>
        <v>0</v>
      </c>
      <c r="S2394" s="309">
        <f t="shared" si="182"/>
        <v>20271500</v>
      </c>
      <c r="T2394" s="309">
        <f t="shared" si="182"/>
        <v>100000</v>
      </c>
      <c r="U2394" s="309"/>
      <c r="V2394" s="309"/>
      <c r="W2394" s="309">
        <f>SUM(W2395:W2424)</f>
        <v>562583925</v>
      </c>
      <c r="X2394" s="309"/>
    </row>
    <row r="2395" spans="1:26">
      <c r="A2395" s="173"/>
      <c r="B2395" s="163">
        <v>1</v>
      </c>
      <c r="C2395" s="163" t="s">
        <v>95</v>
      </c>
      <c r="D2395" s="167" t="s">
        <v>9</v>
      </c>
      <c r="E2395" s="300">
        <v>63800000</v>
      </c>
      <c r="F2395" s="300"/>
      <c r="G2395" s="300"/>
      <c r="H2395" s="300"/>
      <c r="I2395" s="300"/>
      <c r="J2395" s="300"/>
      <c r="K2395" s="300"/>
      <c r="L2395" s="300"/>
      <c r="M2395" s="301">
        <v>0</v>
      </c>
      <c r="N2395" s="301"/>
      <c r="O2395" s="301"/>
      <c r="P2395" s="301"/>
      <c r="Q2395" s="301">
        <v>0</v>
      </c>
      <c r="R2395" s="301">
        <v>0</v>
      </c>
      <c r="S2395" s="301">
        <v>0</v>
      </c>
      <c r="T2395" s="301"/>
      <c r="U2395" s="301"/>
      <c r="V2395" s="301"/>
      <c r="W2395" s="301">
        <f t="shared" ref="W2395:W2396" si="183">E2395+G2395+H2395+I2395+J2395+K2395+L2395+M2395+N2395-O2395-P2395-Q2395-R2395-S2395-T2395-U2395-V2395</f>
        <v>63800000</v>
      </c>
      <c r="X2395" s="301"/>
      <c r="Y2395" s="154"/>
    </row>
    <row r="2396" spans="1:26">
      <c r="A2396" s="173"/>
      <c r="B2396" s="163">
        <v>2</v>
      </c>
      <c r="C2396" s="163" t="s">
        <v>96</v>
      </c>
      <c r="D2396" s="167" t="s">
        <v>12</v>
      </c>
      <c r="E2396" s="300">
        <v>302262075</v>
      </c>
      <c r="F2396" s="300">
        <v>23900000</v>
      </c>
      <c r="G2396" s="300">
        <f>SUM(G2397:G2416)</f>
        <v>23800000</v>
      </c>
      <c r="H2396" s="300">
        <f t="shared" ref="H2396:T2396" si="184">SUM(H2397:H2416)</f>
        <v>0</v>
      </c>
      <c r="I2396" s="300">
        <f t="shared" si="184"/>
        <v>0</v>
      </c>
      <c r="J2396" s="300">
        <f t="shared" si="184"/>
        <v>0</v>
      </c>
      <c r="K2396" s="300">
        <f t="shared" si="184"/>
        <v>0</v>
      </c>
      <c r="L2396" s="300">
        <f t="shared" si="184"/>
        <v>0</v>
      </c>
      <c r="M2396" s="300">
        <f t="shared" si="184"/>
        <v>0</v>
      </c>
      <c r="N2396" s="300">
        <f t="shared" si="184"/>
        <v>0</v>
      </c>
      <c r="O2396" s="300">
        <f t="shared" si="184"/>
        <v>0</v>
      </c>
      <c r="P2396" s="300">
        <f t="shared" si="184"/>
        <v>0</v>
      </c>
      <c r="Q2396" s="300">
        <f t="shared" si="184"/>
        <v>0</v>
      </c>
      <c r="R2396" s="300">
        <f t="shared" si="184"/>
        <v>0</v>
      </c>
      <c r="S2396" s="300">
        <f t="shared" si="184"/>
        <v>20271500</v>
      </c>
      <c r="T2396" s="300">
        <f t="shared" si="184"/>
        <v>0</v>
      </c>
      <c r="U2396" s="300"/>
      <c r="V2396" s="300"/>
      <c r="W2396" s="301">
        <f t="shared" si="183"/>
        <v>305790575</v>
      </c>
      <c r="X2396" s="301"/>
      <c r="Y2396" s="154"/>
    </row>
    <row r="2397" spans="1:26" s="237" customFormat="1">
      <c r="A2397" s="165"/>
      <c r="B2397" s="166"/>
      <c r="C2397" s="166"/>
      <c r="D2397" s="248" t="s">
        <v>1158</v>
      </c>
      <c r="E2397" s="343"/>
      <c r="F2397" s="343"/>
      <c r="G2397" s="347">
        <v>3100000</v>
      </c>
      <c r="H2397" s="343"/>
      <c r="I2397" s="343"/>
      <c r="J2397" s="343"/>
      <c r="K2397" s="343"/>
      <c r="L2397" s="343"/>
      <c r="M2397" s="345"/>
      <c r="N2397" s="345"/>
      <c r="O2397" s="345"/>
      <c r="P2397" s="345"/>
      <c r="Q2397" s="345"/>
      <c r="R2397" s="345"/>
      <c r="S2397" s="345"/>
      <c r="T2397" s="345"/>
      <c r="U2397" s="345"/>
      <c r="V2397" s="345"/>
      <c r="W2397" s="345"/>
      <c r="X2397" s="345"/>
      <c r="Y2397" s="156"/>
    </row>
    <row r="2398" spans="1:26" s="259" customFormat="1">
      <c r="A2398" s="165"/>
      <c r="B2398" s="166"/>
      <c r="C2398" s="166"/>
      <c r="D2398" s="248" t="s">
        <v>1159</v>
      </c>
      <c r="E2398" s="343"/>
      <c r="F2398" s="343"/>
      <c r="G2398" s="347">
        <v>950000</v>
      </c>
      <c r="H2398" s="343"/>
      <c r="I2398" s="343"/>
      <c r="J2398" s="343"/>
      <c r="K2398" s="343"/>
      <c r="L2398" s="343"/>
      <c r="M2398" s="345"/>
      <c r="N2398" s="345"/>
      <c r="O2398" s="345"/>
      <c r="P2398" s="345"/>
      <c r="Q2398" s="345"/>
      <c r="R2398" s="345"/>
      <c r="S2398" s="345"/>
      <c r="T2398" s="345"/>
      <c r="U2398" s="345"/>
      <c r="V2398" s="345"/>
      <c r="W2398" s="345"/>
      <c r="X2398" s="345"/>
      <c r="Y2398" s="156"/>
    </row>
    <row r="2399" spans="1:26" s="237" customFormat="1">
      <c r="A2399" s="165"/>
      <c r="B2399" s="166"/>
      <c r="C2399" s="166"/>
      <c r="D2399" s="248" t="s">
        <v>1160</v>
      </c>
      <c r="E2399" s="343"/>
      <c r="F2399" s="343"/>
      <c r="G2399" s="347">
        <v>700000</v>
      </c>
      <c r="H2399" s="343"/>
      <c r="I2399" s="343"/>
      <c r="J2399" s="343"/>
      <c r="K2399" s="343"/>
      <c r="L2399" s="343"/>
      <c r="M2399" s="345"/>
      <c r="N2399" s="345"/>
      <c r="O2399" s="345"/>
      <c r="P2399" s="345"/>
      <c r="Q2399" s="345"/>
      <c r="R2399" s="345"/>
      <c r="S2399" s="345"/>
      <c r="T2399" s="345"/>
      <c r="U2399" s="345"/>
      <c r="V2399" s="345"/>
      <c r="W2399" s="345"/>
      <c r="X2399" s="345"/>
      <c r="Y2399" s="156"/>
      <c r="Z2399" s="237">
        <f>'[3]Kec Tmg'!AA2184-'[3]Kec Tmg'!AA2182</f>
        <v>0</v>
      </c>
    </row>
    <row r="2400" spans="1:26" s="237" customFormat="1">
      <c r="A2400" s="165"/>
      <c r="B2400" s="166"/>
      <c r="C2400" s="166"/>
      <c r="D2400" s="248" t="s">
        <v>1161</v>
      </c>
      <c r="E2400" s="343"/>
      <c r="F2400" s="343"/>
      <c r="G2400" s="347">
        <v>2750000</v>
      </c>
      <c r="H2400" s="343"/>
      <c r="I2400" s="343"/>
      <c r="J2400" s="343"/>
      <c r="K2400" s="343"/>
      <c r="L2400" s="343"/>
      <c r="M2400" s="345"/>
      <c r="N2400" s="345"/>
      <c r="O2400" s="345"/>
      <c r="P2400" s="345"/>
      <c r="Q2400" s="345"/>
      <c r="R2400" s="345"/>
      <c r="S2400" s="345"/>
      <c r="T2400" s="345"/>
      <c r="U2400" s="345"/>
      <c r="V2400" s="345"/>
      <c r="W2400" s="345"/>
      <c r="X2400" s="345"/>
      <c r="Y2400" s="156"/>
    </row>
    <row r="2401" spans="1:26" s="259" customFormat="1">
      <c r="A2401" s="165"/>
      <c r="B2401" s="166"/>
      <c r="C2401" s="166"/>
      <c r="D2401" s="248" t="s">
        <v>1162</v>
      </c>
      <c r="E2401" s="343"/>
      <c r="F2401" s="343"/>
      <c r="G2401" s="347">
        <v>7000000</v>
      </c>
      <c r="H2401" s="343"/>
      <c r="I2401" s="343"/>
      <c r="J2401" s="343"/>
      <c r="K2401" s="343"/>
      <c r="L2401" s="343"/>
      <c r="M2401" s="345"/>
      <c r="N2401" s="345"/>
      <c r="O2401" s="345"/>
      <c r="P2401" s="345"/>
      <c r="Q2401" s="345"/>
      <c r="R2401" s="345"/>
      <c r="S2401" s="345"/>
      <c r="T2401" s="345"/>
      <c r="U2401" s="345"/>
      <c r="V2401" s="345"/>
      <c r="W2401" s="345"/>
      <c r="X2401" s="345"/>
      <c r="Y2401" s="156"/>
    </row>
    <row r="2402" spans="1:26" s="237" customFormat="1">
      <c r="A2402" s="165"/>
      <c r="B2402" s="166"/>
      <c r="C2402" s="166"/>
      <c r="D2402" s="248" t="s">
        <v>1163</v>
      </c>
      <c r="E2402" s="343"/>
      <c r="F2402" s="343"/>
      <c r="G2402" s="347">
        <v>1300000</v>
      </c>
      <c r="H2402" s="343"/>
      <c r="I2402" s="343"/>
      <c r="J2402" s="343"/>
      <c r="K2402" s="343"/>
      <c r="L2402" s="343"/>
      <c r="M2402" s="345"/>
      <c r="N2402" s="345"/>
      <c r="O2402" s="345"/>
      <c r="P2402" s="345"/>
      <c r="Q2402" s="345"/>
      <c r="R2402" s="345"/>
      <c r="S2402" s="345"/>
      <c r="T2402" s="345"/>
      <c r="U2402" s="345"/>
      <c r="V2402" s="345"/>
      <c r="W2402" s="345"/>
      <c r="X2402" s="345"/>
      <c r="Y2402" s="156"/>
    </row>
    <row r="2403" spans="1:26" s="260" customFormat="1">
      <c r="A2403" s="165"/>
      <c r="B2403" s="166"/>
      <c r="C2403" s="166"/>
      <c r="D2403" s="248" t="s">
        <v>1164</v>
      </c>
      <c r="E2403" s="343"/>
      <c r="F2403" s="343"/>
      <c r="G2403" s="347">
        <v>2500000</v>
      </c>
      <c r="H2403" s="343"/>
      <c r="I2403" s="343"/>
      <c r="J2403" s="343"/>
      <c r="K2403" s="343"/>
      <c r="L2403" s="343"/>
      <c r="M2403" s="345"/>
      <c r="N2403" s="345"/>
      <c r="O2403" s="345"/>
      <c r="P2403" s="345"/>
      <c r="Q2403" s="345"/>
      <c r="R2403" s="345"/>
      <c r="S2403" s="345"/>
      <c r="T2403" s="345"/>
      <c r="U2403" s="345"/>
      <c r="V2403" s="345"/>
      <c r="W2403" s="345"/>
      <c r="X2403" s="345"/>
      <c r="Y2403" s="156"/>
      <c r="Z2403" s="260">
        <f>'[3]Kec Tmg'!AA2184-'[3]Kec Tmg'!Y2182</f>
        <v>0</v>
      </c>
    </row>
    <row r="2404" spans="1:26" s="237" customFormat="1">
      <c r="A2404" s="165"/>
      <c r="B2404" s="166"/>
      <c r="C2404" s="166"/>
      <c r="D2404" s="248" t="s">
        <v>1165</v>
      </c>
      <c r="E2404" s="343"/>
      <c r="F2404" s="343"/>
      <c r="G2404" s="347">
        <v>4000000</v>
      </c>
      <c r="H2404" s="343"/>
      <c r="I2404" s="343"/>
      <c r="J2404" s="343"/>
      <c r="K2404" s="343"/>
      <c r="L2404" s="343"/>
      <c r="M2404" s="345"/>
      <c r="N2404" s="345"/>
      <c r="O2404" s="345"/>
      <c r="P2404" s="345"/>
      <c r="Q2404" s="345"/>
      <c r="R2404" s="345"/>
      <c r="S2404" s="345"/>
      <c r="T2404" s="345"/>
      <c r="U2404" s="345"/>
      <c r="V2404" s="345"/>
      <c r="W2404" s="345"/>
      <c r="X2404" s="345"/>
      <c r="Y2404" s="156"/>
    </row>
    <row r="2405" spans="1:26" s="237" customFormat="1">
      <c r="A2405" s="165"/>
      <c r="B2405" s="166"/>
      <c r="C2405" s="166"/>
      <c r="D2405" s="248" t="s">
        <v>1161</v>
      </c>
      <c r="E2405" s="343"/>
      <c r="F2405" s="343"/>
      <c r="G2405" s="347">
        <v>1500000</v>
      </c>
      <c r="H2405" s="343"/>
      <c r="I2405" s="343"/>
      <c r="J2405" s="343"/>
      <c r="K2405" s="343"/>
      <c r="L2405" s="343"/>
      <c r="M2405" s="345"/>
      <c r="N2405" s="345"/>
      <c r="O2405" s="345"/>
      <c r="P2405" s="345"/>
      <c r="Q2405" s="345"/>
      <c r="R2405" s="345"/>
      <c r="S2405" s="345"/>
      <c r="T2405" s="345"/>
      <c r="U2405" s="345"/>
      <c r="V2405" s="345"/>
      <c r="W2405" s="345"/>
      <c r="X2405" s="345"/>
      <c r="Y2405" s="156"/>
    </row>
    <row r="2406" spans="1:26" s="259" customFormat="1">
      <c r="A2406" s="165"/>
      <c r="B2406" s="166"/>
      <c r="C2406" s="166"/>
      <c r="D2406" s="248"/>
      <c r="E2406" s="343"/>
      <c r="F2406" s="343"/>
      <c r="G2406" s="347"/>
      <c r="H2406" s="343"/>
      <c r="I2406" s="343"/>
      <c r="J2406" s="343"/>
      <c r="K2406" s="343"/>
      <c r="L2406" s="343"/>
      <c r="M2406" s="345"/>
      <c r="N2406" s="345"/>
      <c r="O2406" s="345"/>
      <c r="P2406" s="345"/>
      <c r="Q2406" s="345"/>
      <c r="R2406" s="345"/>
      <c r="S2406" s="345"/>
      <c r="T2406" s="345"/>
      <c r="U2406" s="345"/>
      <c r="V2406" s="345"/>
      <c r="W2406" s="345"/>
      <c r="X2406" s="345"/>
      <c r="Y2406" s="156"/>
    </row>
    <row r="2407" spans="1:26" s="259" customFormat="1">
      <c r="A2407" s="165"/>
      <c r="B2407" s="166"/>
      <c r="C2407" s="166"/>
      <c r="D2407" s="248" t="s">
        <v>1166</v>
      </c>
      <c r="E2407" s="343"/>
      <c r="F2407" s="343"/>
      <c r="G2407" s="347"/>
      <c r="H2407" s="343"/>
      <c r="I2407" s="343"/>
      <c r="J2407" s="343"/>
      <c r="K2407" s="343"/>
      <c r="L2407" s="343"/>
      <c r="M2407" s="345"/>
      <c r="N2407" s="345"/>
      <c r="O2407" s="345"/>
      <c r="P2407" s="345"/>
      <c r="Q2407" s="345"/>
      <c r="R2407" s="345"/>
      <c r="S2407" s="362">
        <v>75000</v>
      </c>
      <c r="T2407" s="345"/>
      <c r="U2407" s="345"/>
      <c r="V2407" s="345"/>
      <c r="W2407" s="345"/>
      <c r="X2407" s="345"/>
      <c r="Y2407" s="156"/>
    </row>
    <row r="2408" spans="1:26" s="259" customFormat="1">
      <c r="A2408" s="165"/>
      <c r="B2408" s="166"/>
      <c r="C2408" s="166"/>
      <c r="D2408" s="248" t="s">
        <v>1167</v>
      </c>
      <c r="E2408" s="343"/>
      <c r="F2408" s="343"/>
      <c r="G2408" s="347"/>
      <c r="H2408" s="343"/>
      <c r="I2408" s="343"/>
      <c r="J2408" s="343"/>
      <c r="K2408" s="343"/>
      <c r="L2408" s="343"/>
      <c r="M2408" s="345"/>
      <c r="N2408" s="345"/>
      <c r="O2408" s="345"/>
      <c r="P2408" s="345"/>
      <c r="Q2408" s="345"/>
      <c r="R2408" s="345"/>
      <c r="S2408" s="362">
        <v>355000</v>
      </c>
      <c r="T2408" s="345"/>
      <c r="U2408" s="345"/>
      <c r="V2408" s="345"/>
      <c r="W2408" s="345"/>
      <c r="X2408" s="345"/>
      <c r="Y2408" s="156"/>
    </row>
    <row r="2409" spans="1:26" s="259" customFormat="1">
      <c r="A2409" s="165"/>
      <c r="B2409" s="166"/>
      <c r="C2409" s="166"/>
      <c r="D2409" s="248" t="s">
        <v>1168</v>
      </c>
      <c r="E2409" s="343"/>
      <c r="F2409" s="343"/>
      <c r="G2409" s="347"/>
      <c r="H2409" s="343"/>
      <c r="I2409" s="343"/>
      <c r="J2409" s="343"/>
      <c r="K2409" s="343"/>
      <c r="L2409" s="343"/>
      <c r="M2409" s="345"/>
      <c r="N2409" s="345"/>
      <c r="O2409" s="345"/>
      <c r="P2409" s="345"/>
      <c r="Q2409" s="345"/>
      <c r="R2409" s="345"/>
      <c r="S2409" s="362">
        <v>10000000</v>
      </c>
      <c r="T2409" s="345"/>
      <c r="U2409" s="345"/>
      <c r="V2409" s="345"/>
      <c r="W2409" s="345"/>
      <c r="X2409" s="345"/>
      <c r="Y2409" s="156"/>
    </row>
    <row r="2410" spans="1:26" s="259" customFormat="1">
      <c r="A2410" s="165"/>
      <c r="B2410" s="166"/>
      <c r="C2410" s="166"/>
      <c r="D2410" s="248" t="s">
        <v>1163</v>
      </c>
      <c r="E2410" s="343"/>
      <c r="F2410" s="343"/>
      <c r="G2410" s="347"/>
      <c r="H2410" s="343"/>
      <c r="I2410" s="343"/>
      <c r="J2410" s="343"/>
      <c r="K2410" s="343"/>
      <c r="L2410" s="343"/>
      <c r="M2410" s="345"/>
      <c r="N2410" s="345"/>
      <c r="O2410" s="345"/>
      <c r="P2410" s="345"/>
      <c r="Q2410" s="345"/>
      <c r="R2410" s="345"/>
      <c r="S2410" s="362">
        <v>900000</v>
      </c>
      <c r="T2410" s="345"/>
      <c r="U2410" s="345"/>
      <c r="V2410" s="345"/>
      <c r="W2410" s="345"/>
      <c r="X2410" s="345"/>
      <c r="Y2410" s="156"/>
    </row>
    <row r="2411" spans="1:26" s="259" customFormat="1">
      <c r="A2411" s="165"/>
      <c r="B2411" s="166"/>
      <c r="C2411" s="166"/>
      <c r="D2411" s="248" t="s">
        <v>1163</v>
      </c>
      <c r="E2411" s="343"/>
      <c r="F2411" s="343"/>
      <c r="G2411" s="347"/>
      <c r="H2411" s="343"/>
      <c r="I2411" s="343"/>
      <c r="J2411" s="343"/>
      <c r="K2411" s="343"/>
      <c r="L2411" s="343"/>
      <c r="M2411" s="345"/>
      <c r="N2411" s="345"/>
      <c r="O2411" s="345"/>
      <c r="P2411" s="345"/>
      <c r="Q2411" s="345"/>
      <c r="R2411" s="345"/>
      <c r="S2411" s="362">
        <v>800000</v>
      </c>
      <c r="T2411" s="345"/>
      <c r="U2411" s="345"/>
      <c r="V2411" s="345"/>
      <c r="W2411" s="345"/>
      <c r="X2411" s="345"/>
      <c r="Y2411" s="156"/>
    </row>
    <row r="2412" spans="1:26" s="259" customFormat="1">
      <c r="A2412" s="165"/>
      <c r="B2412" s="166"/>
      <c r="C2412" s="166"/>
      <c r="D2412" s="248" t="s">
        <v>1163</v>
      </c>
      <c r="E2412" s="343"/>
      <c r="F2412" s="343"/>
      <c r="G2412" s="347"/>
      <c r="H2412" s="343"/>
      <c r="I2412" s="343"/>
      <c r="J2412" s="343"/>
      <c r="K2412" s="343"/>
      <c r="L2412" s="343"/>
      <c r="M2412" s="345"/>
      <c r="N2412" s="345"/>
      <c r="O2412" s="345"/>
      <c r="P2412" s="345"/>
      <c r="Q2412" s="345"/>
      <c r="R2412" s="345"/>
      <c r="S2412" s="362">
        <v>625000</v>
      </c>
      <c r="T2412" s="345"/>
      <c r="U2412" s="345"/>
      <c r="V2412" s="345"/>
      <c r="W2412" s="345"/>
      <c r="X2412" s="345"/>
      <c r="Y2412" s="156"/>
    </row>
    <row r="2413" spans="1:26" s="259" customFormat="1">
      <c r="A2413" s="165"/>
      <c r="B2413" s="166"/>
      <c r="C2413" s="166"/>
      <c r="D2413" s="248" t="s">
        <v>1169</v>
      </c>
      <c r="E2413" s="343"/>
      <c r="F2413" s="343"/>
      <c r="G2413" s="347"/>
      <c r="H2413" s="343"/>
      <c r="I2413" s="343"/>
      <c r="J2413" s="343"/>
      <c r="K2413" s="343"/>
      <c r="L2413" s="343"/>
      <c r="M2413" s="345"/>
      <c r="N2413" s="345"/>
      <c r="O2413" s="345"/>
      <c r="P2413" s="345"/>
      <c r="Q2413" s="345"/>
      <c r="R2413" s="345"/>
      <c r="S2413" s="362">
        <v>1611500</v>
      </c>
      <c r="T2413" s="345"/>
      <c r="U2413" s="345"/>
      <c r="V2413" s="345"/>
      <c r="W2413" s="345"/>
      <c r="X2413" s="345"/>
      <c r="Y2413" s="156"/>
    </row>
    <row r="2414" spans="1:26" s="259" customFormat="1">
      <c r="A2414" s="165"/>
      <c r="B2414" s="166"/>
      <c r="C2414" s="166"/>
      <c r="D2414" s="248" t="s">
        <v>1170</v>
      </c>
      <c r="E2414" s="343"/>
      <c r="F2414" s="343"/>
      <c r="G2414" s="347"/>
      <c r="H2414" s="343"/>
      <c r="I2414" s="343"/>
      <c r="J2414" s="343"/>
      <c r="K2414" s="343"/>
      <c r="L2414" s="343"/>
      <c r="M2414" s="345"/>
      <c r="N2414" s="345"/>
      <c r="O2414" s="345"/>
      <c r="P2414" s="345"/>
      <c r="Q2414" s="345"/>
      <c r="R2414" s="345"/>
      <c r="S2414" s="362">
        <v>875000</v>
      </c>
      <c r="T2414" s="345"/>
      <c r="U2414" s="345"/>
      <c r="V2414" s="345"/>
      <c r="W2414" s="345"/>
      <c r="X2414" s="345"/>
      <c r="Y2414" s="156"/>
    </row>
    <row r="2415" spans="1:26" s="259" customFormat="1">
      <c r="A2415" s="165"/>
      <c r="B2415" s="166"/>
      <c r="C2415" s="166"/>
      <c r="D2415" s="248" t="s">
        <v>1171</v>
      </c>
      <c r="E2415" s="343"/>
      <c r="F2415" s="343"/>
      <c r="G2415" s="347"/>
      <c r="H2415" s="343"/>
      <c r="I2415" s="343"/>
      <c r="J2415" s="343"/>
      <c r="K2415" s="343"/>
      <c r="L2415" s="343"/>
      <c r="M2415" s="345"/>
      <c r="N2415" s="345"/>
      <c r="O2415" s="345"/>
      <c r="P2415" s="345"/>
      <c r="Q2415" s="345"/>
      <c r="R2415" s="345"/>
      <c r="S2415" s="362">
        <v>30000</v>
      </c>
      <c r="T2415" s="345"/>
      <c r="U2415" s="345"/>
      <c r="V2415" s="345"/>
      <c r="W2415" s="345"/>
      <c r="X2415" s="345"/>
      <c r="Y2415" s="156"/>
    </row>
    <row r="2416" spans="1:26" s="259" customFormat="1">
      <c r="A2416" s="165"/>
      <c r="B2416" s="166"/>
      <c r="C2416" s="166"/>
      <c r="D2416" s="248" t="s">
        <v>1172</v>
      </c>
      <c r="E2416" s="343"/>
      <c r="F2416" s="343"/>
      <c r="G2416" s="347"/>
      <c r="H2416" s="343"/>
      <c r="I2416" s="343"/>
      <c r="J2416" s="343"/>
      <c r="K2416" s="343"/>
      <c r="L2416" s="343"/>
      <c r="M2416" s="345"/>
      <c r="N2416" s="345"/>
      <c r="O2416" s="345"/>
      <c r="P2416" s="345"/>
      <c r="Q2416" s="345"/>
      <c r="R2416" s="345"/>
      <c r="S2416" s="362">
        <v>5000000</v>
      </c>
      <c r="T2416" s="345"/>
      <c r="U2416" s="345"/>
      <c r="V2416" s="345"/>
      <c r="W2416" s="345"/>
      <c r="X2416" s="345"/>
      <c r="Y2416" s="156"/>
    </row>
    <row r="2417" spans="1:25">
      <c r="A2417" s="173"/>
      <c r="B2417" s="163">
        <v>3</v>
      </c>
      <c r="C2417" s="163" t="s">
        <v>97</v>
      </c>
      <c r="D2417" s="167" t="s">
        <v>13</v>
      </c>
      <c r="E2417" s="300">
        <v>180125850</v>
      </c>
      <c r="F2417" s="300"/>
      <c r="G2417" s="300">
        <f>SUM(G2418)</f>
        <v>0</v>
      </c>
      <c r="H2417" s="300">
        <f t="shared" ref="H2417:T2417" si="185">SUM(H2418)</f>
        <v>0</v>
      </c>
      <c r="I2417" s="300">
        <f t="shared" si="185"/>
        <v>0</v>
      </c>
      <c r="J2417" s="300">
        <f t="shared" si="185"/>
        <v>0</v>
      </c>
      <c r="K2417" s="300">
        <f t="shared" si="185"/>
        <v>8750000</v>
      </c>
      <c r="L2417" s="300">
        <f t="shared" si="185"/>
        <v>0</v>
      </c>
      <c r="M2417" s="300">
        <f t="shared" si="185"/>
        <v>0</v>
      </c>
      <c r="N2417" s="300">
        <f t="shared" si="185"/>
        <v>0</v>
      </c>
      <c r="O2417" s="300">
        <f t="shared" si="185"/>
        <v>0</v>
      </c>
      <c r="P2417" s="300">
        <f t="shared" si="185"/>
        <v>0</v>
      </c>
      <c r="Q2417" s="300">
        <f t="shared" si="185"/>
        <v>0</v>
      </c>
      <c r="R2417" s="300">
        <f t="shared" si="185"/>
        <v>0</v>
      </c>
      <c r="S2417" s="300">
        <f t="shared" si="185"/>
        <v>0</v>
      </c>
      <c r="T2417" s="300">
        <f t="shared" si="185"/>
        <v>0</v>
      </c>
      <c r="U2417" s="300"/>
      <c r="V2417" s="300"/>
      <c r="W2417" s="301">
        <f>E2417+G2417+H2417+I2417+J2417+K2417+L2417+M2417+N2417-O2417-P2417-Q2417-R2417-S2417-T2417-U2417-V2417</f>
        <v>188875850</v>
      </c>
      <c r="X2417" s="301"/>
      <c r="Y2417" s="154"/>
    </row>
    <row r="2418" spans="1:25" s="259" customFormat="1">
      <c r="A2418" s="174"/>
      <c r="B2418" s="227"/>
      <c r="C2418" s="227"/>
      <c r="D2418" s="248" t="s">
        <v>1173</v>
      </c>
      <c r="E2418" s="343"/>
      <c r="F2418" s="343"/>
      <c r="G2418" s="305"/>
      <c r="H2418" s="305"/>
      <c r="I2418" s="305"/>
      <c r="J2418" s="305"/>
      <c r="K2418" s="343">
        <v>8750000</v>
      </c>
      <c r="L2418" s="305"/>
      <c r="M2418" s="337"/>
      <c r="N2418" s="337"/>
      <c r="O2418" s="337"/>
      <c r="P2418" s="337"/>
      <c r="Q2418" s="337"/>
      <c r="R2418" s="337"/>
      <c r="S2418" s="337"/>
      <c r="T2418" s="337"/>
      <c r="U2418" s="337"/>
      <c r="V2418" s="337"/>
      <c r="W2418" s="337"/>
      <c r="X2418" s="337"/>
      <c r="Y2418" s="263"/>
    </row>
    <row r="2419" spans="1:25">
      <c r="A2419" s="173"/>
      <c r="B2419" s="163">
        <v>4</v>
      </c>
      <c r="C2419" s="163" t="s">
        <v>98</v>
      </c>
      <c r="D2419" s="167" t="s">
        <v>8</v>
      </c>
      <c r="E2419" s="300">
        <v>0</v>
      </c>
      <c r="F2419" s="300">
        <v>1711000</v>
      </c>
      <c r="G2419" s="300">
        <f>SUM(G2420)</f>
        <v>1711000</v>
      </c>
      <c r="H2419" s="300">
        <f t="shared" ref="H2419:T2419" si="186">SUM(H2420)</f>
        <v>0</v>
      </c>
      <c r="I2419" s="300">
        <f t="shared" si="186"/>
        <v>0</v>
      </c>
      <c r="J2419" s="300">
        <f t="shared" si="186"/>
        <v>0</v>
      </c>
      <c r="K2419" s="300">
        <f t="shared" si="186"/>
        <v>0</v>
      </c>
      <c r="L2419" s="300">
        <f t="shared" si="186"/>
        <v>0</v>
      </c>
      <c r="M2419" s="300">
        <f t="shared" si="186"/>
        <v>0</v>
      </c>
      <c r="N2419" s="300">
        <f t="shared" si="186"/>
        <v>0</v>
      </c>
      <c r="O2419" s="300">
        <f t="shared" si="186"/>
        <v>0</v>
      </c>
      <c r="P2419" s="300">
        <f t="shared" si="186"/>
        <v>0</v>
      </c>
      <c r="Q2419" s="300">
        <f t="shared" si="186"/>
        <v>0</v>
      </c>
      <c r="R2419" s="300">
        <f t="shared" si="186"/>
        <v>0</v>
      </c>
      <c r="S2419" s="300">
        <f t="shared" si="186"/>
        <v>0</v>
      </c>
      <c r="T2419" s="300">
        <f t="shared" si="186"/>
        <v>0</v>
      </c>
      <c r="U2419" s="300"/>
      <c r="V2419" s="300"/>
      <c r="W2419" s="301">
        <f>E2419+G2419+H2419+I2419+J2419+K2419+L2419+M2419+N2419-O2419-P2419-Q2419-R2419-S2419-T2419-U2419-V2419</f>
        <v>1711000</v>
      </c>
      <c r="X2419" s="301"/>
      <c r="Y2419" s="154"/>
    </row>
    <row r="2420" spans="1:25" s="259" customFormat="1">
      <c r="A2420" s="165"/>
      <c r="B2420" s="166"/>
      <c r="C2420" s="166"/>
      <c r="D2420" s="248" t="s">
        <v>1174</v>
      </c>
      <c r="E2420" s="343"/>
      <c r="F2420" s="343"/>
      <c r="G2420" s="343">
        <v>1711000</v>
      </c>
      <c r="H2420" s="343"/>
      <c r="I2420" s="343"/>
      <c r="J2420" s="343"/>
      <c r="K2420" s="343"/>
      <c r="L2420" s="343"/>
      <c r="M2420" s="345"/>
      <c r="N2420" s="345"/>
      <c r="O2420" s="345"/>
      <c r="P2420" s="345"/>
      <c r="Q2420" s="345"/>
      <c r="R2420" s="345"/>
      <c r="S2420" s="345"/>
      <c r="T2420" s="345"/>
      <c r="U2420" s="345"/>
      <c r="V2420" s="345"/>
      <c r="W2420" s="345"/>
      <c r="X2420" s="345"/>
      <c r="Y2420" s="156"/>
    </row>
    <row r="2421" spans="1:25">
      <c r="A2421" s="173"/>
      <c r="B2421" s="163">
        <v>5</v>
      </c>
      <c r="C2421" s="163" t="s">
        <v>99</v>
      </c>
      <c r="D2421" s="167" t="s">
        <v>14</v>
      </c>
      <c r="E2421" s="300">
        <v>2406500</v>
      </c>
      <c r="F2421" s="300"/>
      <c r="G2421" s="300">
        <f>SUM(G2422)</f>
        <v>100000</v>
      </c>
      <c r="H2421" s="300">
        <f t="shared" ref="H2421:T2421" si="187">SUM(H2422)</f>
        <v>0</v>
      </c>
      <c r="I2421" s="300">
        <f t="shared" si="187"/>
        <v>0</v>
      </c>
      <c r="J2421" s="300">
        <f t="shared" si="187"/>
        <v>0</v>
      </c>
      <c r="K2421" s="300">
        <f t="shared" si="187"/>
        <v>0</v>
      </c>
      <c r="L2421" s="300">
        <f t="shared" si="187"/>
        <v>0</v>
      </c>
      <c r="M2421" s="300">
        <f t="shared" si="187"/>
        <v>0</v>
      </c>
      <c r="N2421" s="300">
        <f t="shared" si="187"/>
        <v>0</v>
      </c>
      <c r="O2421" s="300">
        <f t="shared" si="187"/>
        <v>0</v>
      </c>
      <c r="P2421" s="300">
        <f t="shared" si="187"/>
        <v>0</v>
      </c>
      <c r="Q2421" s="300">
        <f t="shared" si="187"/>
        <v>0</v>
      </c>
      <c r="R2421" s="300">
        <f t="shared" si="187"/>
        <v>0</v>
      </c>
      <c r="S2421" s="300">
        <f t="shared" si="187"/>
        <v>0</v>
      </c>
      <c r="T2421" s="300">
        <f t="shared" si="187"/>
        <v>100000</v>
      </c>
      <c r="U2421" s="300"/>
      <c r="V2421" s="300"/>
      <c r="W2421" s="301">
        <f>E2421+G2421+H2421+I2421+J2421+K2421+L2421+M2421+N2421-O2421-P2421-Q2421-R2421-S2421-T2421-U2421-V2421</f>
        <v>2406500</v>
      </c>
      <c r="X2421" s="301"/>
      <c r="Y2421" s="154"/>
    </row>
    <row r="2422" spans="1:25" s="259" customFormat="1">
      <c r="A2422" s="165"/>
      <c r="B2422" s="166"/>
      <c r="C2422" s="166"/>
      <c r="D2422" s="248" t="s">
        <v>1175</v>
      </c>
      <c r="E2422" s="343"/>
      <c r="F2422" s="343"/>
      <c r="G2422" s="343">
        <v>100000</v>
      </c>
      <c r="H2422" s="343"/>
      <c r="I2422" s="343"/>
      <c r="J2422" s="343"/>
      <c r="K2422" s="343"/>
      <c r="L2422" s="343"/>
      <c r="M2422" s="345"/>
      <c r="N2422" s="345"/>
      <c r="O2422" s="345"/>
      <c r="P2422" s="345"/>
      <c r="Q2422" s="345"/>
      <c r="R2422" s="345"/>
      <c r="S2422" s="345"/>
      <c r="T2422" s="345">
        <v>100000</v>
      </c>
      <c r="U2422" s="345"/>
      <c r="V2422" s="345"/>
      <c r="W2422" s="345"/>
      <c r="X2422" s="345"/>
      <c r="Y2422" s="156"/>
    </row>
    <row r="2423" spans="1:25">
      <c r="A2423" s="173"/>
      <c r="B2423" s="163">
        <v>6</v>
      </c>
      <c r="C2423" s="163" t="s">
        <v>100</v>
      </c>
      <c r="D2423" s="167" t="s">
        <v>10</v>
      </c>
      <c r="E2423" s="300">
        <v>0</v>
      </c>
      <c r="F2423" s="300"/>
      <c r="G2423" s="300"/>
      <c r="H2423" s="300"/>
      <c r="I2423" s="300"/>
      <c r="J2423" s="300"/>
      <c r="K2423" s="300"/>
      <c r="L2423" s="300"/>
      <c r="M2423" s="301">
        <v>0</v>
      </c>
      <c r="N2423" s="301"/>
      <c r="O2423" s="301"/>
      <c r="P2423" s="301"/>
      <c r="Q2423" s="301">
        <v>0</v>
      </c>
      <c r="R2423" s="301">
        <v>0</v>
      </c>
      <c r="S2423" s="301">
        <v>0</v>
      </c>
      <c r="T2423" s="301"/>
      <c r="U2423" s="301"/>
      <c r="V2423" s="301"/>
      <c r="W2423" s="301">
        <f t="shared" ref="W2423:W2424" si="188">E2423+G2423+H2423+I2423+J2423+K2423+L2423+M2423+N2423-O2423-P2423-Q2423-R2423-S2423-T2423-U2423-V2423</f>
        <v>0</v>
      </c>
      <c r="X2423" s="301"/>
      <c r="Y2423" s="154"/>
    </row>
    <row r="2424" spans="1:25" s="247" customFormat="1">
      <c r="A2424" s="175"/>
      <c r="B2424" s="168">
        <v>7</v>
      </c>
      <c r="C2424" s="168"/>
      <c r="D2424" s="169" t="s">
        <v>11</v>
      </c>
      <c r="E2424" s="300">
        <v>0</v>
      </c>
      <c r="F2424" s="300"/>
      <c r="G2424" s="300"/>
      <c r="H2424" s="300"/>
      <c r="I2424" s="300"/>
      <c r="J2424" s="300"/>
      <c r="K2424" s="300"/>
      <c r="L2424" s="300"/>
      <c r="M2424" s="308">
        <v>0</v>
      </c>
      <c r="N2424" s="308"/>
      <c r="O2424" s="308"/>
      <c r="P2424" s="308"/>
      <c r="Q2424" s="308">
        <v>0</v>
      </c>
      <c r="R2424" s="308">
        <v>0</v>
      </c>
      <c r="S2424" s="308">
        <v>0</v>
      </c>
      <c r="T2424" s="308"/>
      <c r="U2424" s="308"/>
      <c r="V2424" s="308"/>
      <c r="W2424" s="301">
        <f t="shared" si="188"/>
        <v>0</v>
      </c>
      <c r="X2424" s="308"/>
      <c r="Y2424" s="155"/>
    </row>
    <row r="2425" spans="1:25">
      <c r="A2425" s="174"/>
      <c r="B2425" s="162"/>
      <c r="C2425" s="162"/>
      <c r="D2425" s="201"/>
      <c r="E2425" s="304"/>
      <c r="F2425" s="304"/>
      <c r="G2425" s="304"/>
      <c r="H2425" s="304"/>
      <c r="I2425" s="304"/>
      <c r="J2425" s="304"/>
      <c r="K2425" s="304"/>
      <c r="L2425" s="304"/>
      <c r="M2425" s="304"/>
      <c r="N2425" s="304"/>
      <c r="O2425" s="304"/>
      <c r="P2425" s="304"/>
      <c r="Q2425" s="304"/>
      <c r="R2425" s="304"/>
      <c r="S2425" s="304"/>
      <c r="T2425" s="304"/>
      <c r="U2425" s="304"/>
      <c r="V2425" s="304"/>
      <c r="W2425" s="304"/>
      <c r="X2425" s="304"/>
      <c r="Y2425" s="154"/>
    </row>
    <row r="2426" spans="1:25" s="226" customFormat="1" ht="18.75" customHeight="1">
      <c r="A2426" s="249">
        <v>23</v>
      </c>
      <c r="B2426" s="250" t="s">
        <v>42</v>
      </c>
      <c r="C2426" s="251"/>
      <c r="D2426" s="251"/>
      <c r="E2426" s="309">
        <f>E2427+E2428+E2438+E2439+E2441+E2442+E2443</f>
        <v>2648946850</v>
      </c>
      <c r="F2426" s="309">
        <f t="shared" ref="F2426:G2426" si="189">F2427+F2428+F2438+F2439+F2441+F2442+F2443</f>
        <v>30567600</v>
      </c>
      <c r="G2426" s="309">
        <f t="shared" si="189"/>
        <v>30567600</v>
      </c>
      <c r="H2426" s="309">
        <f t="shared" ref="H2426" si="190">H2427+H2428+H2438+H2439+H2441+H2442+H2443</f>
        <v>0</v>
      </c>
      <c r="I2426" s="309">
        <f t="shared" ref="I2426" si="191">I2427+I2428+I2438+I2439+I2441+I2442+I2443</f>
        <v>0</v>
      </c>
      <c r="J2426" s="309">
        <f t="shared" ref="J2426" si="192">J2427+J2428+J2438+J2439+J2441+J2442+J2443</f>
        <v>0</v>
      </c>
      <c r="K2426" s="309">
        <f t="shared" ref="K2426" si="193">K2427+K2428+K2438+K2439+K2441+K2442+K2443</f>
        <v>0</v>
      </c>
      <c r="L2426" s="309">
        <f t="shared" ref="L2426" si="194">L2427+L2428+L2438+L2439+L2441+L2442+L2443</f>
        <v>0</v>
      </c>
      <c r="M2426" s="309">
        <f t="shared" ref="M2426" si="195">M2427+M2428+M2438+M2439+M2441+M2442+M2443</f>
        <v>0</v>
      </c>
      <c r="N2426" s="309">
        <f t="shared" ref="N2426" si="196">N2427+N2428+N2438+N2439+N2441+N2442+N2443</f>
        <v>0</v>
      </c>
      <c r="O2426" s="309">
        <f t="shared" ref="O2426" si="197">O2427+O2428+O2438+O2439+O2441+O2442+O2443</f>
        <v>0</v>
      </c>
      <c r="P2426" s="309">
        <f t="shared" ref="P2426" si="198">P2427+P2428+P2438+P2439+P2441+P2442+P2443</f>
        <v>0</v>
      </c>
      <c r="Q2426" s="309">
        <f t="shared" ref="Q2426" si="199">Q2427+Q2428+Q2438+Q2439+Q2441+Q2442+Q2443</f>
        <v>0</v>
      </c>
      <c r="R2426" s="309">
        <f t="shared" ref="R2426" si="200">R2427+R2428+R2438+R2439+R2441+R2442+R2443</f>
        <v>0</v>
      </c>
      <c r="S2426" s="309">
        <f t="shared" ref="S2426" si="201">S2427+S2428+S2438+S2439+S2441+S2442+S2443</f>
        <v>46766450</v>
      </c>
      <c r="T2426" s="309">
        <f t="shared" ref="T2426" si="202">T2427+T2428+T2438+T2439+T2441+T2442+T2443</f>
        <v>0</v>
      </c>
      <c r="U2426" s="309"/>
      <c r="V2426" s="309"/>
      <c r="W2426" s="309">
        <f>SUM(W2427:W2443)</f>
        <v>2632748000</v>
      </c>
      <c r="X2426" s="309"/>
    </row>
    <row r="2427" spans="1:25">
      <c r="A2427" s="173"/>
      <c r="B2427" s="163">
        <v>1</v>
      </c>
      <c r="C2427" s="163" t="s">
        <v>95</v>
      </c>
      <c r="D2427" s="167" t="s">
        <v>9</v>
      </c>
      <c r="E2427" s="300">
        <v>1253500000</v>
      </c>
      <c r="F2427" s="300"/>
      <c r="G2427" s="300">
        <v>0</v>
      </c>
      <c r="H2427" s="300">
        <v>0</v>
      </c>
      <c r="I2427" s="300">
        <v>0</v>
      </c>
      <c r="J2427" s="300"/>
      <c r="K2427" s="300">
        <v>0</v>
      </c>
      <c r="L2427" s="300"/>
      <c r="M2427" s="301">
        <v>0</v>
      </c>
      <c r="N2427" s="301"/>
      <c r="O2427" s="301"/>
      <c r="P2427" s="301"/>
      <c r="Q2427" s="301">
        <v>0</v>
      </c>
      <c r="R2427" s="301">
        <v>0</v>
      </c>
      <c r="S2427" s="301">
        <v>0</v>
      </c>
      <c r="T2427" s="301"/>
      <c r="U2427" s="301"/>
      <c r="V2427" s="301"/>
      <c r="W2427" s="301">
        <f t="shared" ref="W2427:W2428" si="203">E2427+G2427+H2427+I2427+J2427+K2427+L2427+M2427+N2427-O2427-P2427-Q2427-R2427-S2427-T2427-U2427-V2427</f>
        <v>1253500000</v>
      </c>
      <c r="X2427" s="301"/>
      <c r="Y2427" s="154"/>
    </row>
    <row r="2428" spans="1:25">
      <c r="A2428" s="173"/>
      <c r="B2428" s="163">
        <v>2</v>
      </c>
      <c r="C2428" s="163" t="s">
        <v>96</v>
      </c>
      <c r="D2428" s="167" t="s">
        <v>12</v>
      </c>
      <c r="E2428" s="300">
        <v>284220500</v>
      </c>
      <c r="F2428" s="300">
        <v>27750000</v>
      </c>
      <c r="G2428" s="300">
        <f>SUM(G2429:G2437)</f>
        <v>27750000</v>
      </c>
      <c r="H2428" s="300">
        <f t="shared" ref="H2428:T2428" si="204">SUM(H2429:H2437)</f>
        <v>0</v>
      </c>
      <c r="I2428" s="300">
        <f t="shared" si="204"/>
        <v>0</v>
      </c>
      <c r="J2428" s="300">
        <f t="shared" si="204"/>
        <v>0</v>
      </c>
      <c r="K2428" s="300">
        <f t="shared" si="204"/>
        <v>0</v>
      </c>
      <c r="L2428" s="300">
        <f t="shared" si="204"/>
        <v>0</v>
      </c>
      <c r="M2428" s="300">
        <f t="shared" si="204"/>
        <v>0</v>
      </c>
      <c r="N2428" s="300">
        <f t="shared" si="204"/>
        <v>0</v>
      </c>
      <c r="O2428" s="300">
        <f t="shared" si="204"/>
        <v>0</v>
      </c>
      <c r="P2428" s="300">
        <f t="shared" si="204"/>
        <v>0</v>
      </c>
      <c r="Q2428" s="300">
        <f t="shared" si="204"/>
        <v>0</v>
      </c>
      <c r="R2428" s="300">
        <f t="shared" si="204"/>
        <v>0</v>
      </c>
      <c r="S2428" s="300">
        <f t="shared" si="204"/>
        <v>0</v>
      </c>
      <c r="T2428" s="300">
        <f t="shared" si="204"/>
        <v>0</v>
      </c>
      <c r="U2428" s="300"/>
      <c r="V2428" s="300"/>
      <c r="W2428" s="301">
        <f t="shared" si="203"/>
        <v>311970500</v>
      </c>
      <c r="X2428" s="301"/>
      <c r="Y2428" s="154"/>
    </row>
    <row r="2429" spans="1:25">
      <c r="A2429" s="174"/>
      <c r="B2429" s="162"/>
      <c r="C2429" s="162"/>
      <c r="D2429" s="248" t="s">
        <v>150</v>
      </c>
      <c r="E2429" s="302"/>
      <c r="F2429" s="302"/>
      <c r="G2429" s="316">
        <v>6000000</v>
      </c>
      <c r="H2429" s="302"/>
      <c r="I2429" s="302"/>
      <c r="J2429" s="302"/>
      <c r="K2429" s="302"/>
      <c r="L2429" s="302"/>
      <c r="M2429" s="304"/>
      <c r="N2429" s="304"/>
      <c r="O2429" s="304"/>
      <c r="P2429" s="304"/>
      <c r="Q2429" s="304"/>
      <c r="R2429" s="304"/>
      <c r="S2429" s="304"/>
      <c r="T2429" s="304"/>
      <c r="U2429" s="304"/>
      <c r="V2429" s="304"/>
      <c r="W2429" s="304"/>
      <c r="X2429" s="304"/>
      <c r="Y2429" s="154"/>
    </row>
    <row r="2430" spans="1:25">
      <c r="A2430" s="174"/>
      <c r="B2430" s="162"/>
      <c r="C2430" s="162"/>
      <c r="D2430" s="248" t="s">
        <v>152</v>
      </c>
      <c r="E2430" s="302"/>
      <c r="F2430" s="302"/>
      <c r="G2430" s="316">
        <v>850000</v>
      </c>
      <c r="H2430" s="302"/>
      <c r="I2430" s="302"/>
      <c r="J2430" s="302"/>
      <c r="K2430" s="302"/>
      <c r="L2430" s="302"/>
      <c r="M2430" s="304"/>
      <c r="N2430" s="304"/>
      <c r="O2430" s="304"/>
      <c r="P2430" s="304"/>
      <c r="Q2430" s="304"/>
      <c r="R2430" s="304"/>
      <c r="S2430" s="304"/>
      <c r="T2430" s="304"/>
      <c r="U2430" s="304"/>
      <c r="V2430" s="304"/>
      <c r="W2430" s="304"/>
      <c r="X2430" s="304"/>
      <c r="Y2430" s="154"/>
    </row>
    <row r="2431" spans="1:25">
      <c r="A2431" s="174"/>
      <c r="B2431" s="162"/>
      <c r="C2431" s="162"/>
      <c r="D2431" s="248" t="s">
        <v>1176</v>
      </c>
      <c r="E2431" s="302"/>
      <c r="F2431" s="302"/>
      <c r="G2431" s="316">
        <v>3100000</v>
      </c>
      <c r="H2431" s="302"/>
      <c r="I2431" s="302"/>
      <c r="J2431" s="302"/>
      <c r="K2431" s="302"/>
      <c r="L2431" s="302"/>
      <c r="M2431" s="304"/>
      <c r="N2431" s="304"/>
      <c r="O2431" s="304"/>
      <c r="P2431" s="304"/>
      <c r="Q2431" s="304"/>
      <c r="R2431" s="304"/>
      <c r="S2431" s="304"/>
      <c r="T2431" s="304"/>
      <c r="U2431" s="304"/>
      <c r="V2431" s="304"/>
      <c r="W2431" s="304"/>
      <c r="X2431" s="304"/>
      <c r="Y2431" s="154"/>
    </row>
    <row r="2432" spans="1:25">
      <c r="A2432" s="174"/>
      <c r="B2432" s="162"/>
      <c r="C2432" s="162"/>
      <c r="D2432" s="248" t="s">
        <v>939</v>
      </c>
      <c r="E2432" s="302"/>
      <c r="F2432" s="302"/>
      <c r="G2432" s="316">
        <v>1500000</v>
      </c>
      <c r="H2432" s="302"/>
      <c r="I2432" s="302"/>
      <c r="J2432" s="302"/>
      <c r="K2432" s="302"/>
      <c r="L2432" s="302"/>
      <c r="M2432" s="304"/>
      <c r="N2432" s="304"/>
      <c r="O2432" s="304"/>
      <c r="P2432" s="304"/>
      <c r="Q2432" s="304"/>
      <c r="R2432" s="304"/>
      <c r="S2432" s="304"/>
      <c r="T2432" s="304"/>
      <c r="U2432" s="304"/>
      <c r="V2432" s="304"/>
      <c r="W2432" s="304"/>
      <c r="X2432" s="304"/>
      <c r="Y2432" s="154"/>
    </row>
    <row r="2433" spans="1:25">
      <c r="A2433" s="174"/>
      <c r="B2433" s="162"/>
      <c r="C2433" s="162"/>
      <c r="D2433" s="248" t="s">
        <v>150</v>
      </c>
      <c r="E2433" s="302"/>
      <c r="F2433" s="302"/>
      <c r="G2433" s="316">
        <v>7000000</v>
      </c>
      <c r="H2433" s="302"/>
      <c r="I2433" s="302"/>
      <c r="J2433" s="302"/>
      <c r="K2433" s="302"/>
      <c r="L2433" s="302"/>
      <c r="M2433" s="304"/>
      <c r="N2433" s="304"/>
      <c r="O2433" s="304"/>
      <c r="P2433" s="304"/>
      <c r="Q2433" s="304"/>
      <c r="R2433" s="304"/>
      <c r="S2433" s="304"/>
      <c r="T2433" s="304"/>
      <c r="U2433" s="304"/>
      <c r="V2433" s="304"/>
      <c r="W2433" s="304"/>
      <c r="X2433" s="304"/>
      <c r="Y2433" s="154"/>
    </row>
    <row r="2434" spans="1:25">
      <c r="A2434" s="174"/>
      <c r="B2434" s="162"/>
      <c r="C2434" s="162"/>
      <c r="D2434" s="248" t="s">
        <v>680</v>
      </c>
      <c r="E2434" s="302"/>
      <c r="F2434" s="302"/>
      <c r="G2434" s="316">
        <v>2500000</v>
      </c>
      <c r="H2434" s="302"/>
      <c r="I2434" s="302"/>
      <c r="J2434" s="302"/>
      <c r="K2434" s="302"/>
      <c r="L2434" s="302"/>
      <c r="M2434" s="304"/>
      <c r="N2434" s="304"/>
      <c r="O2434" s="304"/>
      <c r="P2434" s="304"/>
      <c r="Q2434" s="304"/>
      <c r="R2434" s="304"/>
      <c r="S2434" s="304"/>
      <c r="T2434" s="304"/>
      <c r="U2434" s="304"/>
      <c r="V2434" s="304"/>
      <c r="W2434" s="304"/>
      <c r="X2434" s="304"/>
      <c r="Y2434" s="154"/>
    </row>
    <row r="2435" spans="1:25">
      <c r="A2435" s="174"/>
      <c r="B2435" s="162"/>
      <c r="C2435" s="162"/>
      <c r="D2435" s="248" t="s">
        <v>1177</v>
      </c>
      <c r="E2435" s="302"/>
      <c r="F2435" s="302"/>
      <c r="G2435" s="316">
        <v>4000000</v>
      </c>
      <c r="H2435" s="302"/>
      <c r="I2435" s="302"/>
      <c r="J2435" s="302"/>
      <c r="K2435" s="302"/>
      <c r="L2435" s="302"/>
      <c r="M2435" s="304"/>
      <c r="N2435" s="304"/>
      <c r="O2435" s="304"/>
      <c r="P2435" s="304"/>
      <c r="Q2435" s="304"/>
      <c r="R2435" s="304"/>
      <c r="S2435" s="304"/>
      <c r="T2435" s="304"/>
      <c r="U2435" s="304"/>
      <c r="V2435" s="304"/>
      <c r="W2435" s="304"/>
      <c r="X2435" s="304"/>
      <c r="Y2435" s="154"/>
    </row>
    <row r="2436" spans="1:25">
      <c r="A2436" s="174"/>
      <c r="B2436" s="162"/>
      <c r="C2436" s="162"/>
      <c r="D2436" s="248" t="s">
        <v>653</v>
      </c>
      <c r="E2436" s="302"/>
      <c r="F2436" s="302"/>
      <c r="G2436" s="316">
        <v>1500000</v>
      </c>
      <c r="H2436" s="302"/>
      <c r="I2436" s="302"/>
      <c r="J2436" s="302"/>
      <c r="K2436" s="302"/>
      <c r="L2436" s="302"/>
      <c r="M2436" s="304"/>
      <c r="N2436" s="304"/>
      <c r="O2436" s="304"/>
      <c r="P2436" s="304"/>
      <c r="Q2436" s="304"/>
      <c r="R2436" s="304"/>
      <c r="S2436" s="304"/>
      <c r="T2436" s="304"/>
      <c r="U2436" s="304"/>
      <c r="V2436" s="304"/>
      <c r="W2436" s="304"/>
      <c r="X2436" s="304"/>
      <c r="Y2436" s="154"/>
    </row>
    <row r="2437" spans="1:25">
      <c r="A2437" s="174"/>
      <c r="B2437" s="162"/>
      <c r="C2437" s="162"/>
      <c r="D2437" s="248" t="s">
        <v>152</v>
      </c>
      <c r="E2437" s="302"/>
      <c r="F2437" s="302"/>
      <c r="G2437" s="316">
        <v>1300000</v>
      </c>
      <c r="H2437" s="302"/>
      <c r="I2437" s="302"/>
      <c r="J2437" s="302"/>
      <c r="K2437" s="302"/>
      <c r="L2437" s="302"/>
      <c r="M2437" s="304"/>
      <c r="N2437" s="304"/>
      <c r="O2437" s="304"/>
      <c r="P2437" s="304"/>
      <c r="Q2437" s="304"/>
      <c r="R2437" s="304"/>
      <c r="S2437" s="304"/>
      <c r="T2437" s="304"/>
      <c r="U2437" s="304"/>
      <c r="V2437" s="304"/>
      <c r="W2437" s="304"/>
      <c r="X2437" s="304"/>
      <c r="Y2437" s="154"/>
    </row>
    <row r="2438" spans="1:25">
      <c r="A2438" s="173"/>
      <c r="B2438" s="163">
        <v>3</v>
      </c>
      <c r="C2438" s="163" t="s">
        <v>97</v>
      </c>
      <c r="D2438" s="167" t="s">
        <v>13</v>
      </c>
      <c r="E2438" s="300">
        <v>1062893400</v>
      </c>
      <c r="F2438" s="300"/>
      <c r="G2438" s="300">
        <v>0</v>
      </c>
      <c r="H2438" s="300">
        <v>0</v>
      </c>
      <c r="I2438" s="300">
        <v>0</v>
      </c>
      <c r="J2438" s="300"/>
      <c r="K2438" s="300">
        <v>0</v>
      </c>
      <c r="L2438" s="300"/>
      <c r="M2438" s="301">
        <v>0</v>
      </c>
      <c r="N2438" s="301"/>
      <c r="O2438" s="301"/>
      <c r="P2438" s="301"/>
      <c r="Q2438" s="301">
        <v>0</v>
      </c>
      <c r="R2438" s="301">
        <v>0</v>
      </c>
      <c r="S2438" s="301">
        <v>0</v>
      </c>
      <c r="T2438" s="301"/>
      <c r="U2438" s="301"/>
      <c r="V2438" s="301"/>
      <c r="W2438" s="301">
        <f t="shared" ref="W2438:W2439" si="205">E2438+G2438+H2438+I2438+J2438+K2438+L2438+M2438+N2438-O2438-P2438-Q2438-R2438-S2438-T2438-U2438-V2438</f>
        <v>1062893400</v>
      </c>
      <c r="X2438" s="301"/>
      <c r="Y2438" s="154"/>
    </row>
    <row r="2439" spans="1:25">
      <c r="A2439" s="173"/>
      <c r="B2439" s="163">
        <v>4</v>
      </c>
      <c r="C2439" s="163" t="s">
        <v>98</v>
      </c>
      <c r="D2439" s="167" t="s">
        <v>8</v>
      </c>
      <c r="E2439" s="300">
        <v>0</v>
      </c>
      <c r="F2439" s="300">
        <v>2817600</v>
      </c>
      <c r="G2439" s="300">
        <f>SUM(G2440)</f>
        <v>2817600</v>
      </c>
      <c r="H2439" s="300">
        <f t="shared" ref="H2439:T2439" si="206">SUM(H2440)</f>
        <v>0</v>
      </c>
      <c r="I2439" s="300">
        <f t="shared" si="206"/>
        <v>0</v>
      </c>
      <c r="J2439" s="300">
        <f t="shared" si="206"/>
        <v>0</v>
      </c>
      <c r="K2439" s="300">
        <f t="shared" si="206"/>
        <v>0</v>
      </c>
      <c r="L2439" s="300">
        <f t="shared" si="206"/>
        <v>0</v>
      </c>
      <c r="M2439" s="300">
        <f t="shared" si="206"/>
        <v>0</v>
      </c>
      <c r="N2439" s="300">
        <f t="shared" si="206"/>
        <v>0</v>
      </c>
      <c r="O2439" s="300">
        <f t="shared" si="206"/>
        <v>0</v>
      </c>
      <c r="P2439" s="300">
        <f t="shared" si="206"/>
        <v>0</v>
      </c>
      <c r="Q2439" s="300">
        <f t="shared" si="206"/>
        <v>0</v>
      </c>
      <c r="R2439" s="300">
        <f t="shared" si="206"/>
        <v>0</v>
      </c>
      <c r="S2439" s="300">
        <f t="shared" si="206"/>
        <v>0</v>
      </c>
      <c r="T2439" s="300">
        <f t="shared" si="206"/>
        <v>0</v>
      </c>
      <c r="U2439" s="300"/>
      <c r="V2439" s="300"/>
      <c r="W2439" s="301">
        <f t="shared" si="205"/>
        <v>2817600</v>
      </c>
      <c r="X2439" s="301"/>
      <c r="Y2439" s="154"/>
    </row>
    <row r="2440" spans="1:25">
      <c r="A2440" s="174"/>
      <c r="B2440" s="162"/>
      <c r="C2440" s="162"/>
      <c r="D2440" s="248" t="s">
        <v>618</v>
      </c>
      <c r="E2440" s="302"/>
      <c r="F2440" s="302"/>
      <c r="G2440" s="316">
        <v>2817600</v>
      </c>
      <c r="H2440" s="302"/>
      <c r="I2440" s="302"/>
      <c r="J2440" s="302"/>
      <c r="K2440" s="302"/>
      <c r="L2440" s="302"/>
      <c r="M2440" s="304"/>
      <c r="N2440" s="304"/>
      <c r="O2440" s="304"/>
      <c r="P2440" s="304"/>
      <c r="Q2440" s="304"/>
      <c r="R2440" s="304"/>
      <c r="S2440" s="304"/>
      <c r="T2440" s="304"/>
      <c r="U2440" s="304"/>
      <c r="V2440" s="304"/>
      <c r="W2440" s="304"/>
      <c r="X2440" s="304"/>
      <c r="Y2440" s="154"/>
    </row>
    <row r="2441" spans="1:25">
      <c r="A2441" s="173"/>
      <c r="B2441" s="163">
        <v>5</v>
      </c>
      <c r="C2441" s="163" t="s">
        <v>99</v>
      </c>
      <c r="D2441" s="167" t="s">
        <v>14</v>
      </c>
      <c r="E2441" s="300">
        <v>1566500</v>
      </c>
      <c r="F2441" s="300"/>
      <c r="G2441" s="300">
        <v>0</v>
      </c>
      <c r="H2441" s="300">
        <v>0</v>
      </c>
      <c r="I2441" s="300">
        <v>0</v>
      </c>
      <c r="J2441" s="300"/>
      <c r="K2441" s="300">
        <v>0</v>
      </c>
      <c r="L2441" s="300"/>
      <c r="M2441" s="301">
        <v>0</v>
      </c>
      <c r="N2441" s="301"/>
      <c r="O2441" s="301"/>
      <c r="P2441" s="301"/>
      <c r="Q2441" s="301">
        <v>0</v>
      </c>
      <c r="R2441" s="301">
        <v>0</v>
      </c>
      <c r="S2441" s="301">
        <v>0</v>
      </c>
      <c r="T2441" s="301"/>
      <c r="U2441" s="301"/>
      <c r="V2441" s="301"/>
      <c r="W2441" s="301">
        <f t="shared" ref="W2441:W2443" si="207">E2441+G2441+H2441+I2441+J2441+K2441+L2441+M2441+N2441-O2441-P2441-Q2441-R2441-S2441-T2441-U2441-V2441</f>
        <v>1566500</v>
      </c>
      <c r="X2441" s="301"/>
      <c r="Y2441" s="154"/>
    </row>
    <row r="2442" spans="1:25">
      <c r="A2442" s="173"/>
      <c r="B2442" s="163">
        <v>6</v>
      </c>
      <c r="C2442" s="163" t="s">
        <v>100</v>
      </c>
      <c r="D2442" s="167" t="s">
        <v>10</v>
      </c>
      <c r="E2442" s="300">
        <v>0</v>
      </c>
      <c r="F2442" s="300"/>
      <c r="G2442" s="300">
        <v>0</v>
      </c>
      <c r="H2442" s="300">
        <v>0</v>
      </c>
      <c r="I2442" s="300">
        <v>0</v>
      </c>
      <c r="J2442" s="300"/>
      <c r="K2442" s="300">
        <v>0</v>
      </c>
      <c r="L2442" s="300"/>
      <c r="M2442" s="301">
        <v>0</v>
      </c>
      <c r="N2442" s="301"/>
      <c r="O2442" s="301"/>
      <c r="P2442" s="301"/>
      <c r="Q2442" s="301">
        <v>0</v>
      </c>
      <c r="R2442" s="301">
        <v>0</v>
      </c>
      <c r="S2442" s="301">
        <v>0</v>
      </c>
      <c r="T2442" s="301"/>
      <c r="U2442" s="301"/>
      <c r="V2442" s="301"/>
      <c r="W2442" s="301">
        <f t="shared" si="207"/>
        <v>0</v>
      </c>
      <c r="X2442" s="301"/>
      <c r="Y2442" s="154"/>
    </row>
    <row r="2443" spans="1:25" s="247" customFormat="1">
      <c r="A2443" s="175"/>
      <c r="B2443" s="168">
        <v>7</v>
      </c>
      <c r="C2443" s="168"/>
      <c r="D2443" s="169" t="s">
        <v>11</v>
      </c>
      <c r="E2443" s="300">
        <v>46766450</v>
      </c>
      <c r="F2443" s="300"/>
      <c r="G2443" s="300">
        <f t="shared" ref="G2443:R2443" si="208">SUM(G2444:G2478)</f>
        <v>0</v>
      </c>
      <c r="H2443" s="300">
        <f t="shared" si="208"/>
        <v>0</v>
      </c>
      <c r="I2443" s="300">
        <f t="shared" si="208"/>
        <v>0</v>
      </c>
      <c r="J2443" s="300">
        <f t="shared" si="208"/>
        <v>0</v>
      </c>
      <c r="K2443" s="300">
        <f t="shared" si="208"/>
        <v>0</v>
      </c>
      <c r="L2443" s="300">
        <f t="shared" si="208"/>
        <v>0</v>
      </c>
      <c r="M2443" s="300">
        <f t="shared" si="208"/>
        <v>0</v>
      </c>
      <c r="N2443" s="300">
        <f t="shared" si="208"/>
        <v>0</v>
      </c>
      <c r="O2443" s="300">
        <f t="shared" si="208"/>
        <v>0</v>
      </c>
      <c r="P2443" s="300">
        <f t="shared" si="208"/>
        <v>0</v>
      </c>
      <c r="Q2443" s="300">
        <f t="shared" si="208"/>
        <v>0</v>
      </c>
      <c r="R2443" s="300">
        <f t="shared" si="208"/>
        <v>0</v>
      </c>
      <c r="S2443" s="300">
        <f>SUM(S2444:S2478)</f>
        <v>46766450</v>
      </c>
      <c r="T2443" s="300">
        <f t="shared" ref="T2443" si="209">SUM(T2444:T2472)</f>
        <v>0</v>
      </c>
      <c r="U2443" s="300"/>
      <c r="V2443" s="300"/>
      <c r="W2443" s="301">
        <f t="shared" si="207"/>
        <v>0</v>
      </c>
      <c r="X2443" s="308"/>
      <c r="Y2443" s="155"/>
    </row>
    <row r="2444" spans="1:25" s="247" customFormat="1">
      <c r="A2444" s="165"/>
      <c r="B2444" s="164"/>
      <c r="C2444" s="164"/>
      <c r="D2444" s="248" t="s">
        <v>1178</v>
      </c>
      <c r="E2444" s="302"/>
      <c r="F2444" s="302"/>
      <c r="G2444" s="302"/>
      <c r="H2444" s="302"/>
      <c r="I2444" s="302"/>
      <c r="J2444" s="302"/>
      <c r="K2444" s="302"/>
      <c r="L2444" s="302"/>
      <c r="M2444" s="311"/>
      <c r="N2444" s="311"/>
      <c r="O2444" s="311"/>
      <c r="P2444" s="311"/>
      <c r="Q2444" s="311"/>
      <c r="R2444" s="311"/>
      <c r="S2444" s="316">
        <v>4000000</v>
      </c>
      <c r="T2444" s="311"/>
      <c r="U2444" s="311"/>
      <c r="V2444" s="311"/>
      <c r="W2444" s="304"/>
      <c r="X2444" s="311"/>
      <c r="Y2444" s="155"/>
    </row>
    <row r="2445" spans="1:25" s="247" customFormat="1">
      <c r="A2445" s="165"/>
      <c r="B2445" s="164"/>
      <c r="C2445" s="164"/>
      <c r="D2445" s="248" t="s">
        <v>1179</v>
      </c>
      <c r="E2445" s="302"/>
      <c r="F2445" s="302"/>
      <c r="G2445" s="302"/>
      <c r="H2445" s="302"/>
      <c r="I2445" s="302"/>
      <c r="J2445" s="302"/>
      <c r="K2445" s="302"/>
      <c r="L2445" s="302"/>
      <c r="M2445" s="311"/>
      <c r="N2445" s="311"/>
      <c r="O2445" s="311"/>
      <c r="P2445" s="311"/>
      <c r="Q2445" s="311"/>
      <c r="R2445" s="311"/>
      <c r="S2445" s="316">
        <v>4500000</v>
      </c>
      <c r="T2445" s="311"/>
      <c r="U2445" s="311"/>
      <c r="V2445" s="311"/>
      <c r="W2445" s="304"/>
      <c r="X2445" s="311"/>
      <c r="Y2445" s="155"/>
    </row>
    <row r="2446" spans="1:25" s="247" customFormat="1">
      <c r="A2446" s="165"/>
      <c r="B2446" s="164"/>
      <c r="C2446" s="164"/>
      <c r="D2446" s="248" t="s">
        <v>1179</v>
      </c>
      <c r="E2446" s="302"/>
      <c r="F2446" s="302"/>
      <c r="G2446" s="302"/>
      <c r="H2446" s="302"/>
      <c r="I2446" s="302"/>
      <c r="J2446" s="302"/>
      <c r="K2446" s="302"/>
      <c r="L2446" s="302"/>
      <c r="M2446" s="311"/>
      <c r="N2446" s="311"/>
      <c r="O2446" s="311"/>
      <c r="P2446" s="311"/>
      <c r="Q2446" s="311"/>
      <c r="R2446" s="311"/>
      <c r="S2446" s="316">
        <v>4500000</v>
      </c>
      <c r="T2446" s="311"/>
      <c r="U2446" s="311"/>
      <c r="V2446" s="311"/>
      <c r="W2446" s="304"/>
      <c r="X2446" s="311"/>
      <c r="Y2446" s="155"/>
    </row>
    <row r="2447" spans="1:25" s="247" customFormat="1">
      <c r="A2447" s="165"/>
      <c r="B2447" s="164"/>
      <c r="C2447" s="164"/>
      <c r="D2447" s="248" t="s">
        <v>1040</v>
      </c>
      <c r="E2447" s="302"/>
      <c r="F2447" s="302"/>
      <c r="G2447" s="302"/>
      <c r="H2447" s="302"/>
      <c r="I2447" s="302"/>
      <c r="J2447" s="302"/>
      <c r="K2447" s="302"/>
      <c r="L2447" s="302"/>
      <c r="M2447" s="311"/>
      <c r="N2447" s="311"/>
      <c r="O2447" s="311"/>
      <c r="P2447" s="311"/>
      <c r="Q2447" s="311"/>
      <c r="R2447" s="311"/>
      <c r="S2447" s="317">
        <v>150000</v>
      </c>
      <c r="T2447" s="311"/>
      <c r="U2447" s="311"/>
      <c r="V2447" s="311"/>
      <c r="W2447" s="304"/>
      <c r="X2447" s="311"/>
      <c r="Y2447" s="155"/>
    </row>
    <row r="2448" spans="1:25" s="247" customFormat="1">
      <c r="A2448" s="165"/>
      <c r="B2448" s="164"/>
      <c r="C2448" s="164"/>
      <c r="D2448" s="248" t="s">
        <v>1040</v>
      </c>
      <c r="E2448" s="302"/>
      <c r="F2448" s="302"/>
      <c r="G2448" s="302"/>
      <c r="H2448" s="302"/>
      <c r="I2448" s="302"/>
      <c r="J2448" s="302"/>
      <c r="K2448" s="302"/>
      <c r="L2448" s="302"/>
      <c r="M2448" s="311"/>
      <c r="N2448" s="311"/>
      <c r="O2448" s="311"/>
      <c r="P2448" s="311"/>
      <c r="Q2448" s="311"/>
      <c r="R2448" s="311"/>
      <c r="S2448" s="317">
        <v>150000</v>
      </c>
      <c r="T2448" s="311"/>
      <c r="U2448" s="311"/>
      <c r="V2448" s="311"/>
      <c r="W2448" s="304"/>
      <c r="X2448" s="311"/>
      <c r="Y2448" s="155"/>
    </row>
    <row r="2449" spans="1:25" s="247" customFormat="1">
      <c r="A2449" s="165"/>
      <c r="B2449" s="164"/>
      <c r="C2449" s="164"/>
      <c r="D2449" s="248" t="s">
        <v>1040</v>
      </c>
      <c r="E2449" s="302"/>
      <c r="F2449" s="302"/>
      <c r="G2449" s="302"/>
      <c r="H2449" s="302"/>
      <c r="I2449" s="302"/>
      <c r="J2449" s="302"/>
      <c r="K2449" s="302"/>
      <c r="L2449" s="302"/>
      <c r="M2449" s="311"/>
      <c r="N2449" s="311"/>
      <c r="O2449" s="311"/>
      <c r="P2449" s="311"/>
      <c r="Q2449" s="311"/>
      <c r="R2449" s="311"/>
      <c r="S2449" s="317">
        <v>275000</v>
      </c>
      <c r="T2449" s="311"/>
      <c r="U2449" s="311"/>
      <c r="V2449" s="311"/>
      <c r="W2449" s="304"/>
      <c r="X2449" s="311"/>
      <c r="Y2449" s="155"/>
    </row>
    <row r="2450" spans="1:25" s="247" customFormat="1">
      <c r="A2450" s="165"/>
      <c r="B2450" s="164"/>
      <c r="C2450" s="164"/>
      <c r="D2450" s="248" t="s">
        <v>1040</v>
      </c>
      <c r="E2450" s="302"/>
      <c r="F2450" s="302"/>
      <c r="G2450" s="302"/>
      <c r="H2450" s="302"/>
      <c r="I2450" s="302"/>
      <c r="J2450" s="302"/>
      <c r="K2450" s="302"/>
      <c r="L2450" s="302"/>
      <c r="M2450" s="311"/>
      <c r="N2450" s="311"/>
      <c r="O2450" s="311"/>
      <c r="P2450" s="311"/>
      <c r="Q2450" s="311"/>
      <c r="R2450" s="311"/>
      <c r="S2450" s="317">
        <v>400000</v>
      </c>
      <c r="T2450" s="311"/>
      <c r="U2450" s="311"/>
      <c r="V2450" s="311"/>
      <c r="W2450" s="304"/>
      <c r="X2450" s="311"/>
      <c r="Y2450" s="155"/>
    </row>
    <row r="2451" spans="1:25" s="247" customFormat="1">
      <c r="A2451" s="165"/>
      <c r="B2451" s="164"/>
      <c r="C2451" s="164"/>
      <c r="D2451" s="248" t="s">
        <v>1040</v>
      </c>
      <c r="E2451" s="302"/>
      <c r="F2451" s="302"/>
      <c r="G2451" s="302"/>
      <c r="H2451" s="302"/>
      <c r="I2451" s="302"/>
      <c r="J2451" s="302"/>
      <c r="K2451" s="302"/>
      <c r="L2451" s="302"/>
      <c r="M2451" s="311"/>
      <c r="N2451" s="311"/>
      <c r="O2451" s="311"/>
      <c r="P2451" s="311"/>
      <c r="Q2451" s="311"/>
      <c r="R2451" s="311"/>
      <c r="S2451" s="317">
        <v>600000</v>
      </c>
      <c r="T2451" s="311"/>
      <c r="U2451" s="311"/>
      <c r="V2451" s="311"/>
      <c r="W2451" s="304"/>
      <c r="X2451" s="311"/>
      <c r="Y2451" s="155"/>
    </row>
    <row r="2452" spans="1:25" s="247" customFormat="1">
      <c r="A2452" s="165"/>
      <c r="B2452" s="164"/>
      <c r="C2452" s="164"/>
      <c r="D2452" s="248" t="s">
        <v>1040</v>
      </c>
      <c r="E2452" s="302"/>
      <c r="F2452" s="302"/>
      <c r="G2452" s="302"/>
      <c r="H2452" s="302"/>
      <c r="I2452" s="302"/>
      <c r="J2452" s="302"/>
      <c r="K2452" s="302"/>
      <c r="L2452" s="302"/>
      <c r="M2452" s="311"/>
      <c r="N2452" s="311"/>
      <c r="O2452" s="311"/>
      <c r="P2452" s="311"/>
      <c r="Q2452" s="311"/>
      <c r="R2452" s="311"/>
      <c r="S2452" s="317">
        <v>150000</v>
      </c>
      <c r="T2452" s="311"/>
      <c r="U2452" s="311"/>
      <c r="V2452" s="311"/>
      <c r="W2452" s="304"/>
      <c r="X2452" s="311"/>
      <c r="Y2452" s="155"/>
    </row>
    <row r="2453" spans="1:25" s="247" customFormat="1">
      <c r="A2453" s="165"/>
      <c r="B2453" s="164"/>
      <c r="C2453" s="164"/>
      <c r="D2453" s="248" t="s">
        <v>150</v>
      </c>
      <c r="E2453" s="302"/>
      <c r="F2453" s="302"/>
      <c r="G2453" s="302"/>
      <c r="H2453" s="302"/>
      <c r="I2453" s="302"/>
      <c r="J2453" s="302"/>
      <c r="K2453" s="302"/>
      <c r="L2453" s="302"/>
      <c r="M2453" s="311"/>
      <c r="N2453" s="311"/>
      <c r="O2453" s="311"/>
      <c r="P2453" s="311"/>
      <c r="Q2453" s="311"/>
      <c r="R2453" s="311"/>
      <c r="S2453" s="317">
        <v>5250000</v>
      </c>
      <c r="T2453" s="311"/>
      <c r="U2453" s="311"/>
      <c r="V2453" s="311"/>
      <c r="W2453" s="304"/>
      <c r="X2453" s="311"/>
      <c r="Y2453" s="155"/>
    </row>
    <row r="2454" spans="1:25" s="247" customFormat="1">
      <c r="A2454" s="165"/>
      <c r="B2454" s="164"/>
      <c r="C2454" s="164"/>
      <c r="D2454" s="248" t="s">
        <v>150</v>
      </c>
      <c r="E2454" s="302"/>
      <c r="F2454" s="302"/>
      <c r="G2454" s="302"/>
      <c r="H2454" s="302"/>
      <c r="I2454" s="302"/>
      <c r="J2454" s="302"/>
      <c r="K2454" s="302"/>
      <c r="L2454" s="302"/>
      <c r="M2454" s="311"/>
      <c r="N2454" s="311"/>
      <c r="O2454" s="311"/>
      <c r="P2454" s="311"/>
      <c r="Q2454" s="311"/>
      <c r="R2454" s="311"/>
      <c r="S2454" s="317">
        <v>6000000</v>
      </c>
      <c r="T2454" s="311"/>
      <c r="U2454" s="311"/>
      <c r="V2454" s="311"/>
      <c r="W2454" s="304"/>
      <c r="X2454" s="311"/>
      <c r="Y2454" s="155"/>
    </row>
    <row r="2455" spans="1:25" s="247" customFormat="1">
      <c r="A2455" s="165"/>
      <c r="B2455" s="164"/>
      <c r="C2455" s="164"/>
      <c r="D2455" s="248" t="s">
        <v>152</v>
      </c>
      <c r="E2455" s="302"/>
      <c r="F2455" s="302"/>
      <c r="G2455" s="302"/>
      <c r="H2455" s="302"/>
      <c r="I2455" s="302"/>
      <c r="J2455" s="302"/>
      <c r="K2455" s="302"/>
      <c r="L2455" s="302"/>
      <c r="M2455" s="311"/>
      <c r="N2455" s="311"/>
      <c r="O2455" s="311"/>
      <c r="P2455" s="311"/>
      <c r="Q2455" s="311"/>
      <c r="R2455" s="311"/>
      <c r="S2455" s="317">
        <v>800000</v>
      </c>
      <c r="T2455" s="311"/>
      <c r="U2455" s="311"/>
      <c r="V2455" s="311"/>
      <c r="W2455" s="304"/>
      <c r="X2455" s="311"/>
      <c r="Y2455" s="155"/>
    </row>
    <row r="2456" spans="1:25" s="247" customFormat="1">
      <c r="A2456" s="165"/>
      <c r="B2456" s="164"/>
      <c r="C2456" s="164"/>
      <c r="D2456" s="248" t="s">
        <v>1180</v>
      </c>
      <c r="E2456" s="302"/>
      <c r="F2456" s="302"/>
      <c r="G2456" s="302"/>
      <c r="H2456" s="302"/>
      <c r="I2456" s="302"/>
      <c r="J2456" s="302"/>
      <c r="K2456" s="302"/>
      <c r="L2456" s="302"/>
      <c r="M2456" s="311"/>
      <c r="N2456" s="311"/>
      <c r="O2456" s="311"/>
      <c r="P2456" s="311"/>
      <c r="Q2456" s="311"/>
      <c r="R2456" s="311"/>
      <c r="S2456" s="317">
        <v>825000</v>
      </c>
      <c r="T2456" s="311"/>
      <c r="U2456" s="311"/>
      <c r="V2456" s="311"/>
      <c r="W2456" s="304"/>
      <c r="X2456" s="311"/>
      <c r="Y2456" s="155"/>
    </row>
    <row r="2457" spans="1:25" s="247" customFormat="1">
      <c r="A2457" s="165"/>
      <c r="B2457" s="164"/>
      <c r="C2457" s="164"/>
      <c r="D2457" s="248" t="s">
        <v>1181</v>
      </c>
      <c r="E2457" s="302"/>
      <c r="F2457" s="302"/>
      <c r="G2457" s="302"/>
      <c r="H2457" s="302"/>
      <c r="I2457" s="302"/>
      <c r="J2457" s="302"/>
      <c r="K2457" s="302"/>
      <c r="L2457" s="302"/>
      <c r="M2457" s="311"/>
      <c r="N2457" s="311"/>
      <c r="O2457" s="311"/>
      <c r="P2457" s="311"/>
      <c r="Q2457" s="311"/>
      <c r="R2457" s="311"/>
      <c r="S2457" s="317">
        <v>200000</v>
      </c>
      <c r="T2457" s="311"/>
      <c r="U2457" s="311"/>
      <c r="V2457" s="311"/>
      <c r="W2457" s="304"/>
      <c r="X2457" s="311"/>
      <c r="Y2457" s="155"/>
    </row>
    <row r="2458" spans="1:25" s="247" customFormat="1">
      <c r="A2458" s="165"/>
      <c r="B2458" s="164"/>
      <c r="C2458" s="164"/>
      <c r="D2458" s="248" t="s">
        <v>241</v>
      </c>
      <c r="E2458" s="302"/>
      <c r="F2458" s="302"/>
      <c r="G2458" s="302"/>
      <c r="H2458" s="302"/>
      <c r="I2458" s="302"/>
      <c r="J2458" s="302"/>
      <c r="K2458" s="302"/>
      <c r="L2458" s="302"/>
      <c r="M2458" s="311"/>
      <c r="N2458" s="311"/>
      <c r="O2458" s="311"/>
      <c r="P2458" s="311"/>
      <c r="Q2458" s="311"/>
      <c r="R2458" s="311"/>
      <c r="S2458" s="317">
        <v>80000</v>
      </c>
      <c r="T2458" s="311"/>
      <c r="U2458" s="311"/>
      <c r="V2458" s="311"/>
      <c r="W2458" s="304"/>
      <c r="X2458" s="311"/>
      <c r="Y2458" s="155"/>
    </row>
    <row r="2459" spans="1:25" s="247" customFormat="1">
      <c r="A2459" s="165"/>
      <c r="B2459" s="164"/>
      <c r="C2459" s="164"/>
      <c r="D2459" s="248" t="s">
        <v>1182</v>
      </c>
      <c r="E2459" s="302"/>
      <c r="F2459" s="302"/>
      <c r="G2459" s="302"/>
      <c r="H2459" s="302"/>
      <c r="I2459" s="302"/>
      <c r="J2459" s="302"/>
      <c r="K2459" s="302"/>
      <c r="L2459" s="302"/>
      <c r="M2459" s="311"/>
      <c r="N2459" s="311"/>
      <c r="O2459" s="311"/>
      <c r="P2459" s="311"/>
      <c r="Q2459" s="311"/>
      <c r="R2459" s="311"/>
      <c r="S2459" s="317">
        <v>100000</v>
      </c>
      <c r="T2459" s="311"/>
      <c r="U2459" s="311"/>
      <c r="V2459" s="311"/>
      <c r="W2459" s="304"/>
      <c r="X2459" s="311"/>
      <c r="Y2459" s="155"/>
    </row>
    <row r="2460" spans="1:25" s="247" customFormat="1">
      <c r="A2460" s="165"/>
      <c r="B2460" s="164"/>
      <c r="C2460" s="164"/>
      <c r="D2460" s="248" t="s">
        <v>1182</v>
      </c>
      <c r="E2460" s="302"/>
      <c r="F2460" s="302"/>
      <c r="G2460" s="302"/>
      <c r="H2460" s="302"/>
      <c r="I2460" s="302"/>
      <c r="J2460" s="302"/>
      <c r="K2460" s="302"/>
      <c r="L2460" s="302"/>
      <c r="M2460" s="311"/>
      <c r="N2460" s="311"/>
      <c r="O2460" s="311"/>
      <c r="P2460" s="311"/>
      <c r="Q2460" s="311"/>
      <c r="R2460" s="311"/>
      <c r="S2460" s="317">
        <v>150000</v>
      </c>
      <c r="T2460" s="311"/>
      <c r="U2460" s="311"/>
      <c r="V2460" s="311"/>
      <c r="W2460" s="304"/>
      <c r="X2460" s="311"/>
      <c r="Y2460" s="155"/>
    </row>
    <row r="2461" spans="1:25" s="247" customFormat="1">
      <c r="A2461" s="165"/>
      <c r="B2461" s="164"/>
      <c r="C2461" s="164"/>
      <c r="D2461" s="248" t="s">
        <v>209</v>
      </c>
      <c r="E2461" s="302"/>
      <c r="F2461" s="302"/>
      <c r="G2461" s="302"/>
      <c r="H2461" s="302"/>
      <c r="I2461" s="302"/>
      <c r="J2461" s="302"/>
      <c r="K2461" s="302"/>
      <c r="L2461" s="302"/>
      <c r="M2461" s="311"/>
      <c r="N2461" s="311"/>
      <c r="O2461" s="311"/>
      <c r="P2461" s="311"/>
      <c r="Q2461" s="311"/>
      <c r="R2461" s="311"/>
      <c r="S2461" s="317">
        <v>250000</v>
      </c>
      <c r="T2461" s="311"/>
      <c r="U2461" s="311"/>
      <c r="V2461" s="311"/>
      <c r="W2461" s="304"/>
      <c r="X2461" s="311"/>
      <c r="Y2461" s="155"/>
    </row>
    <row r="2462" spans="1:25" s="247" customFormat="1">
      <c r="A2462" s="165"/>
      <c r="B2462" s="164"/>
      <c r="C2462" s="164"/>
      <c r="D2462" s="248" t="s">
        <v>1183</v>
      </c>
      <c r="E2462" s="302"/>
      <c r="F2462" s="302"/>
      <c r="G2462" s="302"/>
      <c r="H2462" s="302"/>
      <c r="I2462" s="302"/>
      <c r="J2462" s="302"/>
      <c r="K2462" s="302"/>
      <c r="L2462" s="302"/>
      <c r="M2462" s="311"/>
      <c r="N2462" s="311"/>
      <c r="O2462" s="311"/>
      <c r="P2462" s="311"/>
      <c r="Q2462" s="311"/>
      <c r="R2462" s="311"/>
      <c r="S2462" s="317">
        <v>600000</v>
      </c>
      <c r="T2462" s="311"/>
      <c r="U2462" s="311"/>
      <c r="V2462" s="311"/>
      <c r="W2462" s="304"/>
      <c r="X2462" s="311"/>
      <c r="Y2462" s="155"/>
    </row>
    <row r="2463" spans="1:25" s="247" customFormat="1">
      <c r="A2463" s="165"/>
      <c r="B2463" s="164"/>
      <c r="C2463" s="164"/>
      <c r="D2463" s="248" t="s">
        <v>1184</v>
      </c>
      <c r="E2463" s="302"/>
      <c r="F2463" s="302"/>
      <c r="G2463" s="302"/>
      <c r="H2463" s="302"/>
      <c r="I2463" s="302"/>
      <c r="J2463" s="302"/>
      <c r="K2463" s="302"/>
      <c r="L2463" s="302"/>
      <c r="M2463" s="311"/>
      <c r="N2463" s="311"/>
      <c r="O2463" s="311"/>
      <c r="P2463" s="311"/>
      <c r="Q2463" s="311"/>
      <c r="R2463" s="311"/>
      <c r="S2463" s="317">
        <v>200000</v>
      </c>
      <c r="T2463" s="311"/>
      <c r="U2463" s="311"/>
      <c r="V2463" s="311"/>
      <c r="W2463" s="304"/>
      <c r="X2463" s="311"/>
      <c r="Y2463" s="155"/>
    </row>
    <row r="2464" spans="1:25" s="247" customFormat="1">
      <c r="A2464" s="165"/>
      <c r="B2464" s="164"/>
      <c r="C2464" s="164"/>
      <c r="D2464" s="248" t="s">
        <v>678</v>
      </c>
      <c r="E2464" s="302"/>
      <c r="F2464" s="302"/>
      <c r="G2464" s="302"/>
      <c r="H2464" s="302"/>
      <c r="I2464" s="302"/>
      <c r="J2464" s="302"/>
      <c r="K2464" s="302"/>
      <c r="L2464" s="302"/>
      <c r="M2464" s="311"/>
      <c r="N2464" s="311"/>
      <c r="O2464" s="311"/>
      <c r="P2464" s="311"/>
      <c r="Q2464" s="311"/>
      <c r="R2464" s="311"/>
      <c r="S2464" s="317">
        <v>375000</v>
      </c>
      <c r="T2464" s="311"/>
      <c r="U2464" s="311"/>
      <c r="V2464" s="311"/>
      <c r="W2464" s="304"/>
      <c r="X2464" s="311"/>
      <c r="Y2464" s="155"/>
    </row>
    <row r="2465" spans="1:25" s="247" customFormat="1">
      <c r="A2465" s="165"/>
      <c r="B2465" s="164"/>
      <c r="C2465" s="164"/>
      <c r="D2465" s="248" t="s">
        <v>678</v>
      </c>
      <c r="E2465" s="302"/>
      <c r="F2465" s="302"/>
      <c r="G2465" s="302"/>
      <c r="H2465" s="302"/>
      <c r="I2465" s="302"/>
      <c r="J2465" s="302"/>
      <c r="K2465" s="302"/>
      <c r="L2465" s="302"/>
      <c r="M2465" s="311"/>
      <c r="N2465" s="311"/>
      <c r="O2465" s="311"/>
      <c r="P2465" s="311"/>
      <c r="Q2465" s="311"/>
      <c r="R2465" s="311"/>
      <c r="S2465" s="317">
        <v>375000</v>
      </c>
      <c r="T2465" s="311"/>
      <c r="U2465" s="311"/>
      <c r="V2465" s="311"/>
      <c r="W2465" s="304"/>
      <c r="X2465" s="311"/>
      <c r="Y2465" s="155"/>
    </row>
    <row r="2466" spans="1:25" s="247" customFormat="1">
      <c r="A2466" s="165"/>
      <c r="B2466" s="164"/>
      <c r="C2466" s="164"/>
      <c r="D2466" s="248" t="s">
        <v>678</v>
      </c>
      <c r="E2466" s="302"/>
      <c r="F2466" s="302"/>
      <c r="G2466" s="302"/>
      <c r="H2466" s="302"/>
      <c r="I2466" s="302"/>
      <c r="J2466" s="302"/>
      <c r="K2466" s="302"/>
      <c r="L2466" s="302"/>
      <c r="M2466" s="311"/>
      <c r="N2466" s="311"/>
      <c r="O2466" s="311"/>
      <c r="P2466" s="311"/>
      <c r="Q2466" s="311"/>
      <c r="R2466" s="311"/>
      <c r="S2466" s="317">
        <v>450000</v>
      </c>
      <c r="T2466" s="311"/>
      <c r="U2466" s="311"/>
      <c r="V2466" s="311"/>
      <c r="W2466" s="304"/>
      <c r="X2466" s="311"/>
      <c r="Y2466" s="155"/>
    </row>
    <row r="2467" spans="1:25" s="247" customFormat="1">
      <c r="A2467" s="165"/>
      <c r="B2467" s="164"/>
      <c r="C2467" s="164"/>
      <c r="D2467" s="248" t="s">
        <v>1185</v>
      </c>
      <c r="E2467" s="302"/>
      <c r="F2467" s="302"/>
      <c r="G2467" s="302"/>
      <c r="H2467" s="302"/>
      <c r="I2467" s="302"/>
      <c r="J2467" s="302"/>
      <c r="K2467" s="302"/>
      <c r="L2467" s="302"/>
      <c r="M2467" s="311"/>
      <c r="N2467" s="311"/>
      <c r="O2467" s="311"/>
      <c r="P2467" s="311"/>
      <c r="Q2467" s="311"/>
      <c r="R2467" s="311"/>
      <c r="S2467" s="317">
        <v>292500</v>
      </c>
      <c r="T2467" s="311"/>
      <c r="U2467" s="311"/>
      <c r="V2467" s="311"/>
      <c r="W2467" s="304"/>
      <c r="X2467" s="311"/>
      <c r="Y2467" s="155"/>
    </row>
    <row r="2468" spans="1:25" s="247" customFormat="1">
      <c r="A2468" s="165"/>
      <c r="B2468" s="164"/>
      <c r="C2468" s="164"/>
      <c r="D2468" s="248" t="s">
        <v>1186</v>
      </c>
      <c r="E2468" s="302"/>
      <c r="F2468" s="302"/>
      <c r="G2468" s="302"/>
      <c r="H2468" s="302"/>
      <c r="I2468" s="302"/>
      <c r="J2468" s="302"/>
      <c r="K2468" s="302"/>
      <c r="L2468" s="302"/>
      <c r="M2468" s="311"/>
      <c r="N2468" s="311"/>
      <c r="O2468" s="311"/>
      <c r="P2468" s="311"/>
      <c r="Q2468" s="311"/>
      <c r="R2468" s="311"/>
      <c r="S2468" s="317">
        <v>140000</v>
      </c>
      <c r="T2468" s="311"/>
      <c r="U2468" s="311"/>
      <c r="V2468" s="311"/>
      <c r="W2468" s="304"/>
      <c r="X2468" s="311"/>
      <c r="Y2468" s="155"/>
    </row>
    <row r="2469" spans="1:25" s="247" customFormat="1">
      <c r="A2469" s="165"/>
      <c r="B2469" s="164"/>
      <c r="C2469" s="164"/>
      <c r="D2469" s="248" t="s">
        <v>1187</v>
      </c>
      <c r="E2469" s="302"/>
      <c r="F2469" s="302"/>
      <c r="G2469" s="302"/>
      <c r="H2469" s="302"/>
      <c r="I2469" s="302"/>
      <c r="J2469" s="302"/>
      <c r="K2469" s="302"/>
      <c r="L2469" s="302"/>
      <c r="M2469" s="311"/>
      <c r="N2469" s="311"/>
      <c r="O2469" s="311"/>
      <c r="P2469" s="311"/>
      <c r="Q2469" s="311"/>
      <c r="R2469" s="311"/>
      <c r="S2469" s="317">
        <v>225000</v>
      </c>
      <c r="T2469" s="311"/>
      <c r="U2469" s="311"/>
      <c r="V2469" s="311"/>
      <c r="W2469" s="304"/>
      <c r="X2469" s="311"/>
      <c r="Y2469" s="155"/>
    </row>
    <row r="2470" spans="1:25" s="247" customFormat="1">
      <c r="A2470" s="165"/>
      <c r="B2470" s="164"/>
      <c r="C2470" s="164"/>
      <c r="D2470" s="248" t="s">
        <v>1188</v>
      </c>
      <c r="E2470" s="302"/>
      <c r="F2470" s="302"/>
      <c r="G2470" s="302"/>
      <c r="H2470" s="302"/>
      <c r="I2470" s="302"/>
      <c r="J2470" s="302"/>
      <c r="K2470" s="302"/>
      <c r="L2470" s="302"/>
      <c r="M2470" s="311"/>
      <c r="N2470" s="311"/>
      <c r="O2470" s="311"/>
      <c r="P2470" s="311"/>
      <c r="Q2470" s="311"/>
      <c r="R2470" s="311"/>
      <c r="S2470" s="317">
        <v>2500000</v>
      </c>
      <c r="T2470" s="311"/>
      <c r="U2470" s="311"/>
      <c r="V2470" s="311"/>
      <c r="W2470" s="304"/>
      <c r="X2470" s="311"/>
      <c r="Y2470" s="155"/>
    </row>
    <row r="2471" spans="1:25" s="247" customFormat="1">
      <c r="A2471" s="165"/>
      <c r="B2471" s="164"/>
      <c r="C2471" s="164"/>
      <c r="D2471" s="248" t="s">
        <v>1189</v>
      </c>
      <c r="E2471" s="302"/>
      <c r="F2471" s="302"/>
      <c r="G2471" s="302"/>
      <c r="H2471" s="302"/>
      <c r="I2471" s="302"/>
      <c r="J2471" s="302"/>
      <c r="K2471" s="302"/>
      <c r="L2471" s="302"/>
      <c r="M2471" s="311"/>
      <c r="N2471" s="311"/>
      <c r="O2471" s="311"/>
      <c r="P2471" s="311"/>
      <c r="Q2471" s="311"/>
      <c r="R2471" s="311"/>
      <c r="S2471" s="317">
        <v>40000</v>
      </c>
      <c r="T2471" s="311"/>
      <c r="U2471" s="311"/>
      <c r="V2471" s="311"/>
      <c r="W2471" s="304"/>
      <c r="X2471" s="311"/>
      <c r="Y2471" s="155"/>
    </row>
    <row r="2472" spans="1:25" s="247" customFormat="1">
      <c r="A2472" s="165"/>
      <c r="B2472" s="164"/>
      <c r="C2472" s="164"/>
      <c r="D2472" s="248" t="s">
        <v>1190</v>
      </c>
      <c r="E2472" s="302"/>
      <c r="F2472" s="302"/>
      <c r="G2472" s="302"/>
      <c r="H2472" s="302"/>
      <c r="I2472" s="302"/>
      <c r="J2472" s="302"/>
      <c r="K2472" s="302"/>
      <c r="L2472" s="302"/>
      <c r="M2472" s="311"/>
      <c r="N2472" s="311"/>
      <c r="O2472" s="311"/>
      <c r="P2472" s="311"/>
      <c r="Q2472" s="311"/>
      <c r="R2472" s="311"/>
      <c r="S2472" s="317">
        <v>2974950</v>
      </c>
      <c r="T2472" s="311"/>
      <c r="U2472" s="311"/>
      <c r="V2472" s="311"/>
      <c r="W2472" s="304"/>
      <c r="X2472" s="311"/>
      <c r="Y2472" s="155"/>
    </row>
    <row r="2473" spans="1:25" s="247" customFormat="1">
      <c r="A2473" s="165"/>
      <c r="B2473" s="164"/>
      <c r="C2473" s="164"/>
      <c r="D2473" s="248" t="s">
        <v>1045</v>
      </c>
      <c r="E2473" s="302"/>
      <c r="F2473" s="302"/>
      <c r="G2473" s="302"/>
      <c r="H2473" s="302"/>
      <c r="I2473" s="302"/>
      <c r="J2473" s="302"/>
      <c r="K2473" s="302"/>
      <c r="L2473" s="302"/>
      <c r="M2473" s="311"/>
      <c r="N2473" s="311"/>
      <c r="O2473" s="311"/>
      <c r="P2473" s="311"/>
      <c r="Q2473" s="311"/>
      <c r="R2473" s="311"/>
      <c r="S2473" s="317">
        <v>2860000</v>
      </c>
      <c r="T2473" s="311"/>
      <c r="U2473" s="311"/>
      <c r="V2473" s="311"/>
      <c r="W2473" s="304"/>
      <c r="X2473" s="311"/>
      <c r="Y2473" s="155"/>
    </row>
    <row r="2474" spans="1:25" s="247" customFormat="1">
      <c r="A2474" s="165"/>
      <c r="B2474" s="164"/>
      <c r="C2474" s="164"/>
      <c r="D2474" s="248" t="s">
        <v>1191</v>
      </c>
      <c r="E2474" s="302"/>
      <c r="F2474" s="302"/>
      <c r="G2474" s="302"/>
      <c r="H2474" s="302"/>
      <c r="I2474" s="302"/>
      <c r="J2474" s="302"/>
      <c r="K2474" s="302"/>
      <c r="L2474" s="302"/>
      <c r="M2474" s="311"/>
      <c r="N2474" s="311"/>
      <c r="O2474" s="311"/>
      <c r="P2474" s="311"/>
      <c r="Q2474" s="311"/>
      <c r="R2474" s="311"/>
      <c r="S2474" s="317">
        <v>1155000</v>
      </c>
      <c r="T2474" s="311"/>
      <c r="U2474" s="311"/>
      <c r="V2474" s="311"/>
      <c r="W2474" s="304"/>
      <c r="X2474" s="311"/>
      <c r="Y2474" s="155"/>
    </row>
    <row r="2475" spans="1:25" s="247" customFormat="1">
      <c r="A2475" s="165"/>
      <c r="B2475" s="164"/>
      <c r="C2475" s="164"/>
      <c r="D2475" s="248" t="s">
        <v>626</v>
      </c>
      <c r="E2475" s="302"/>
      <c r="F2475" s="302"/>
      <c r="G2475" s="302"/>
      <c r="H2475" s="302"/>
      <c r="I2475" s="302"/>
      <c r="J2475" s="302"/>
      <c r="K2475" s="302"/>
      <c r="L2475" s="302"/>
      <c r="M2475" s="311"/>
      <c r="N2475" s="311"/>
      <c r="O2475" s="311"/>
      <c r="P2475" s="311"/>
      <c r="Q2475" s="311"/>
      <c r="R2475" s="311"/>
      <c r="S2475" s="317">
        <v>979000</v>
      </c>
      <c r="T2475" s="311"/>
      <c r="U2475" s="311"/>
      <c r="V2475" s="311"/>
      <c r="W2475" s="304"/>
      <c r="X2475" s="311"/>
      <c r="Y2475" s="155"/>
    </row>
    <row r="2476" spans="1:25" s="247" customFormat="1">
      <c r="A2476" s="165"/>
      <c r="B2476" s="164"/>
      <c r="C2476" s="164"/>
      <c r="D2476" s="248" t="s">
        <v>1192</v>
      </c>
      <c r="E2476" s="302"/>
      <c r="F2476" s="302"/>
      <c r="G2476" s="302"/>
      <c r="H2476" s="302"/>
      <c r="I2476" s="302"/>
      <c r="J2476" s="302"/>
      <c r="K2476" s="302"/>
      <c r="L2476" s="302"/>
      <c r="M2476" s="311"/>
      <c r="N2476" s="311"/>
      <c r="O2476" s="311"/>
      <c r="P2476" s="311"/>
      <c r="Q2476" s="311"/>
      <c r="R2476" s="311"/>
      <c r="S2476" s="317">
        <v>2500000</v>
      </c>
      <c r="T2476" s="311"/>
      <c r="U2476" s="311"/>
      <c r="V2476" s="311"/>
      <c r="W2476" s="304"/>
      <c r="X2476" s="311"/>
      <c r="Y2476" s="155"/>
    </row>
    <row r="2477" spans="1:25" s="247" customFormat="1">
      <c r="A2477" s="165"/>
      <c r="B2477" s="164"/>
      <c r="C2477" s="164"/>
      <c r="D2477" s="248" t="s">
        <v>1191</v>
      </c>
      <c r="E2477" s="302"/>
      <c r="F2477" s="302"/>
      <c r="G2477" s="302"/>
      <c r="H2477" s="302"/>
      <c r="I2477" s="302"/>
      <c r="J2477" s="302"/>
      <c r="K2477" s="302"/>
      <c r="L2477" s="302"/>
      <c r="M2477" s="311"/>
      <c r="N2477" s="311"/>
      <c r="O2477" s="311"/>
      <c r="P2477" s="311"/>
      <c r="Q2477" s="311"/>
      <c r="R2477" s="311"/>
      <c r="S2477" s="317">
        <v>1220000</v>
      </c>
      <c r="T2477" s="311"/>
      <c r="U2477" s="311"/>
      <c r="V2477" s="311"/>
      <c r="W2477" s="304"/>
      <c r="X2477" s="311"/>
      <c r="Y2477" s="155"/>
    </row>
    <row r="2478" spans="1:25" s="247" customFormat="1">
      <c r="A2478" s="165"/>
      <c r="B2478" s="164"/>
      <c r="C2478" s="164"/>
      <c r="D2478" s="248" t="s">
        <v>1193</v>
      </c>
      <c r="E2478" s="302"/>
      <c r="F2478" s="302"/>
      <c r="G2478" s="302"/>
      <c r="H2478" s="302"/>
      <c r="I2478" s="302"/>
      <c r="J2478" s="302"/>
      <c r="K2478" s="302"/>
      <c r="L2478" s="302"/>
      <c r="M2478" s="311"/>
      <c r="N2478" s="311"/>
      <c r="O2478" s="311"/>
      <c r="P2478" s="311"/>
      <c r="Q2478" s="311"/>
      <c r="R2478" s="311"/>
      <c r="S2478" s="317">
        <v>1500000</v>
      </c>
      <c r="T2478" s="311"/>
      <c r="U2478" s="311"/>
      <c r="V2478" s="311"/>
      <c r="W2478" s="304"/>
      <c r="X2478" s="311"/>
      <c r="Y2478" s="155"/>
    </row>
    <row r="2479" spans="1:25">
      <c r="A2479" s="174"/>
      <c r="B2479" s="162"/>
      <c r="C2479" s="162"/>
      <c r="D2479" s="248"/>
      <c r="E2479" s="304"/>
      <c r="F2479" s="304"/>
      <c r="G2479" s="304"/>
      <c r="H2479" s="304"/>
      <c r="I2479" s="304"/>
      <c r="J2479" s="304"/>
      <c r="K2479" s="304"/>
      <c r="L2479" s="304"/>
      <c r="M2479" s="304"/>
      <c r="N2479" s="304"/>
      <c r="O2479" s="304"/>
      <c r="P2479" s="304"/>
      <c r="Q2479" s="304"/>
      <c r="R2479" s="304"/>
      <c r="S2479" s="304"/>
      <c r="T2479" s="304"/>
      <c r="U2479" s="304"/>
      <c r="V2479" s="304"/>
      <c r="W2479" s="304"/>
      <c r="X2479" s="304"/>
      <c r="Y2479" s="154"/>
    </row>
    <row r="2480" spans="1:25" s="226" customFormat="1" ht="18.75" customHeight="1">
      <c r="A2480" s="249">
        <v>24</v>
      </c>
      <c r="B2480" s="250" t="s">
        <v>43</v>
      </c>
      <c r="C2480" s="251"/>
      <c r="D2480" s="251"/>
      <c r="E2480" s="309">
        <f t="shared" ref="E2480:T2480" si="210">E2481+E2483+E2496+E2498+E2500+E2501+E2502</f>
        <v>1109957950</v>
      </c>
      <c r="F2480" s="309">
        <f t="shared" si="210"/>
        <v>39452600</v>
      </c>
      <c r="G2480" s="309">
        <f t="shared" si="210"/>
        <v>39452600</v>
      </c>
      <c r="H2480" s="309">
        <f t="shared" si="210"/>
        <v>500000</v>
      </c>
      <c r="I2480" s="309">
        <f t="shared" si="210"/>
        <v>38504000</v>
      </c>
      <c r="J2480" s="309">
        <f t="shared" si="210"/>
        <v>0</v>
      </c>
      <c r="K2480" s="309">
        <f t="shared" si="210"/>
        <v>1259808</v>
      </c>
      <c r="L2480" s="309">
        <f t="shared" si="210"/>
        <v>0</v>
      </c>
      <c r="M2480" s="309">
        <f t="shared" si="210"/>
        <v>8000000</v>
      </c>
      <c r="N2480" s="309">
        <f t="shared" si="210"/>
        <v>0</v>
      </c>
      <c r="O2480" s="309">
        <f t="shared" si="210"/>
        <v>0</v>
      </c>
      <c r="P2480" s="309">
        <f t="shared" si="210"/>
        <v>0</v>
      </c>
      <c r="Q2480" s="309">
        <f t="shared" si="210"/>
        <v>0</v>
      </c>
      <c r="R2480" s="309">
        <f t="shared" si="210"/>
        <v>8000000</v>
      </c>
      <c r="S2480" s="309">
        <f t="shared" si="210"/>
        <v>8000000</v>
      </c>
      <c r="T2480" s="309">
        <f t="shared" si="210"/>
        <v>0</v>
      </c>
      <c r="U2480" s="309"/>
      <c r="V2480" s="309"/>
      <c r="W2480" s="309">
        <f t="shared" ref="W2480" si="211">SUM(W2481:W2502)</f>
        <v>1181674358</v>
      </c>
      <c r="X2480" s="309"/>
    </row>
    <row r="2481" spans="1:25">
      <c r="A2481" s="173"/>
      <c r="B2481" s="163">
        <v>1</v>
      </c>
      <c r="C2481" s="163" t="s">
        <v>95</v>
      </c>
      <c r="D2481" s="167" t="s">
        <v>9</v>
      </c>
      <c r="E2481" s="300">
        <v>65000000</v>
      </c>
      <c r="F2481" s="300"/>
      <c r="G2481" s="300">
        <f>SUM(G2482)</f>
        <v>0</v>
      </c>
      <c r="H2481" s="300">
        <f t="shared" ref="H2481:T2481" si="212">SUM(H2482)</f>
        <v>0</v>
      </c>
      <c r="I2481" s="300">
        <f t="shared" si="212"/>
        <v>0</v>
      </c>
      <c r="J2481" s="300">
        <f t="shared" si="212"/>
        <v>0</v>
      </c>
      <c r="K2481" s="300">
        <f t="shared" si="212"/>
        <v>1259808</v>
      </c>
      <c r="L2481" s="300">
        <f t="shared" si="212"/>
        <v>0</v>
      </c>
      <c r="M2481" s="300">
        <f t="shared" si="212"/>
        <v>0</v>
      </c>
      <c r="N2481" s="300">
        <f t="shared" si="212"/>
        <v>0</v>
      </c>
      <c r="O2481" s="300">
        <f t="shared" si="212"/>
        <v>0</v>
      </c>
      <c r="P2481" s="300">
        <f t="shared" si="212"/>
        <v>0</v>
      </c>
      <c r="Q2481" s="300">
        <f t="shared" si="212"/>
        <v>0</v>
      </c>
      <c r="R2481" s="300">
        <f t="shared" si="212"/>
        <v>0</v>
      </c>
      <c r="S2481" s="300">
        <f t="shared" si="212"/>
        <v>0</v>
      </c>
      <c r="T2481" s="300">
        <f t="shared" si="212"/>
        <v>0</v>
      </c>
      <c r="U2481" s="300"/>
      <c r="V2481" s="300"/>
      <c r="W2481" s="301">
        <f>E2481+G2481+H2481+I2481+J2481+K2481+L2481+M2481+N2481-O2481-P2481-Q2481-R2481-S2481-T2481-U2481-V2481</f>
        <v>66259808</v>
      </c>
      <c r="X2481" s="301"/>
      <c r="Y2481" s="154"/>
    </row>
    <row r="2482" spans="1:25">
      <c r="A2482" s="174"/>
      <c r="B2482" s="162"/>
      <c r="C2482" s="162"/>
      <c r="D2482" s="248" t="s">
        <v>1200</v>
      </c>
      <c r="E2482" s="302"/>
      <c r="F2482" s="302"/>
      <c r="G2482" s="302"/>
      <c r="H2482" s="302"/>
      <c r="I2482" s="316">
        <v>0</v>
      </c>
      <c r="J2482" s="302"/>
      <c r="K2482" s="316">
        <v>1259808</v>
      </c>
      <c r="L2482" s="302"/>
      <c r="M2482" s="304"/>
      <c r="N2482" s="304"/>
      <c r="O2482" s="304"/>
      <c r="P2482" s="304"/>
      <c r="Q2482" s="304"/>
      <c r="R2482" s="304"/>
      <c r="S2482" s="304"/>
      <c r="T2482" s="304"/>
      <c r="U2482" s="304"/>
      <c r="V2482" s="304"/>
      <c r="W2482" s="304"/>
      <c r="X2482" s="304"/>
      <c r="Y2482" s="154"/>
    </row>
    <row r="2483" spans="1:25">
      <c r="A2483" s="173"/>
      <c r="B2483" s="163">
        <v>2</v>
      </c>
      <c r="C2483" s="163" t="s">
        <v>96</v>
      </c>
      <c r="D2483" s="167" t="s">
        <v>12</v>
      </c>
      <c r="E2483" s="300">
        <v>359891450</v>
      </c>
      <c r="F2483" s="300">
        <v>37740000</v>
      </c>
      <c r="G2483" s="300">
        <f>SUM(G2484:G2495)</f>
        <v>37740000</v>
      </c>
      <c r="H2483" s="300">
        <f t="shared" ref="H2483:T2483" si="213">SUM(H2484:H2495)</f>
        <v>500000</v>
      </c>
      <c r="I2483" s="300">
        <f t="shared" si="213"/>
        <v>0</v>
      </c>
      <c r="J2483" s="300">
        <f t="shared" si="213"/>
        <v>0</v>
      </c>
      <c r="K2483" s="300">
        <f t="shared" si="213"/>
        <v>0</v>
      </c>
      <c r="L2483" s="300">
        <f t="shared" si="213"/>
        <v>0</v>
      </c>
      <c r="M2483" s="300">
        <f t="shared" si="213"/>
        <v>0</v>
      </c>
      <c r="N2483" s="300">
        <f t="shared" si="213"/>
        <v>0</v>
      </c>
      <c r="O2483" s="300">
        <f t="shared" si="213"/>
        <v>0</v>
      </c>
      <c r="P2483" s="300">
        <f t="shared" si="213"/>
        <v>0</v>
      </c>
      <c r="Q2483" s="300">
        <f t="shared" si="213"/>
        <v>0</v>
      </c>
      <c r="R2483" s="300">
        <f t="shared" si="213"/>
        <v>8000000</v>
      </c>
      <c r="S2483" s="300">
        <f t="shared" si="213"/>
        <v>0</v>
      </c>
      <c r="T2483" s="300">
        <f t="shared" si="213"/>
        <v>0</v>
      </c>
      <c r="U2483" s="300"/>
      <c r="V2483" s="300"/>
      <c r="W2483" s="301">
        <f>E2483+G2483+H2483+I2483+J2483+K2483+L2483+M2483+N2483-O2483-P2483-Q2483-R2483-S2483-T2483-U2483-V2483</f>
        <v>390131450</v>
      </c>
      <c r="X2483" s="301"/>
      <c r="Y2483" s="154"/>
    </row>
    <row r="2484" spans="1:25" s="247" customFormat="1">
      <c r="A2484" s="165"/>
      <c r="B2484" s="164"/>
      <c r="C2484" s="164"/>
      <c r="D2484" s="248" t="s">
        <v>1194</v>
      </c>
      <c r="E2484" s="310"/>
      <c r="F2484" s="310"/>
      <c r="G2484" s="363">
        <v>500000</v>
      </c>
      <c r="H2484" s="312"/>
      <c r="I2484" s="310"/>
      <c r="J2484" s="310"/>
      <c r="K2484" s="310"/>
      <c r="L2484" s="310"/>
      <c r="M2484" s="311"/>
      <c r="N2484" s="311"/>
      <c r="O2484" s="311"/>
      <c r="P2484" s="311"/>
      <c r="Q2484" s="311"/>
      <c r="R2484" s="311"/>
      <c r="S2484" s="311"/>
      <c r="T2484" s="311"/>
      <c r="U2484" s="311"/>
      <c r="V2484" s="311"/>
      <c r="W2484" s="311"/>
      <c r="X2484" s="311"/>
      <c r="Y2484" s="155"/>
    </row>
    <row r="2485" spans="1:25" s="247" customFormat="1">
      <c r="A2485" s="165"/>
      <c r="B2485" s="164"/>
      <c r="C2485" s="164"/>
      <c r="D2485" s="248" t="s">
        <v>1195</v>
      </c>
      <c r="E2485" s="310"/>
      <c r="F2485" s="310"/>
      <c r="G2485" s="363">
        <v>4800000</v>
      </c>
      <c r="H2485" s="312"/>
      <c r="I2485" s="310"/>
      <c r="J2485" s="310"/>
      <c r="K2485" s="310"/>
      <c r="L2485" s="310"/>
      <c r="M2485" s="311"/>
      <c r="N2485" s="311"/>
      <c r="O2485" s="311"/>
      <c r="P2485" s="311"/>
      <c r="Q2485" s="311"/>
      <c r="R2485" s="311"/>
      <c r="S2485" s="311"/>
      <c r="T2485" s="311"/>
      <c r="U2485" s="311"/>
      <c r="V2485" s="311"/>
      <c r="W2485" s="311"/>
      <c r="X2485" s="311"/>
      <c r="Y2485" s="155"/>
    </row>
    <row r="2486" spans="1:25" s="247" customFormat="1">
      <c r="A2486" s="165"/>
      <c r="B2486" s="164"/>
      <c r="C2486" s="164"/>
      <c r="D2486" s="248" t="s">
        <v>1196</v>
      </c>
      <c r="E2486" s="310"/>
      <c r="F2486" s="310"/>
      <c r="G2486" s="363">
        <v>700000</v>
      </c>
      <c r="H2486" s="312">
        <f>SUM(H2484:H2484)</f>
        <v>0</v>
      </c>
      <c r="I2486" s="310"/>
      <c r="J2486" s="310"/>
      <c r="K2486" s="310"/>
      <c r="L2486" s="310"/>
      <c r="M2486" s="311"/>
      <c r="N2486" s="311"/>
      <c r="O2486" s="311"/>
      <c r="P2486" s="311"/>
      <c r="Q2486" s="311"/>
      <c r="R2486" s="311"/>
      <c r="S2486" s="311"/>
      <c r="T2486" s="311"/>
      <c r="U2486" s="311"/>
      <c r="V2486" s="311"/>
      <c r="W2486" s="311"/>
      <c r="X2486" s="311"/>
      <c r="Y2486" s="155"/>
    </row>
    <row r="2487" spans="1:25" s="247" customFormat="1">
      <c r="A2487" s="165"/>
      <c r="B2487" s="164"/>
      <c r="C2487" s="164"/>
      <c r="D2487" s="248" t="s">
        <v>1197</v>
      </c>
      <c r="E2487" s="310"/>
      <c r="F2487" s="310"/>
      <c r="G2487" s="363">
        <v>3100000</v>
      </c>
      <c r="H2487" s="312"/>
      <c r="I2487" s="310"/>
      <c r="J2487" s="310"/>
      <c r="K2487" s="310"/>
      <c r="L2487" s="310"/>
      <c r="M2487" s="311"/>
      <c r="N2487" s="311"/>
      <c r="O2487" s="311"/>
      <c r="P2487" s="311"/>
      <c r="Q2487" s="311"/>
      <c r="R2487" s="311"/>
      <c r="S2487" s="311"/>
      <c r="T2487" s="311"/>
      <c r="U2487" s="311"/>
      <c r="V2487" s="311"/>
      <c r="W2487" s="311"/>
      <c r="X2487" s="311"/>
      <c r="Y2487" s="155"/>
    </row>
    <row r="2488" spans="1:25" s="247" customFormat="1">
      <c r="A2488" s="165"/>
      <c r="B2488" s="164"/>
      <c r="C2488" s="164"/>
      <c r="D2488" s="248" t="s">
        <v>150</v>
      </c>
      <c r="E2488" s="310"/>
      <c r="F2488" s="310"/>
      <c r="G2488" s="364">
        <v>7000000</v>
      </c>
      <c r="H2488" s="312"/>
      <c r="I2488" s="310"/>
      <c r="J2488" s="310"/>
      <c r="K2488" s="310"/>
      <c r="L2488" s="310"/>
      <c r="M2488" s="311"/>
      <c r="N2488" s="311"/>
      <c r="O2488" s="311"/>
      <c r="P2488" s="311"/>
      <c r="Q2488" s="311"/>
      <c r="R2488" s="311"/>
      <c r="S2488" s="311"/>
      <c r="T2488" s="311"/>
      <c r="U2488" s="311"/>
      <c r="V2488" s="311"/>
      <c r="W2488" s="311"/>
      <c r="X2488" s="311"/>
      <c r="Y2488" s="155"/>
    </row>
    <row r="2489" spans="1:25" s="247" customFormat="1">
      <c r="A2489" s="165"/>
      <c r="B2489" s="164"/>
      <c r="C2489" s="164"/>
      <c r="D2489" s="248" t="s">
        <v>152</v>
      </c>
      <c r="E2489" s="310"/>
      <c r="F2489" s="310"/>
      <c r="G2489" s="310">
        <v>1300000</v>
      </c>
      <c r="H2489" s="312"/>
      <c r="I2489" s="310"/>
      <c r="J2489" s="310"/>
      <c r="K2489" s="310"/>
      <c r="L2489" s="310"/>
      <c r="M2489" s="311"/>
      <c r="N2489" s="311"/>
      <c r="O2489" s="311"/>
      <c r="P2489" s="311"/>
      <c r="Q2489" s="311"/>
      <c r="R2489" s="311"/>
      <c r="S2489" s="311"/>
      <c r="T2489" s="311"/>
      <c r="U2489" s="311"/>
      <c r="V2489" s="311"/>
      <c r="W2489" s="311"/>
      <c r="X2489" s="311"/>
      <c r="Y2489" s="155"/>
    </row>
    <row r="2490" spans="1:25" s="247" customFormat="1">
      <c r="A2490" s="165"/>
      <c r="B2490" s="164"/>
      <c r="C2490" s="164"/>
      <c r="D2490" s="248" t="s">
        <v>274</v>
      </c>
      <c r="E2490" s="310"/>
      <c r="F2490" s="310"/>
      <c r="G2490" s="312">
        <v>1500000</v>
      </c>
      <c r="H2490" s="312"/>
      <c r="I2490" s="310"/>
      <c r="J2490" s="310"/>
      <c r="K2490" s="310"/>
      <c r="L2490" s="310"/>
      <c r="M2490" s="311"/>
      <c r="N2490" s="311"/>
      <c r="O2490" s="311"/>
      <c r="P2490" s="311"/>
      <c r="Q2490" s="311"/>
      <c r="R2490" s="311"/>
      <c r="S2490" s="311"/>
      <c r="T2490" s="311"/>
      <c r="U2490" s="311"/>
      <c r="V2490" s="311"/>
      <c r="W2490" s="311"/>
      <c r="X2490" s="311"/>
      <c r="Y2490" s="155"/>
    </row>
    <row r="2491" spans="1:25" s="247" customFormat="1">
      <c r="A2491" s="165"/>
      <c r="B2491" s="164"/>
      <c r="C2491" s="164"/>
      <c r="D2491" s="248" t="s">
        <v>1198</v>
      </c>
      <c r="E2491" s="310"/>
      <c r="F2491" s="310"/>
      <c r="G2491" s="312">
        <v>2500000</v>
      </c>
      <c r="H2491" s="312"/>
      <c r="I2491" s="310"/>
      <c r="J2491" s="310"/>
      <c r="K2491" s="310"/>
      <c r="L2491" s="310"/>
      <c r="M2491" s="311"/>
      <c r="N2491" s="311"/>
      <c r="O2491" s="311"/>
      <c r="P2491" s="311"/>
      <c r="Q2491" s="311"/>
      <c r="R2491" s="311"/>
      <c r="S2491" s="311"/>
      <c r="T2491" s="311"/>
      <c r="U2491" s="311"/>
      <c r="V2491" s="311"/>
      <c r="W2491" s="311"/>
      <c r="X2491" s="311"/>
      <c r="Y2491" s="155"/>
    </row>
    <row r="2492" spans="1:25" s="247" customFormat="1">
      <c r="A2492" s="165"/>
      <c r="B2492" s="164"/>
      <c r="C2492" s="164"/>
      <c r="D2492" s="248" t="s">
        <v>1199</v>
      </c>
      <c r="E2492" s="310"/>
      <c r="F2492" s="310"/>
      <c r="G2492" s="312">
        <v>4000000</v>
      </c>
      <c r="H2492" s="312"/>
      <c r="I2492" s="310"/>
      <c r="J2492" s="310"/>
      <c r="K2492" s="310"/>
      <c r="L2492" s="310"/>
      <c r="M2492" s="311"/>
      <c r="N2492" s="311"/>
      <c r="O2492" s="311"/>
      <c r="P2492" s="311"/>
      <c r="Q2492" s="311"/>
      <c r="R2492" s="311"/>
      <c r="S2492" s="311"/>
      <c r="T2492" s="311"/>
      <c r="U2492" s="311"/>
      <c r="V2492" s="311"/>
      <c r="W2492" s="311"/>
      <c r="X2492" s="311"/>
      <c r="Y2492" s="155"/>
    </row>
    <row r="2493" spans="1:25" s="247" customFormat="1">
      <c r="A2493" s="165"/>
      <c r="B2493" s="164"/>
      <c r="C2493" s="164"/>
      <c r="D2493" s="248" t="s">
        <v>129</v>
      </c>
      <c r="E2493" s="310"/>
      <c r="F2493" s="310"/>
      <c r="G2493" s="312">
        <v>12340000</v>
      </c>
      <c r="H2493" s="312">
        <v>500000</v>
      </c>
      <c r="I2493" s="310"/>
      <c r="J2493" s="310"/>
      <c r="K2493" s="310"/>
      <c r="L2493" s="310"/>
      <c r="M2493" s="311"/>
      <c r="N2493" s="311"/>
      <c r="O2493" s="311"/>
      <c r="P2493" s="311"/>
      <c r="Q2493" s="311"/>
      <c r="R2493" s="311"/>
      <c r="S2493" s="311"/>
      <c r="T2493" s="311"/>
      <c r="U2493" s="311"/>
      <c r="V2493" s="311"/>
      <c r="W2493" s="311"/>
      <c r="X2493" s="311"/>
      <c r="Y2493" s="155"/>
    </row>
    <row r="2494" spans="1:25" s="247" customFormat="1">
      <c r="A2494" s="165"/>
      <c r="B2494" s="164"/>
      <c r="C2494" s="164"/>
      <c r="D2494" s="248" t="s">
        <v>129</v>
      </c>
      <c r="E2494" s="310"/>
      <c r="F2494" s="310"/>
      <c r="G2494" s="310"/>
      <c r="H2494" s="310"/>
      <c r="I2494" s="310"/>
      <c r="J2494" s="310"/>
      <c r="K2494" s="310"/>
      <c r="L2494" s="310"/>
      <c r="M2494" s="311"/>
      <c r="N2494" s="311"/>
      <c r="O2494" s="311"/>
      <c r="P2494" s="311"/>
      <c r="Q2494" s="311"/>
      <c r="R2494" s="312">
        <v>4500000</v>
      </c>
      <c r="S2494" s="311"/>
      <c r="T2494" s="311"/>
      <c r="U2494" s="311"/>
      <c r="V2494" s="311"/>
      <c r="W2494" s="311"/>
      <c r="X2494" s="311"/>
      <c r="Y2494" s="155"/>
    </row>
    <row r="2495" spans="1:25" s="247" customFormat="1">
      <c r="A2495" s="165"/>
      <c r="B2495" s="164"/>
      <c r="C2495" s="164"/>
      <c r="D2495" s="248" t="s">
        <v>129</v>
      </c>
      <c r="E2495" s="310"/>
      <c r="F2495" s="310"/>
      <c r="G2495" s="310"/>
      <c r="H2495" s="310"/>
      <c r="I2495" s="310"/>
      <c r="J2495" s="310"/>
      <c r="K2495" s="310"/>
      <c r="L2495" s="310"/>
      <c r="M2495" s="311"/>
      <c r="N2495" s="311"/>
      <c r="O2495" s="311"/>
      <c r="P2495" s="311"/>
      <c r="Q2495" s="311"/>
      <c r="R2495" s="312">
        <v>3500000</v>
      </c>
      <c r="S2495" s="311"/>
      <c r="T2495" s="311"/>
      <c r="U2495" s="311"/>
      <c r="V2495" s="311"/>
      <c r="W2495" s="311"/>
      <c r="X2495" s="311"/>
      <c r="Y2495" s="155"/>
    </row>
    <row r="2496" spans="1:25">
      <c r="A2496" s="173"/>
      <c r="B2496" s="163">
        <v>3</v>
      </c>
      <c r="C2496" s="163" t="s">
        <v>97</v>
      </c>
      <c r="D2496" s="167" t="s">
        <v>13</v>
      </c>
      <c r="E2496" s="300">
        <v>685000000</v>
      </c>
      <c r="F2496" s="300"/>
      <c r="G2496" s="300">
        <f t="shared" ref="G2496:T2496" si="214">SUM(G2497)</f>
        <v>0</v>
      </c>
      <c r="H2496" s="300">
        <f t="shared" si="214"/>
        <v>0</v>
      </c>
      <c r="I2496" s="300">
        <f t="shared" si="214"/>
        <v>38504000</v>
      </c>
      <c r="J2496" s="300">
        <f t="shared" si="214"/>
        <v>0</v>
      </c>
      <c r="K2496" s="300">
        <f t="shared" si="214"/>
        <v>0</v>
      </c>
      <c r="L2496" s="300">
        <f t="shared" si="214"/>
        <v>0</v>
      </c>
      <c r="M2496" s="300">
        <f t="shared" si="214"/>
        <v>0</v>
      </c>
      <c r="N2496" s="300">
        <f t="shared" si="214"/>
        <v>0</v>
      </c>
      <c r="O2496" s="300">
        <f t="shared" si="214"/>
        <v>0</v>
      </c>
      <c r="P2496" s="300">
        <f t="shared" si="214"/>
        <v>0</v>
      </c>
      <c r="Q2496" s="300">
        <f t="shared" si="214"/>
        <v>0</v>
      </c>
      <c r="R2496" s="300">
        <f t="shared" si="214"/>
        <v>0</v>
      </c>
      <c r="S2496" s="300">
        <f t="shared" si="214"/>
        <v>0</v>
      </c>
      <c r="T2496" s="300">
        <f t="shared" si="214"/>
        <v>0</v>
      </c>
      <c r="U2496" s="300"/>
      <c r="V2496" s="300"/>
      <c r="W2496" s="301">
        <f>E2496+G2496+H2496+I2496+J2496+K2496+L2496+M2496+N2496-O2496-P2496-Q2496-R2496-S2496-T2496-U2496-V2496</f>
        <v>723504000</v>
      </c>
      <c r="X2496" s="301"/>
      <c r="Y2496" s="154"/>
    </row>
    <row r="2497" spans="1:25">
      <c r="A2497" s="174"/>
      <c r="B2497" s="162"/>
      <c r="C2497" s="162"/>
      <c r="D2497" s="248" t="s">
        <v>1201</v>
      </c>
      <c r="E2497" s="302"/>
      <c r="F2497" s="302"/>
      <c r="G2497" s="302"/>
      <c r="H2497" s="302"/>
      <c r="I2497" s="316">
        <v>38504000</v>
      </c>
      <c r="J2497" s="302"/>
      <c r="K2497" s="302"/>
      <c r="L2497" s="302"/>
      <c r="M2497" s="304"/>
      <c r="N2497" s="304"/>
      <c r="O2497" s="304"/>
      <c r="P2497" s="304"/>
      <c r="Q2497" s="304"/>
      <c r="R2497" s="304"/>
      <c r="S2497" s="304"/>
      <c r="T2497" s="304"/>
      <c r="U2497" s="304"/>
      <c r="V2497" s="304"/>
      <c r="W2497" s="304"/>
      <c r="X2497" s="304"/>
      <c r="Y2497" s="154"/>
    </row>
    <row r="2498" spans="1:25">
      <c r="A2498" s="173"/>
      <c r="B2498" s="163">
        <v>4</v>
      </c>
      <c r="C2498" s="163" t="s">
        <v>98</v>
      </c>
      <c r="D2498" s="167" t="s">
        <v>8</v>
      </c>
      <c r="E2498" s="300">
        <v>0</v>
      </c>
      <c r="F2498" s="300">
        <v>1712600</v>
      </c>
      <c r="G2498" s="300">
        <f t="shared" ref="G2498" si="215">SUM(G2499)</f>
        <v>1712600</v>
      </c>
      <c r="H2498" s="300">
        <f t="shared" ref="H2498" si="216">SUM(H2499)</f>
        <v>0</v>
      </c>
      <c r="I2498" s="300">
        <f t="shared" ref="I2498" si="217">SUM(I2499)</f>
        <v>0</v>
      </c>
      <c r="J2498" s="300">
        <f t="shared" ref="J2498" si="218">SUM(J2499)</f>
        <v>0</v>
      </c>
      <c r="K2498" s="300">
        <f t="shared" ref="K2498" si="219">SUM(K2499)</f>
        <v>0</v>
      </c>
      <c r="L2498" s="300">
        <f t="shared" ref="L2498" si="220">SUM(L2499)</f>
        <v>0</v>
      </c>
      <c r="M2498" s="300">
        <f t="shared" ref="M2498" si="221">SUM(M2499)</f>
        <v>0</v>
      </c>
      <c r="N2498" s="300">
        <f t="shared" ref="N2498" si="222">SUM(N2499)</f>
        <v>0</v>
      </c>
      <c r="O2498" s="300">
        <f t="shared" ref="O2498" si="223">SUM(O2499)</f>
        <v>0</v>
      </c>
      <c r="P2498" s="300">
        <f t="shared" ref="P2498" si="224">SUM(P2499)</f>
        <v>0</v>
      </c>
      <c r="Q2498" s="300">
        <f t="shared" ref="Q2498" si="225">SUM(Q2499)</f>
        <v>0</v>
      </c>
      <c r="R2498" s="300">
        <f t="shared" ref="R2498" si="226">SUM(R2499)</f>
        <v>0</v>
      </c>
      <c r="S2498" s="300">
        <f t="shared" ref="S2498" si="227">SUM(S2499)</f>
        <v>0</v>
      </c>
      <c r="T2498" s="300">
        <f t="shared" ref="T2498" si="228">SUM(T2499)</f>
        <v>0</v>
      </c>
      <c r="U2498" s="300"/>
      <c r="V2498" s="300"/>
      <c r="W2498" s="301">
        <f>E2498+G2498+H2498+I2498+J2498+K2498+L2498+M2498+N2498-O2498-P2498-Q2498-R2498-S2498-T2498-U2498-V2498</f>
        <v>1712600</v>
      </c>
      <c r="X2498" s="301"/>
      <c r="Y2498" s="154"/>
    </row>
    <row r="2499" spans="1:25">
      <c r="A2499" s="174"/>
      <c r="B2499" s="162"/>
      <c r="C2499" s="162"/>
      <c r="D2499" s="248" t="s">
        <v>1202</v>
      </c>
      <c r="E2499" s="302"/>
      <c r="F2499" s="302"/>
      <c r="G2499" s="316">
        <v>1712600</v>
      </c>
      <c r="H2499" s="302"/>
      <c r="I2499" s="316"/>
      <c r="J2499" s="302"/>
      <c r="K2499" s="302"/>
      <c r="L2499" s="302"/>
      <c r="M2499" s="304"/>
      <c r="N2499" s="304"/>
      <c r="O2499" s="304"/>
      <c r="P2499" s="304"/>
      <c r="Q2499" s="304"/>
      <c r="R2499" s="304"/>
      <c r="S2499" s="304"/>
      <c r="T2499" s="304"/>
      <c r="U2499" s="304"/>
      <c r="V2499" s="304"/>
      <c r="W2499" s="304"/>
      <c r="X2499" s="304"/>
      <c r="Y2499" s="154"/>
    </row>
    <row r="2500" spans="1:25">
      <c r="A2500" s="173"/>
      <c r="B2500" s="163">
        <v>5</v>
      </c>
      <c r="C2500" s="163" t="s">
        <v>99</v>
      </c>
      <c r="D2500" s="167" t="s">
        <v>14</v>
      </c>
      <c r="E2500" s="300">
        <v>66500</v>
      </c>
      <c r="F2500" s="300"/>
      <c r="G2500" s="300"/>
      <c r="H2500" s="300"/>
      <c r="I2500" s="300">
        <v>0</v>
      </c>
      <c r="J2500" s="300">
        <v>0</v>
      </c>
      <c r="K2500" s="300">
        <v>0</v>
      </c>
      <c r="L2500" s="300">
        <v>0</v>
      </c>
      <c r="M2500" s="301">
        <v>0</v>
      </c>
      <c r="N2500" s="301">
        <v>0</v>
      </c>
      <c r="O2500" s="301">
        <v>0</v>
      </c>
      <c r="P2500" s="301">
        <v>0</v>
      </c>
      <c r="Q2500" s="301">
        <v>0</v>
      </c>
      <c r="R2500" s="301">
        <v>0</v>
      </c>
      <c r="S2500" s="301">
        <v>0</v>
      </c>
      <c r="T2500" s="301">
        <v>0</v>
      </c>
      <c r="U2500" s="301"/>
      <c r="V2500" s="301"/>
      <c r="W2500" s="301">
        <f t="shared" ref="W2500:W2502" si="229">E2500+G2500+H2500+I2500+J2500+K2500+L2500+M2500+N2500-O2500-P2500-Q2500-R2500-S2500-T2500-U2500-V2500</f>
        <v>66500</v>
      </c>
      <c r="X2500" s="301"/>
      <c r="Y2500" s="154"/>
    </row>
    <row r="2501" spans="1:25">
      <c r="A2501" s="173"/>
      <c r="B2501" s="163">
        <v>6</v>
      </c>
      <c r="C2501" s="163" t="s">
        <v>100</v>
      </c>
      <c r="D2501" s="167" t="s">
        <v>10</v>
      </c>
      <c r="E2501" s="300"/>
      <c r="F2501" s="300"/>
      <c r="G2501" s="300"/>
      <c r="H2501" s="300"/>
      <c r="I2501" s="300"/>
      <c r="J2501" s="300"/>
      <c r="K2501" s="300"/>
      <c r="L2501" s="300"/>
      <c r="M2501" s="301">
        <v>0</v>
      </c>
      <c r="N2501" s="301"/>
      <c r="O2501" s="301"/>
      <c r="P2501" s="301"/>
      <c r="Q2501" s="301">
        <v>0</v>
      </c>
      <c r="R2501" s="301">
        <v>0</v>
      </c>
      <c r="S2501" s="301">
        <v>0</v>
      </c>
      <c r="T2501" s="301"/>
      <c r="U2501" s="301"/>
      <c r="V2501" s="301"/>
      <c r="W2501" s="301">
        <f t="shared" si="229"/>
        <v>0</v>
      </c>
      <c r="X2501" s="301"/>
      <c r="Y2501" s="154"/>
    </row>
    <row r="2502" spans="1:25" s="247" customFormat="1">
      <c r="A2502" s="175"/>
      <c r="B2502" s="168">
        <v>7</v>
      </c>
      <c r="C2502" s="168"/>
      <c r="D2502" s="169" t="s">
        <v>11</v>
      </c>
      <c r="E2502" s="300">
        <v>0</v>
      </c>
      <c r="F2502" s="300"/>
      <c r="G2502" s="300">
        <f>SUM(G2503:G2504)</f>
        <v>0</v>
      </c>
      <c r="H2502" s="300">
        <f t="shared" ref="H2502:T2502" si="230">SUM(H2503:H2504)</f>
        <v>0</v>
      </c>
      <c r="I2502" s="300">
        <f t="shared" si="230"/>
        <v>0</v>
      </c>
      <c r="J2502" s="300">
        <f t="shared" si="230"/>
        <v>0</v>
      </c>
      <c r="K2502" s="300">
        <f t="shared" si="230"/>
        <v>0</v>
      </c>
      <c r="L2502" s="300">
        <f t="shared" si="230"/>
        <v>0</v>
      </c>
      <c r="M2502" s="300">
        <f t="shared" si="230"/>
        <v>8000000</v>
      </c>
      <c r="N2502" s="300">
        <f t="shared" si="230"/>
        <v>0</v>
      </c>
      <c r="O2502" s="300">
        <f t="shared" si="230"/>
        <v>0</v>
      </c>
      <c r="P2502" s="300">
        <f t="shared" si="230"/>
        <v>0</v>
      </c>
      <c r="Q2502" s="300">
        <f t="shared" si="230"/>
        <v>0</v>
      </c>
      <c r="R2502" s="300">
        <f t="shared" si="230"/>
        <v>0</v>
      </c>
      <c r="S2502" s="300">
        <f t="shared" si="230"/>
        <v>8000000</v>
      </c>
      <c r="T2502" s="300">
        <f t="shared" si="230"/>
        <v>0</v>
      </c>
      <c r="U2502" s="300"/>
      <c r="V2502" s="300"/>
      <c r="W2502" s="301">
        <f t="shared" si="229"/>
        <v>0</v>
      </c>
      <c r="X2502" s="308"/>
      <c r="Y2502" s="155"/>
    </row>
    <row r="2503" spans="1:25" s="247" customFormat="1">
      <c r="A2503" s="165"/>
      <c r="B2503" s="164"/>
      <c r="C2503" s="164"/>
      <c r="D2503" s="248" t="s">
        <v>129</v>
      </c>
      <c r="E2503" s="302"/>
      <c r="F2503" s="302"/>
      <c r="G2503" s="302"/>
      <c r="H2503" s="302"/>
      <c r="I2503" s="302"/>
      <c r="J2503" s="302"/>
      <c r="K2503" s="302"/>
      <c r="L2503" s="302"/>
      <c r="M2503" s="316">
        <v>4500000</v>
      </c>
      <c r="N2503" s="311"/>
      <c r="O2503" s="311"/>
      <c r="P2503" s="311"/>
      <c r="Q2503" s="311"/>
      <c r="R2503" s="311"/>
      <c r="S2503" s="316">
        <v>4500000</v>
      </c>
      <c r="T2503" s="311"/>
      <c r="U2503" s="311"/>
      <c r="V2503" s="311"/>
      <c r="W2503" s="304"/>
      <c r="X2503" s="311"/>
      <c r="Y2503" s="155"/>
    </row>
    <row r="2504" spans="1:25" s="247" customFormat="1">
      <c r="A2504" s="165"/>
      <c r="B2504" s="164"/>
      <c r="C2504" s="164"/>
      <c r="D2504" s="248" t="s">
        <v>129</v>
      </c>
      <c r="E2504" s="302"/>
      <c r="F2504" s="302"/>
      <c r="G2504" s="302"/>
      <c r="H2504" s="302"/>
      <c r="I2504" s="302"/>
      <c r="J2504" s="302"/>
      <c r="K2504" s="302"/>
      <c r="L2504" s="302"/>
      <c r="M2504" s="316">
        <v>3500000</v>
      </c>
      <c r="N2504" s="311"/>
      <c r="O2504" s="311"/>
      <c r="P2504" s="311"/>
      <c r="Q2504" s="311"/>
      <c r="R2504" s="311"/>
      <c r="S2504" s="316">
        <v>3500000</v>
      </c>
      <c r="T2504" s="311"/>
      <c r="U2504" s="311"/>
      <c r="V2504" s="311"/>
      <c r="W2504" s="304"/>
      <c r="X2504" s="311"/>
      <c r="Y2504" s="155"/>
    </row>
    <row r="2505" spans="1:25">
      <c r="A2505" s="174"/>
      <c r="B2505" s="162"/>
      <c r="C2505" s="162"/>
      <c r="D2505" s="248"/>
      <c r="E2505" s="304"/>
      <c r="F2505" s="304"/>
      <c r="G2505" s="304"/>
      <c r="H2505" s="304"/>
      <c r="I2505" s="304"/>
      <c r="J2505" s="304"/>
      <c r="K2505" s="304"/>
      <c r="L2505" s="304"/>
      <c r="M2505" s="304"/>
      <c r="N2505" s="304"/>
      <c r="O2505" s="304"/>
      <c r="P2505" s="304"/>
      <c r="Q2505" s="304"/>
      <c r="R2505" s="304"/>
      <c r="S2505" s="304"/>
      <c r="T2505" s="304"/>
      <c r="U2505" s="304"/>
      <c r="V2505" s="304"/>
      <c r="W2505" s="304"/>
      <c r="X2505" s="304"/>
      <c r="Y2505" s="154"/>
    </row>
    <row r="2506" spans="1:25" s="226" customFormat="1" ht="18.75" customHeight="1">
      <c r="A2506" s="249">
        <v>25</v>
      </c>
      <c r="B2506" s="250" t="s">
        <v>44</v>
      </c>
      <c r="C2506" s="251"/>
      <c r="D2506" s="251"/>
      <c r="E2506" s="309">
        <f>E2507+E2508+E2521+E2522+E2524+E2526+E2527</f>
        <v>13862104795</v>
      </c>
      <c r="F2506" s="309">
        <f t="shared" ref="F2506:G2506" si="231">F2507+F2508+F2521+F2522+F2524+F2526+F2527</f>
        <v>35112000</v>
      </c>
      <c r="G2506" s="309">
        <f t="shared" si="231"/>
        <v>35112000</v>
      </c>
      <c r="H2506" s="309">
        <f t="shared" ref="H2506" si="232">H2507+H2508+H2521+H2522+H2524+H2526+H2527</f>
        <v>0</v>
      </c>
      <c r="I2506" s="309">
        <f t="shared" ref="I2506" si="233">I2507+I2508+I2521+I2522+I2524+I2526+I2527</f>
        <v>0</v>
      </c>
      <c r="J2506" s="309">
        <f t="shared" ref="J2506" si="234">J2507+J2508+J2521+J2522+J2524+J2526+J2527</f>
        <v>0</v>
      </c>
      <c r="K2506" s="309">
        <f t="shared" ref="K2506" si="235">K2507+K2508+K2521+K2522+K2524+K2526+K2527</f>
        <v>0</v>
      </c>
      <c r="L2506" s="309">
        <f t="shared" ref="L2506" si="236">L2507+L2508+L2521+L2522+L2524+L2526+L2527</f>
        <v>0</v>
      </c>
      <c r="M2506" s="309">
        <f t="shared" ref="M2506" si="237">M2507+M2508+M2521+M2522+M2524+M2526+M2527</f>
        <v>6050000</v>
      </c>
      <c r="N2506" s="309">
        <f t="shared" ref="N2506" si="238">N2507+N2508+N2521+N2522+N2524+N2526+N2527</f>
        <v>0</v>
      </c>
      <c r="O2506" s="309">
        <f t="shared" ref="O2506" si="239">O2507+O2508+O2521+O2522+O2524+O2526+O2527</f>
        <v>0</v>
      </c>
      <c r="P2506" s="309">
        <f t="shared" ref="P2506" si="240">P2507+P2508+P2521+P2522+P2524+P2526+P2527</f>
        <v>0</v>
      </c>
      <c r="Q2506" s="309">
        <f t="shared" ref="Q2506" si="241">Q2507+Q2508+Q2521+Q2522+Q2524+Q2526+Q2527</f>
        <v>0</v>
      </c>
      <c r="R2506" s="309">
        <f t="shared" ref="R2506" si="242">R2507+R2508+R2521+R2522+R2524+R2526+R2527</f>
        <v>6050000</v>
      </c>
      <c r="S2506" s="309">
        <f t="shared" ref="S2506" si="243">S2507+S2508+S2521+S2522+S2524+S2526+S2527</f>
        <v>6000000</v>
      </c>
      <c r="T2506" s="309">
        <f t="shared" ref="T2506" si="244">T2507+T2508+T2521+T2522+T2524+T2526+T2527</f>
        <v>4050000</v>
      </c>
      <c r="U2506" s="309"/>
      <c r="V2506" s="309"/>
      <c r="W2506" s="309">
        <f t="shared" ref="W2506" si="245">SUM(W2507:W2527)</f>
        <v>13887166795</v>
      </c>
      <c r="X2506" s="309"/>
    </row>
    <row r="2507" spans="1:25">
      <c r="A2507" s="173"/>
      <c r="B2507" s="163">
        <v>1</v>
      </c>
      <c r="C2507" s="163" t="s">
        <v>95</v>
      </c>
      <c r="D2507" s="167" t="s">
        <v>9</v>
      </c>
      <c r="E2507" s="300">
        <v>9119336795</v>
      </c>
      <c r="F2507" s="300"/>
      <c r="G2507" s="300"/>
      <c r="H2507" s="300"/>
      <c r="I2507" s="300"/>
      <c r="J2507" s="300"/>
      <c r="K2507" s="300"/>
      <c r="L2507" s="300"/>
      <c r="M2507" s="301">
        <v>0</v>
      </c>
      <c r="N2507" s="301"/>
      <c r="O2507" s="301"/>
      <c r="P2507" s="301"/>
      <c r="Q2507" s="301">
        <v>0</v>
      </c>
      <c r="R2507" s="301">
        <v>0</v>
      </c>
      <c r="S2507" s="301">
        <v>0</v>
      </c>
      <c r="T2507" s="301"/>
      <c r="U2507" s="301"/>
      <c r="V2507" s="301"/>
      <c r="W2507" s="301">
        <f t="shared" ref="W2507:W2508" si="246">E2507+G2507+H2507+I2507+J2507+K2507+L2507+M2507+N2507-O2507-P2507-Q2507-R2507-S2507-T2507-U2507-V2507</f>
        <v>9119336795</v>
      </c>
      <c r="X2507" s="301"/>
      <c r="Y2507" s="154"/>
    </row>
    <row r="2508" spans="1:25">
      <c r="A2508" s="173"/>
      <c r="B2508" s="163">
        <v>2</v>
      </c>
      <c r="C2508" s="163" t="s">
        <v>96</v>
      </c>
      <c r="D2508" s="167" t="s">
        <v>12</v>
      </c>
      <c r="E2508" s="300">
        <v>293910500</v>
      </c>
      <c r="F2508" s="300">
        <v>32400000</v>
      </c>
      <c r="G2508" s="300">
        <f>SUM(G2509:G2520)</f>
        <v>32400000</v>
      </c>
      <c r="H2508" s="300">
        <f t="shared" ref="H2508:T2508" si="247">SUM(H2509:H2520)</f>
        <v>0</v>
      </c>
      <c r="I2508" s="300">
        <f t="shared" si="247"/>
        <v>0</v>
      </c>
      <c r="J2508" s="300">
        <f t="shared" si="247"/>
        <v>0</v>
      </c>
      <c r="K2508" s="300">
        <f t="shared" si="247"/>
        <v>0</v>
      </c>
      <c r="L2508" s="300">
        <f t="shared" si="247"/>
        <v>0</v>
      </c>
      <c r="M2508" s="300">
        <f t="shared" si="247"/>
        <v>0</v>
      </c>
      <c r="N2508" s="300">
        <f t="shared" si="247"/>
        <v>0</v>
      </c>
      <c r="O2508" s="300">
        <f t="shared" si="247"/>
        <v>0</v>
      </c>
      <c r="P2508" s="300">
        <f t="shared" si="247"/>
        <v>0</v>
      </c>
      <c r="Q2508" s="300">
        <f t="shared" si="247"/>
        <v>0</v>
      </c>
      <c r="R2508" s="300">
        <f t="shared" si="247"/>
        <v>6050000</v>
      </c>
      <c r="S2508" s="300">
        <f t="shared" si="247"/>
        <v>0</v>
      </c>
      <c r="T2508" s="300">
        <f t="shared" si="247"/>
        <v>4050000</v>
      </c>
      <c r="U2508" s="300"/>
      <c r="V2508" s="300"/>
      <c r="W2508" s="301">
        <f t="shared" si="246"/>
        <v>316210500</v>
      </c>
      <c r="X2508" s="301"/>
      <c r="Y2508" s="154"/>
    </row>
    <row r="2509" spans="1:25">
      <c r="A2509" s="174"/>
      <c r="B2509" s="162"/>
      <c r="C2509" s="162"/>
      <c r="D2509" s="248" t="s">
        <v>1203</v>
      </c>
      <c r="E2509" s="302"/>
      <c r="F2509" s="302"/>
      <c r="G2509" s="353">
        <v>7000000</v>
      </c>
      <c r="H2509" s="302"/>
      <c r="I2509" s="302"/>
      <c r="J2509" s="302"/>
      <c r="K2509" s="302"/>
      <c r="L2509" s="302"/>
      <c r="M2509" s="304"/>
      <c r="N2509" s="304"/>
      <c r="O2509" s="304"/>
      <c r="P2509" s="304"/>
      <c r="Q2509" s="304"/>
      <c r="R2509" s="304"/>
      <c r="S2509" s="304"/>
      <c r="T2509" s="304"/>
      <c r="U2509" s="304"/>
      <c r="V2509" s="304"/>
      <c r="W2509" s="304"/>
      <c r="X2509" s="304"/>
      <c r="Y2509" s="154"/>
    </row>
    <row r="2510" spans="1:25">
      <c r="A2510" s="174"/>
      <c r="B2510" s="162"/>
      <c r="C2510" s="162"/>
      <c r="D2510" s="248" t="s">
        <v>1198</v>
      </c>
      <c r="E2510" s="302"/>
      <c r="F2510" s="302"/>
      <c r="G2510" s="354">
        <v>2500000</v>
      </c>
      <c r="H2510" s="302"/>
      <c r="I2510" s="302"/>
      <c r="J2510" s="302"/>
      <c r="K2510" s="302"/>
      <c r="L2510" s="302"/>
      <c r="M2510" s="304"/>
      <c r="N2510" s="304"/>
      <c r="O2510" s="304"/>
      <c r="P2510" s="304"/>
      <c r="Q2510" s="304"/>
      <c r="R2510" s="304"/>
      <c r="S2510" s="304"/>
      <c r="T2510" s="304"/>
      <c r="U2510" s="304"/>
      <c r="V2510" s="304"/>
      <c r="W2510" s="304"/>
      <c r="X2510" s="304"/>
      <c r="Y2510" s="154"/>
    </row>
    <row r="2511" spans="1:25">
      <c r="A2511" s="174"/>
      <c r="B2511" s="162"/>
      <c r="C2511" s="162"/>
      <c r="D2511" s="248" t="s">
        <v>698</v>
      </c>
      <c r="E2511" s="302"/>
      <c r="F2511" s="302"/>
      <c r="G2511" s="302">
        <v>7000000</v>
      </c>
      <c r="H2511" s="302"/>
      <c r="I2511" s="302"/>
      <c r="J2511" s="302"/>
      <c r="K2511" s="302"/>
      <c r="L2511" s="302"/>
      <c r="M2511" s="304"/>
      <c r="N2511" s="304"/>
      <c r="O2511" s="304"/>
      <c r="P2511" s="304"/>
      <c r="Q2511" s="304"/>
      <c r="R2511" s="304"/>
      <c r="S2511" s="304"/>
      <c r="T2511" s="304"/>
      <c r="U2511" s="304"/>
      <c r="V2511" s="304"/>
      <c r="W2511" s="304"/>
      <c r="X2511" s="304"/>
      <c r="Y2511" s="154"/>
    </row>
    <row r="2512" spans="1:25">
      <c r="A2512" s="174"/>
      <c r="B2512" s="162"/>
      <c r="C2512" s="162"/>
      <c r="D2512" s="248" t="s">
        <v>1204</v>
      </c>
      <c r="E2512" s="302"/>
      <c r="F2512" s="302"/>
      <c r="G2512" s="302">
        <v>1500000</v>
      </c>
      <c r="H2512" s="302"/>
      <c r="I2512" s="302"/>
      <c r="J2512" s="302"/>
      <c r="K2512" s="302"/>
      <c r="L2512" s="302"/>
      <c r="M2512" s="304"/>
      <c r="N2512" s="304"/>
      <c r="O2512" s="304"/>
      <c r="P2512" s="304"/>
      <c r="Q2512" s="304"/>
      <c r="R2512" s="304"/>
      <c r="S2512" s="304"/>
      <c r="T2512" s="304"/>
      <c r="U2512" s="304"/>
      <c r="V2512" s="304"/>
      <c r="W2512" s="304"/>
      <c r="X2512" s="304"/>
      <c r="Y2512" s="154"/>
    </row>
    <row r="2513" spans="1:25">
      <c r="A2513" s="174"/>
      <c r="B2513" s="162"/>
      <c r="C2513" s="162"/>
      <c r="D2513" s="248" t="s">
        <v>1205</v>
      </c>
      <c r="E2513" s="302"/>
      <c r="F2513" s="302"/>
      <c r="G2513" s="302">
        <v>4000000</v>
      </c>
      <c r="H2513" s="302"/>
      <c r="I2513" s="302"/>
      <c r="J2513" s="302"/>
      <c r="K2513" s="302"/>
      <c r="L2513" s="302"/>
      <c r="M2513" s="304"/>
      <c r="N2513" s="304"/>
      <c r="O2513" s="304"/>
      <c r="P2513" s="304"/>
      <c r="Q2513" s="304"/>
      <c r="R2513" s="304"/>
      <c r="S2513" s="304"/>
      <c r="T2513" s="304"/>
      <c r="U2513" s="304"/>
      <c r="V2513" s="304"/>
      <c r="W2513" s="304"/>
      <c r="X2513" s="304"/>
      <c r="Y2513" s="154"/>
    </row>
    <row r="2514" spans="1:25">
      <c r="A2514" s="174"/>
      <c r="B2514" s="162"/>
      <c r="C2514" s="162"/>
      <c r="D2514" s="248" t="s">
        <v>152</v>
      </c>
      <c r="E2514" s="302"/>
      <c r="F2514" s="302"/>
      <c r="G2514" s="302">
        <v>1300000</v>
      </c>
      <c r="H2514" s="302"/>
      <c r="I2514" s="302"/>
      <c r="J2514" s="302"/>
      <c r="K2514" s="302"/>
      <c r="L2514" s="302"/>
      <c r="M2514" s="304"/>
      <c r="N2514" s="304"/>
      <c r="O2514" s="304"/>
      <c r="P2514" s="304"/>
      <c r="Q2514" s="304"/>
      <c r="R2514" s="304"/>
      <c r="S2514" s="304"/>
      <c r="T2514" s="304"/>
      <c r="U2514" s="304"/>
      <c r="V2514" s="304"/>
      <c r="W2514" s="304"/>
      <c r="X2514" s="304"/>
      <c r="Y2514" s="154"/>
    </row>
    <row r="2515" spans="1:25">
      <c r="A2515" s="174"/>
      <c r="B2515" s="162"/>
      <c r="C2515" s="162"/>
      <c r="D2515" s="248" t="s">
        <v>854</v>
      </c>
      <c r="E2515" s="302"/>
      <c r="F2515" s="302"/>
      <c r="G2515" s="353">
        <v>1950000</v>
      </c>
      <c r="H2515" s="302"/>
      <c r="I2515" s="302"/>
      <c r="J2515" s="302"/>
      <c r="K2515" s="302"/>
      <c r="L2515" s="302"/>
      <c r="M2515" s="304"/>
      <c r="N2515" s="304"/>
      <c r="O2515" s="304"/>
      <c r="P2515" s="304"/>
      <c r="Q2515" s="304"/>
      <c r="R2515" s="304"/>
      <c r="S2515" s="304"/>
      <c r="T2515" s="304"/>
      <c r="U2515" s="304"/>
      <c r="V2515" s="304"/>
      <c r="W2515" s="304"/>
      <c r="X2515" s="304"/>
      <c r="Y2515" s="154"/>
    </row>
    <row r="2516" spans="1:25">
      <c r="A2516" s="174"/>
      <c r="B2516" s="162"/>
      <c r="C2516" s="162"/>
      <c r="D2516" s="248" t="s">
        <v>1206</v>
      </c>
      <c r="E2516" s="302"/>
      <c r="F2516" s="302"/>
      <c r="G2516" s="353">
        <v>3100000</v>
      </c>
      <c r="H2516" s="302"/>
      <c r="I2516" s="302"/>
      <c r="J2516" s="302"/>
      <c r="K2516" s="302"/>
      <c r="L2516" s="302"/>
      <c r="M2516" s="304"/>
      <c r="N2516" s="304"/>
      <c r="O2516" s="304"/>
      <c r="P2516" s="304"/>
      <c r="Q2516" s="304"/>
      <c r="R2516" s="304"/>
      <c r="S2516" s="304"/>
      <c r="T2516" s="304"/>
      <c r="U2516" s="304"/>
      <c r="V2516" s="304"/>
      <c r="W2516" s="304"/>
      <c r="X2516" s="304"/>
      <c r="Y2516" s="154"/>
    </row>
    <row r="2517" spans="1:25">
      <c r="A2517" s="174"/>
      <c r="B2517" s="162"/>
      <c r="C2517" s="162"/>
      <c r="D2517" s="248" t="s">
        <v>277</v>
      </c>
      <c r="E2517" s="302"/>
      <c r="F2517" s="302"/>
      <c r="G2517" s="353">
        <v>4050000</v>
      </c>
      <c r="H2517" s="302"/>
      <c r="I2517" s="302"/>
      <c r="J2517" s="302"/>
      <c r="K2517" s="302"/>
      <c r="L2517" s="302"/>
      <c r="M2517" s="304"/>
      <c r="N2517" s="304"/>
      <c r="O2517" s="304"/>
      <c r="P2517" s="304"/>
      <c r="Q2517" s="304"/>
      <c r="R2517" s="304"/>
      <c r="S2517" s="304"/>
      <c r="T2517" s="304">
        <v>4050000</v>
      </c>
      <c r="U2517" s="304"/>
      <c r="V2517" s="304"/>
      <c r="W2517" s="304"/>
      <c r="X2517" s="304"/>
      <c r="Y2517" s="154"/>
    </row>
    <row r="2518" spans="1:25">
      <c r="A2518" s="174"/>
      <c r="B2518" s="162"/>
      <c r="C2518" s="162"/>
      <c r="D2518" s="248" t="s">
        <v>1207</v>
      </c>
      <c r="E2518" s="302"/>
      <c r="F2518" s="302"/>
      <c r="G2518" s="353"/>
      <c r="H2518" s="302"/>
      <c r="I2518" s="302"/>
      <c r="J2518" s="302"/>
      <c r="K2518" s="302"/>
      <c r="L2518" s="302"/>
      <c r="M2518" s="304"/>
      <c r="N2518" s="304"/>
      <c r="O2518" s="304"/>
      <c r="P2518" s="304"/>
      <c r="Q2518" s="304"/>
      <c r="R2518" s="304">
        <v>50000</v>
      </c>
      <c r="S2518" s="304"/>
      <c r="T2518" s="304"/>
      <c r="U2518" s="304"/>
      <c r="V2518" s="304"/>
      <c r="W2518" s="304"/>
      <c r="X2518" s="304"/>
      <c r="Y2518" s="154"/>
    </row>
    <row r="2519" spans="1:25">
      <c r="A2519" s="174"/>
      <c r="B2519" s="162"/>
      <c r="C2519" s="162"/>
      <c r="D2519" s="248" t="s">
        <v>129</v>
      </c>
      <c r="E2519" s="302"/>
      <c r="F2519" s="302"/>
      <c r="G2519" s="302"/>
      <c r="H2519" s="302"/>
      <c r="I2519" s="302"/>
      <c r="J2519" s="302"/>
      <c r="K2519" s="302"/>
      <c r="L2519" s="302"/>
      <c r="M2519" s="304"/>
      <c r="N2519" s="304"/>
      <c r="O2519" s="304"/>
      <c r="P2519" s="304"/>
      <c r="Q2519" s="304"/>
      <c r="R2519" s="302">
        <v>2500000</v>
      </c>
      <c r="S2519" s="304"/>
      <c r="T2519" s="304"/>
      <c r="U2519" s="304"/>
      <c r="V2519" s="304"/>
      <c r="W2519" s="304"/>
      <c r="X2519" s="304"/>
      <c r="Y2519" s="154"/>
    </row>
    <row r="2520" spans="1:25">
      <c r="A2520" s="174"/>
      <c r="B2520" s="162"/>
      <c r="C2520" s="162"/>
      <c r="D2520" s="248" t="s">
        <v>129</v>
      </c>
      <c r="E2520" s="302"/>
      <c r="F2520" s="302"/>
      <c r="G2520" s="302"/>
      <c r="H2520" s="302"/>
      <c r="I2520" s="302"/>
      <c r="J2520" s="302"/>
      <c r="K2520" s="302"/>
      <c r="L2520" s="302"/>
      <c r="M2520" s="304"/>
      <c r="N2520" s="304"/>
      <c r="O2520" s="304"/>
      <c r="P2520" s="304"/>
      <c r="Q2520" s="304"/>
      <c r="R2520" s="302">
        <v>3500000</v>
      </c>
      <c r="S2520" s="304"/>
      <c r="T2520" s="304"/>
      <c r="U2520" s="304"/>
      <c r="V2520" s="304"/>
      <c r="W2520" s="304"/>
      <c r="X2520" s="304"/>
      <c r="Y2520" s="154"/>
    </row>
    <row r="2521" spans="1:25">
      <c r="A2521" s="173"/>
      <c r="B2521" s="163">
        <v>3</v>
      </c>
      <c r="C2521" s="163" t="s">
        <v>97</v>
      </c>
      <c r="D2521" s="167" t="s">
        <v>13</v>
      </c>
      <c r="E2521" s="300">
        <v>4447616000</v>
      </c>
      <c r="F2521" s="300"/>
      <c r="G2521" s="300"/>
      <c r="H2521" s="300"/>
      <c r="I2521" s="300"/>
      <c r="J2521" s="300"/>
      <c r="K2521" s="300"/>
      <c r="L2521" s="300"/>
      <c r="M2521" s="301">
        <v>0</v>
      </c>
      <c r="N2521" s="301"/>
      <c r="O2521" s="301"/>
      <c r="P2521" s="301"/>
      <c r="Q2521" s="301">
        <v>0</v>
      </c>
      <c r="R2521" s="301">
        <v>0</v>
      </c>
      <c r="S2521" s="301">
        <v>0</v>
      </c>
      <c r="T2521" s="301"/>
      <c r="U2521" s="301"/>
      <c r="V2521" s="301"/>
      <c r="W2521" s="301">
        <f t="shared" ref="W2521:W2522" si="248">E2521+G2521+H2521+I2521+J2521+K2521+L2521+M2521+N2521-O2521-P2521-Q2521-R2521-S2521-T2521-U2521-V2521</f>
        <v>4447616000</v>
      </c>
      <c r="X2521" s="301"/>
      <c r="Y2521" s="154"/>
    </row>
    <row r="2522" spans="1:25">
      <c r="A2522" s="173"/>
      <c r="B2522" s="163">
        <v>4</v>
      </c>
      <c r="C2522" s="163" t="s">
        <v>98</v>
      </c>
      <c r="D2522" s="167" t="s">
        <v>8</v>
      </c>
      <c r="E2522" s="300">
        <v>0</v>
      </c>
      <c r="F2522" s="300">
        <v>2712000</v>
      </c>
      <c r="G2522" s="300">
        <f t="shared" ref="G2522:G2524" si="249">SUM(G2523)</f>
        <v>2712000</v>
      </c>
      <c r="H2522" s="300">
        <f t="shared" ref="H2522" si="250">SUM(H2523)</f>
        <v>0</v>
      </c>
      <c r="I2522" s="300">
        <f t="shared" ref="I2522" si="251">SUM(I2523)</f>
        <v>0</v>
      </c>
      <c r="J2522" s="300">
        <f t="shared" ref="J2522" si="252">SUM(J2523)</f>
        <v>0</v>
      </c>
      <c r="K2522" s="300">
        <f t="shared" ref="K2522" si="253">SUM(K2523)</f>
        <v>0</v>
      </c>
      <c r="L2522" s="300">
        <f t="shared" ref="L2522" si="254">SUM(L2523)</f>
        <v>0</v>
      </c>
      <c r="M2522" s="300">
        <f t="shared" ref="M2522" si="255">SUM(M2523)</f>
        <v>0</v>
      </c>
      <c r="N2522" s="300">
        <f t="shared" ref="N2522" si="256">SUM(N2523)</f>
        <v>0</v>
      </c>
      <c r="O2522" s="300">
        <f t="shared" ref="O2522" si="257">SUM(O2523)</f>
        <v>0</v>
      </c>
      <c r="P2522" s="300">
        <f t="shared" ref="P2522" si="258">SUM(P2523)</f>
        <v>0</v>
      </c>
      <c r="Q2522" s="300">
        <f t="shared" ref="Q2522" si="259">SUM(Q2523)</f>
        <v>0</v>
      </c>
      <c r="R2522" s="300">
        <f t="shared" ref="R2522" si="260">SUM(R2523)</f>
        <v>0</v>
      </c>
      <c r="S2522" s="300">
        <f t="shared" ref="S2522" si="261">SUM(S2523)</f>
        <v>0</v>
      </c>
      <c r="T2522" s="300">
        <f t="shared" ref="T2522" si="262">SUM(T2523)</f>
        <v>0</v>
      </c>
      <c r="U2522" s="300"/>
      <c r="V2522" s="300"/>
      <c r="W2522" s="301">
        <f t="shared" si="248"/>
        <v>2712000</v>
      </c>
      <c r="X2522" s="301"/>
      <c r="Y2522" s="154"/>
    </row>
    <row r="2523" spans="1:25">
      <c r="A2523" s="174"/>
      <c r="B2523" s="162"/>
      <c r="C2523" s="162"/>
      <c r="D2523" s="248" t="s">
        <v>1202</v>
      </c>
      <c r="E2523" s="302"/>
      <c r="F2523" s="302"/>
      <c r="G2523" s="353">
        <v>2712000</v>
      </c>
      <c r="H2523" s="302"/>
      <c r="I2523" s="316"/>
      <c r="J2523" s="302"/>
      <c r="K2523" s="302"/>
      <c r="L2523" s="302"/>
      <c r="M2523" s="304"/>
      <c r="N2523" s="304"/>
      <c r="O2523" s="304"/>
      <c r="P2523" s="304"/>
      <c r="Q2523" s="304"/>
      <c r="R2523" s="304"/>
      <c r="S2523" s="304"/>
      <c r="T2523" s="304"/>
      <c r="U2523" s="304"/>
      <c r="V2523" s="304"/>
      <c r="W2523" s="304"/>
      <c r="X2523" s="304"/>
      <c r="Y2523" s="154"/>
    </row>
    <row r="2524" spans="1:25">
      <c r="A2524" s="173"/>
      <c r="B2524" s="163">
        <v>5</v>
      </c>
      <c r="C2524" s="163" t="s">
        <v>99</v>
      </c>
      <c r="D2524" s="167" t="s">
        <v>14</v>
      </c>
      <c r="E2524" s="300">
        <v>1241500</v>
      </c>
      <c r="F2524" s="300"/>
      <c r="G2524" s="300">
        <f t="shared" si="249"/>
        <v>0</v>
      </c>
      <c r="H2524" s="300">
        <f t="shared" ref="H2524" si="263">SUM(H2525)</f>
        <v>0</v>
      </c>
      <c r="I2524" s="300">
        <f t="shared" ref="I2524" si="264">SUM(I2525)</f>
        <v>0</v>
      </c>
      <c r="J2524" s="300">
        <f t="shared" ref="J2524" si="265">SUM(J2525)</f>
        <v>0</v>
      </c>
      <c r="K2524" s="300">
        <f t="shared" ref="K2524" si="266">SUM(K2525)</f>
        <v>0</v>
      </c>
      <c r="L2524" s="300">
        <f t="shared" ref="L2524" si="267">SUM(L2525)</f>
        <v>0</v>
      </c>
      <c r="M2524" s="300">
        <f t="shared" ref="M2524" si="268">SUM(M2525)</f>
        <v>50000</v>
      </c>
      <c r="N2524" s="300">
        <f t="shared" ref="N2524" si="269">SUM(N2525)</f>
        <v>0</v>
      </c>
      <c r="O2524" s="300">
        <f t="shared" ref="O2524" si="270">SUM(O2525)</f>
        <v>0</v>
      </c>
      <c r="P2524" s="300">
        <f t="shared" ref="P2524" si="271">SUM(P2525)</f>
        <v>0</v>
      </c>
      <c r="Q2524" s="300">
        <f t="shared" ref="Q2524" si="272">SUM(Q2525)</f>
        <v>0</v>
      </c>
      <c r="R2524" s="300">
        <f t="shared" ref="R2524" si="273">SUM(R2525)</f>
        <v>0</v>
      </c>
      <c r="S2524" s="300">
        <f t="shared" ref="S2524" si="274">SUM(S2525)</f>
        <v>0</v>
      </c>
      <c r="T2524" s="300">
        <f t="shared" ref="T2524" si="275">SUM(T2525)</f>
        <v>0</v>
      </c>
      <c r="U2524" s="300"/>
      <c r="V2524" s="300"/>
      <c r="W2524" s="301">
        <f>E2524+G2524+H2524+I2524+J2524+K2524+L2524+M2524+N2524-O2524-P2524-Q2524-R2524-S2524-T2524-U2524-V2524</f>
        <v>1291500</v>
      </c>
      <c r="X2524" s="301"/>
      <c r="Y2524" s="154"/>
    </row>
    <row r="2525" spans="1:25">
      <c r="A2525" s="174"/>
      <c r="B2525" s="162"/>
      <c r="C2525" s="162"/>
      <c r="D2525" s="248" t="s">
        <v>1207</v>
      </c>
      <c r="E2525" s="302"/>
      <c r="F2525" s="302"/>
      <c r="G2525" s="353"/>
      <c r="H2525" s="302"/>
      <c r="I2525" s="302"/>
      <c r="J2525" s="302"/>
      <c r="K2525" s="302"/>
      <c r="L2525" s="302"/>
      <c r="M2525" s="304">
        <v>50000</v>
      </c>
      <c r="N2525" s="304"/>
      <c r="O2525" s="304"/>
      <c r="P2525" s="304"/>
      <c r="Q2525" s="304"/>
      <c r="R2525" s="304">
        <v>0</v>
      </c>
      <c r="S2525" s="304"/>
      <c r="T2525" s="304"/>
      <c r="U2525" s="304"/>
      <c r="V2525" s="304"/>
      <c r="W2525" s="304"/>
      <c r="X2525" s="304"/>
      <c r="Y2525" s="154"/>
    </row>
    <row r="2526" spans="1:25">
      <c r="A2526" s="173"/>
      <c r="B2526" s="163">
        <v>6</v>
      </c>
      <c r="C2526" s="163" t="s">
        <v>100</v>
      </c>
      <c r="D2526" s="167" t="s">
        <v>10</v>
      </c>
      <c r="E2526" s="300">
        <v>0</v>
      </c>
      <c r="F2526" s="300"/>
      <c r="G2526" s="300"/>
      <c r="H2526" s="300"/>
      <c r="I2526" s="300"/>
      <c r="J2526" s="300"/>
      <c r="K2526" s="300"/>
      <c r="L2526" s="300"/>
      <c r="M2526" s="301">
        <v>0</v>
      </c>
      <c r="N2526" s="301"/>
      <c r="O2526" s="301"/>
      <c r="P2526" s="301"/>
      <c r="Q2526" s="301">
        <v>0</v>
      </c>
      <c r="R2526" s="301">
        <v>0</v>
      </c>
      <c r="S2526" s="301">
        <v>0</v>
      </c>
      <c r="T2526" s="301"/>
      <c r="U2526" s="301"/>
      <c r="V2526" s="301"/>
      <c r="W2526" s="301">
        <f t="shared" ref="W2526:W2527" si="276">E2526+G2526+H2526+I2526+J2526+K2526+L2526+M2526+N2526-O2526-P2526-Q2526-R2526-S2526-T2526-U2526-V2526</f>
        <v>0</v>
      </c>
      <c r="X2526" s="301"/>
      <c r="Y2526" s="154"/>
    </row>
    <row r="2527" spans="1:25" s="247" customFormat="1">
      <c r="A2527" s="175"/>
      <c r="B2527" s="168">
        <v>7</v>
      </c>
      <c r="C2527" s="168"/>
      <c r="D2527" s="169" t="s">
        <v>11</v>
      </c>
      <c r="E2527" s="300">
        <v>0</v>
      </c>
      <c r="F2527" s="300"/>
      <c r="G2527" s="300">
        <f>SUM(G2528:G2529)</f>
        <v>0</v>
      </c>
      <c r="H2527" s="300">
        <f t="shared" ref="H2527:T2527" si="277">SUM(H2528:H2529)</f>
        <v>0</v>
      </c>
      <c r="I2527" s="300">
        <f t="shared" si="277"/>
        <v>0</v>
      </c>
      <c r="J2527" s="300">
        <f t="shared" si="277"/>
        <v>0</v>
      </c>
      <c r="K2527" s="300">
        <f t="shared" si="277"/>
        <v>0</v>
      </c>
      <c r="L2527" s="300">
        <f t="shared" si="277"/>
        <v>0</v>
      </c>
      <c r="M2527" s="300">
        <f t="shared" si="277"/>
        <v>6000000</v>
      </c>
      <c r="N2527" s="300">
        <f t="shared" si="277"/>
        <v>0</v>
      </c>
      <c r="O2527" s="300">
        <f t="shared" si="277"/>
        <v>0</v>
      </c>
      <c r="P2527" s="300">
        <f t="shared" si="277"/>
        <v>0</v>
      </c>
      <c r="Q2527" s="300">
        <f t="shared" si="277"/>
        <v>0</v>
      </c>
      <c r="R2527" s="300">
        <f t="shared" si="277"/>
        <v>0</v>
      </c>
      <c r="S2527" s="300">
        <f t="shared" si="277"/>
        <v>6000000</v>
      </c>
      <c r="T2527" s="300">
        <f t="shared" si="277"/>
        <v>0</v>
      </c>
      <c r="U2527" s="300"/>
      <c r="V2527" s="300"/>
      <c r="W2527" s="301">
        <f t="shared" si="276"/>
        <v>0</v>
      </c>
      <c r="X2527" s="308"/>
      <c r="Y2527" s="155"/>
    </row>
    <row r="2528" spans="1:25">
      <c r="A2528" s="174"/>
      <c r="B2528" s="162"/>
      <c r="C2528" s="162"/>
      <c r="D2528" s="248" t="s">
        <v>129</v>
      </c>
      <c r="E2528" s="302"/>
      <c r="F2528" s="302"/>
      <c r="G2528" s="302"/>
      <c r="H2528" s="302"/>
      <c r="I2528" s="302"/>
      <c r="J2528" s="302"/>
      <c r="K2528" s="302"/>
      <c r="L2528" s="302"/>
      <c r="M2528" s="302">
        <v>2500000</v>
      </c>
      <c r="N2528" s="304"/>
      <c r="O2528" s="304"/>
      <c r="P2528" s="304"/>
      <c r="Q2528" s="304"/>
      <c r="R2528" s="302">
        <v>0</v>
      </c>
      <c r="S2528" s="302">
        <v>2500000</v>
      </c>
      <c r="T2528" s="304"/>
      <c r="U2528" s="304"/>
      <c r="V2528" s="304"/>
      <c r="W2528" s="304"/>
      <c r="X2528" s="304"/>
      <c r="Y2528" s="154"/>
    </row>
    <row r="2529" spans="1:25">
      <c r="A2529" s="174"/>
      <c r="B2529" s="162"/>
      <c r="C2529" s="162"/>
      <c r="D2529" s="248" t="s">
        <v>129</v>
      </c>
      <c r="E2529" s="302"/>
      <c r="F2529" s="302"/>
      <c r="G2529" s="302"/>
      <c r="H2529" s="302"/>
      <c r="I2529" s="302"/>
      <c r="J2529" s="302"/>
      <c r="K2529" s="302"/>
      <c r="L2529" s="302"/>
      <c r="M2529" s="302">
        <v>3500000</v>
      </c>
      <c r="N2529" s="304"/>
      <c r="O2529" s="304"/>
      <c r="P2529" s="304"/>
      <c r="Q2529" s="304"/>
      <c r="R2529" s="302">
        <v>0</v>
      </c>
      <c r="S2529" s="302">
        <v>3500000</v>
      </c>
      <c r="T2529" s="304"/>
      <c r="U2529" s="304"/>
      <c r="V2529" s="304"/>
      <c r="W2529" s="304"/>
      <c r="X2529" s="304"/>
      <c r="Y2529" s="154"/>
    </row>
    <row r="2530" spans="1:25">
      <c r="A2530" s="174"/>
      <c r="B2530" s="162"/>
      <c r="C2530" s="162"/>
      <c r="D2530" s="248"/>
      <c r="E2530" s="304"/>
      <c r="F2530" s="304"/>
      <c r="G2530" s="304"/>
      <c r="H2530" s="304"/>
      <c r="I2530" s="304"/>
      <c r="J2530" s="304"/>
      <c r="K2530" s="304"/>
      <c r="L2530" s="304"/>
      <c r="M2530" s="304"/>
      <c r="N2530" s="304"/>
      <c r="O2530" s="304"/>
      <c r="P2530" s="304"/>
      <c r="Q2530" s="304"/>
      <c r="R2530" s="304"/>
      <c r="S2530" s="304"/>
      <c r="T2530" s="304"/>
      <c r="U2530" s="304"/>
      <c r="V2530" s="304"/>
      <c r="W2530" s="304"/>
      <c r="X2530" s="304"/>
      <c r="Y2530" s="154"/>
    </row>
    <row r="2531" spans="1:25" s="226" customFormat="1" ht="18.75" customHeight="1">
      <c r="A2531" s="249">
        <v>26</v>
      </c>
      <c r="B2531" s="250" t="s">
        <v>45</v>
      </c>
      <c r="C2531" s="251"/>
      <c r="D2531" s="251"/>
      <c r="E2531" s="309">
        <f t="shared" ref="E2531:S2531" si="278">E2532+E2535+E2547+E2550+E2562+E2563+E2564</f>
        <v>1568792450</v>
      </c>
      <c r="F2531" s="309">
        <f t="shared" si="278"/>
        <v>69207500</v>
      </c>
      <c r="G2531" s="309">
        <f t="shared" si="278"/>
        <v>69207500</v>
      </c>
      <c r="H2531" s="309">
        <f t="shared" si="278"/>
        <v>20692500</v>
      </c>
      <c r="I2531" s="309">
        <f t="shared" si="278"/>
        <v>63754000</v>
      </c>
      <c r="J2531" s="309">
        <f t="shared" si="278"/>
        <v>0</v>
      </c>
      <c r="K2531" s="309">
        <f t="shared" si="278"/>
        <v>1538994</v>
      </c>
      <c r="L2531" s="309">
        <f t="shared" si="278"/>
        <v>0</v>
      </c>
      <c r="M2531" s="309">
        <f t="shared" si="278"/>
        <v>0</v>
      </c>
      <c r="N2531" s="309">
        <f t="shared" si="278"/>
        <v>0</v>
      </c>
      <c r="O2531" s="309">
        <f t="shared" si="278"/>
        <v>0</v>
      </c>
      <c r="P2531" s="309">
        <f t="shared" si="278"/>
        <v>0</v>
      </c>
      <c r="Q2531" s="309">
        <f t="shared" si="278"/>
        <v>0</v>
      </c>
      <c r="R2531" s="309">
        <f t="shared" si="278"/>
        <v>0</v>
      </c>
      <c r="S2531" s="309">
        <f t="shared" si="278"/>
        <v>150000000</v>
      </c>
      <c r="T2531" s="309">
        <f>T2532+T2535+T2547+T2550+T2562+T2563+T2564</f>
        <v>2000000</v>
      </c>
      <c r="U2531" s="309">
        <f t="shared" ref="U2531:V2531" si="279">U2532+U2535+U2547+U2550+U2562+U2563+U2564</f>
        <v>1282800</v>
      </c>
      <c r="V2531" s="309">
        <f t="shared" si="279"/>
        <v>0</v>
      </c>
      <c r="W2531" s="309">
        <f t="shared" ref="W2531" si="280">SUM(W2532:W2564)</f>
        <v>1570702644</v>
      </c>
      <c r="X2531" s="309"/>
    </row>
    <row r="2532" spans="1:25">
      <c r="A2532" s="173"/>
      <c r="B2532" s="163">
        <v>1</v>
      </c>
      <c r="C2532" s="163" t="s">
        <v>95</v>
      </c>
      <c r="D2532" s="167" t="s">
        <v>9</v>
      </c>
      <c r="E2532" s="300">
        <v>466000000</v>
      </c>
      <c r="F2532" s="300"/>
      <c r="G2532" s="300">
        <f>SUM(G2533:G2534)</f>
        <v>0</v>
      </c>
      <c r="H2532" s="300">
        <f t="shared" ref="H2532:T2532" si="281">SUM(H2533:H2534)</f>
        <v>0</v>
      </c>
      <c r="I2532" s="300">
        <f t="shared" si="281"/>
        <v>0</v>
      </c>
      <c r="J2532" s="300">
        <f t="shared" si="281"/>
        <v>0</v>
      </c>
      <c r="K2532" s="300">
        <f t="shared" si="281"/>
        <v>1538994</v>
      </c>
      <c r="L2532" s="300">
        <f t="shared" si="281"/>
        <v>0</v>
      </c>
      <c r="M2532" s="300">
        <f t="shared" si="281"/>
        <v>0</v>
      </c>
      <c r="N2532" s="300">
        <f t="shared" si="281"/>
        <v>0</v>
      </c>
      <c r="O2532" s="300">
        <f t="shared" si="281"/>
        <v>0</v>
      </c>
      <c r="P2532" s="300">
        <f t="shared" si="281"/>
        <v>0</v>
      </c>
      <c r="Q2532" s="300">
        <f t="shared" si="281"/>
        <v>0</v>
      </c>
      <c r="R2532" s="300">
        <f t="shared" si="281"/>
        <v>0</v>
      </c>
      <c r="S2532" s="300">
        <f t="shared" si="281"/>
        <v>150000000</v>
      </c>
      <c r="T2532" s="300">
        <f t="shared" si="281"/>
        <v>0</v>
      </c>
      <c r="U2532" s="300"/>
      <c r="V2532" s="300"/>
      <c r="W2532" s="301">
        <f>E2532+G2532+H2532+I2532+J2532+K2532+L2532+M2532+N2532-O2532-P2532-Q2532-R2532-S2532-T2532-U2532-V2532</f>
        <v>317538994</v>
      </c>
      <c r="X2532" s="301"/>
      <c r="Y2532" s="154"/>
    </row>
    <row r="2533" spans="1:25">
      <c r="A2533" s="174"/>
      <c r="B2533" s="162"/>
      <c r="C2533" s="162"/>
      <c r="D2533" s="248" t="s">
        <v>1985</v>
      </c>
      <c r="E2533" s="302"/>
      <c r="F2533" s="302"/>
      <c r="G2533" s="302"/>
      <c r="H2533" s="316">
        <v>0</v>
      </c>
      <c r="I2533" s="302"/>
      <c r="J2533" s="302"/>
      <c r="K2533" s="316">
        <v>1538994</v>
      </c>
      <c r="L2533" s="302"/>
      <c r="M2533" s="304"/>
      <c r="N2533" s="304"/>
      <c r="O2533" s="304"/>
      <c r="P2533" s="304"/>
      <c r="Q2533" s="304"/>
      <c r="R2533" s="304"/>
      <c r="S2533" s="304"/>
      <c r="T2533" s="304"/>
      <c r="U2533" s="304"/>
      <c r="V2533" s="304"/>
      <c r="W2533" s="304"/>
      <c r="X2533" s="304"/>
      <c r="Y2533" s="154"/>
    </row>
    <row r="2534" spans="1:25">
      <c r="A2534" s="174"/>
      <c r="B2534" s="162"/>
      <c r="C2534" s="162"/>
      <c r="D2534" s="248" t="s">
        <v>1208</v>
      </c>
      <c r="E2534" s="302"/>
      <c r="F2534" s="302"/>
      <c r="G2534" s="302"/>
      <c r="H2534" s="302"/>
      <c r="I2534" s="302"/>
      <c r="J2534" s="302"/>
      <c r="K2534" s="302"/>
      <c r="L2534" s="302"/>
      <c r="M2534" s="304"/>
      <c r="N2534" s="304"/>
      <c r="O2534" s="304"/>
      <c r="P2534" s="304"/>
      <c r="Q2534" s="304"/>
      <c r="R2534" s="304"/>
      <c r="S2534" s="304">
        <v>150000000</v>
      </c>
      <c r="T2534" s="304"/>
      <c r="U2534" s="304"/>
      <c r="V2534" s="304"/>
      <c r="W2534" s="304"/>
      <c r="X2534" s="304"/>
      <c r="Y2534" s="154"/>
    </row>
    <row r="2535" spans="1:25">
      <c r="A2535" s="173"/>
      <c r="B2535" s="163">
        <v>2</v>
      </c>
      <c r="C2535" s="163" t="s">
        <v>96</v>
      </c>
      <c r="D2535" s="167" t="s">
        <v>12</v>
      </c>
      <c r="E2535" s="300">
        <v>349080950</v>
      </c>
      <c r="F2535" s="300">
        <v>21900000</v>
      </c>
      <c r="G2535" s="300">
        <f t="shared" ref="G2535:T2535" si="282">SUM(G2536:G2546)</f>
        <v>21900000</v>
      </c>
      <c r="H2535" s="300">
        <f t="shared" si="282"/>
        <v>0</v>
      </c>
      <c r="I2535" s="300">
        <f t="shared" si="282"/>
        <v>0</v>
      </c>
      <c r="J2535" s="300">
        <f t="shared" si="282"/>
        <v>0</v>
      </c>
      <c r="K2535" s="300">
        <f t="shared" si="282"/>
        <v>0</v>
      </c>
      <c r="L2535" s="300">
        <f t="shared" si="282"/>
        <v>0</v>
      </c>
      <c r="M2535" s="300">
        <f t="shared" si="282"/>
        <v>0</v>
      </c>
      <c r="N2535" s="300">
        <f t="shared" si="282"/>
        <v>0</v>
      </c>
      <c r="O2535" s="300">
        <f t="shared" si="282"/>
        <v>0</v>
      </c>
      <c r="P2535" s="300">
        <f t="shared" si="282"/>
        <v>0</v>
      </c>
      <c r="Q2535" s="300">
        <f t="shared" si="282"/>
        <v>0</v>
      </c>
      <c r="R2535" s="300">
        <f t="shared" si="282"/>
        <v>0</v>
      </c>
      <c r="S2535" s="300">
        <f t="shared" si="282"/>
        <v>0</v>
      </c>
      <c r="T2535" s="300">
        <f t="shared" si="282"/>
        <v>2000000</v>
      </c>
      <c r="U2535" s="300"/>
      <c r="V2535" s="300"/>
      <c r="W2535" s="301">
        <f>E2535+G2535+H2535+I2535+J2535+K2535+L2535+M2535+N2535-O2535-P2535-Q2535-R2535-S2535-T2535-U2535-V2535</f>
        <v>368980950</v>
      </c>
      <c r="X2535" s="301"/>
      <c r="Y2535" s="154"/>
    </row>
    <row r="2536" spans="1:25">
      <c r="A2536" s="174"/>
      <c r="B2536" s="162"/>
      <c r="C2536" s="162"/>
      <c r="D2536" s="248" t="s">
        <v>1210</v>
      </c>
      <c r="E2536" s="302"/>
      <c r="F2536" s="302"/>
      <c r="G2536" s="316">
        <v>3000000</v>
      </c>
      <c r="H2536" s="302"/>
      <c r="I2536" s="302"/>
      <c r="J2536" s="302"/>
      <c r="K2536" s="302"/>
      <c r="L2536" s="302"/>
      <c r="M2536" s="304"/>
      <c r="N2536" s="304"/>
      <c r="O2536" s="304"/>
      <c r="P2536" s="304"/>
      <c r="Q2536" s="304"/>
      <c r="R2536" s="304"/>
      <c r="S2536" s="304"/>
      <c r="T2536" s="304"/>
      <c r="U2536" s="304"/>
      <c r="V2536" s="304"/>
      <c r="W2536" s="304"/>
      <c r="X2536" s="304"/>
      <c r="Y2536" s="154"/>
    </row>
    <row r="2537" spans="1:25">
      <c r="A2537" s="174"/>
      <c r="B2537" s="162"/>
      <c r="C2537" s="162"/>
      <c r="D2537" s="248" t="s">
        <v>1197</v>
      </c>
      <c r="E2537" s="302"/>
      <c r="F2537" s="302"/>
      <c r="G2537" s="316">
        <v>3100000</v>
      </c>
      <c r="H2537" s="302"/>
      <c r="I2537" s="302"/>
      <c r="J2537" s="302"/>
      <c r="K2537" s="302"/>
      <c r="L2537" s="302"/>
      <c r="M2537" s="304"/>
      <c r="N2537" s="304"/>
      <c r="O2537" s="304"/>
      <c r="P2537" s="304"/>
      <c r="Q2537" s="304"/>
      <c r="R2537" s="304"/>
      <c r="S2537" s="304"/>
      <c r="T2537" s="304"/>
      <c r="U2537" s="304"/>
      <c r="V2537" s="304"/>
      <c r="W2537" s="304"/>
      <c r="X2537" s="304"/>
      <c r="Y2537" s="154"/>
    </row>
    <row r="2538" spans="1:25">
      <c r="A2538" s="174"/>
      <c r="B2538" s="162"/>
      <c r="C2538" s="162"/>
      <c r="D2538" s="248" t="s">
        <v>150</v>
      </c>
      <c r="E2538" s="302"/>
      <c r="F2538" s="302"/>
      <c r="G2538" s="316">
        <v>7000000</v>
      </c>
      <c r="H2538" s="302"/>
      <c r="I2538" s="302"/>
      <c r="J2538" s="302"/>
      <c r="K2538" s="302"/>
      <c r="L2538" s="302"/>
      <c r="M2538" s="304"/>
      <c r="N2538" s="304"/>
      <c r="O2538" s="304"/>
      <c r="P2538" s="304"/>
      <c r="Q2538" s="304"/>
      <c r="R2538" s="304"/>
      <c r="S2538" s="304"/>
      <c r="T2538" s="304"/>
      <c r="U2538" s="304"/>
      <c r="V2538" s="304"/>
      <c r="W2538" s="304"/>
      <c r="X2538" s="304"/>
      <c r="Y2538" s="154"/>
    </row>
    <row r="2539" spans="1:25">
      <c r="A2539" s="174"/>
      <c r="B2539" s="162"/>
      <c r="C2539" s="162"/>
      <c r="D2539" s="248" t="s">
        <v>189</v>
      </c>
      <c r="E2539" s="302"/>
      <c r="F2539" s="302"/>
      <c r="G2539" s="316">
        <v>1500000</v>
      </c>
      <c r="H2539" s="302"/>
      <c r="I2539" s="302"/>
      <c r="J2539" s="302"/>
      <c r="K2539" s="302"/>
      <c r="L2539" s="302"/>
      <c r="M2539" s="304"/>
      <c r="N2539" s="304"/>
      <c r="O2539" s="304"/>
      <c r="P2539" s="304"/>
      <c r="Q2539" s="304"/>
      <c r="R2539" s="304"/>
      <c r="S2539" s="304"/>
      <c r="T2539" s="304"/>
      <c r="U2539" s="304"/>
      <c r="V2539" s="304"/>
      <c r="W2539" s="304"/>
      <c r="X2539" s="304"/>
      <c r="Y2539" s="154"/>
    </row>
    <row r="2540" spans="1:25">
      <c r="A2540" s="174"/>
      <c r="B2540" s="162"/>
      <c r="C2540" s="162"/>
      <c r="D2540" s="248" t="s">
        <v>152</v>
      </c>
      <c r="E2540" s="302"/>
      <c r="F2540" s="302"/>
      <c r="G2540" s="316">
        <v>1300000</v>
      </c>
      <c r="H2540" s="302"/>
      <c r="I2540" s="302"/>
      <c r="J2540" s="302"/>
      <c r="K2540" s="302"/>
      <c r="L2540" s="302"/>
      <c r="M2540" s="304"/>
      <c r="N2540" s="304"/>
      <c r="O2540" s="304"/>
      <c r="P2540" s="304"/>
      <c r="Q2540" s="304"/>
      <c r="R2540" s="304"/>
      <c r="S2540" s="304"/>
      <c r="T2540" s="304"/>
      <c r="U2540" s="304"/>
      <c r="V2540" s="304"/>
      <c r="W2540" s="304"/>
      <c r="X2540" s="304"/>
      <c r="Y2540" s="154"/>
    </row>
    <row r="2541" spans="1:25">
      <c r="A2541" s="174"/>
      <c r="B2541" s="162"/>
      <c r="C2541" s="162"/>
      <c r="D2541" s="248" t="s">
        <v>1177</v>
      </c>
      <c r="E2541" s="302"/>
      <c r="F2541" s="302"/>
      <c r="G2541" s="316">
        <v>4000000</v>
      </c>
      <c r="H2541" s="302"/>
      <c r="I2541" s="302"/>
      <c r="J2541" s="302"/>
      <c r="K2541" s="302"/>
      <c r="L2541" s="302"/>
      <c r="M2541" s="304"/>
      <c r="N2541" s="304"/>
      <c r="O2541" s="304"/>
      <c r="P2541" s="304"/>
      <c r="Q2541" s="304"/>
      <c r="R2541" s="304"/>
      <c r="S2541" s="304"/>
      <c r="T2541" s="304"/>
      <c r="U2541" s="304"/>
      <c r="V2541" s="304"/>
      <c r="W2541" s="304"/>
      <c r="X2541" s="304"/>
      <c r="Y2541" s="154"/>
    </row>
    <row r="2542" spans="1:25">
      <c r="A2542" s="174"/>
      <c r="B2542" s="162"/>
      <c r="C2542" s="162"/>
      <c r="D2542" s="248" t="s">
        <v>1790</v>
      </c>
      <c r="E2542" s="302"/>
      <c r="F2542" s="302"/>
      <c r="G2542" s="316">
        <v>1000000</v>
      </c>
      <c r="H2542" s="302"/>
      <c r="I2542" s="302"/>
      <c r="J2542" s="302"/>
      <c r="K2542" s="302"/>
      <c r="L2542" s="302"/>
      <c r="M2542" s="304"/>
      <c r="N2542" s="304"/>
      <c r="O2542" s="304"/>
      <c r="P2542" s="304"/>
      <c r="Q2542" s="304"/>
      <c r="R2542" s="304"/>
      <c r="S2542" s="304"/>
      <c r="T2542" s="316">
        <v>1000000</v>
      </c>
      <c r="U2542" s="316"/>
      <c r="V2542" s="316"/>
      <c r="W2542" s="304"/>
      <c r="X2542" s="304"/>
      <c r="Y2542" s="154"/>
    </row>
    <row r="2543" spans="1:25">
      <c r="A2543" s="174"/>
      <c r="B2543" s="162"/>
      <c r="C2543" s="162"/>
      <c r="D2543" s="248" t="s">
        <v>1791</v>
      </c>
      <c r="E2543" s="302"/>
      <c r="F2543" s="302"/>
      <c r="G2543" s="316">
        <v>330000</v>
      </c>
      <c r="H2543" s="302"/>
      <c r="I2543" s="302"/>
      <c r="J2543" s="302"/>
      <c r="K2543" s="302"/>
      <c r="L2543" s="302"/>
      <c r="M2543" s="304"/>
      <c r="N2543" s="304"/>
      <c r="O2543" s="304"/>
      <c r="P2543" s="304"/>
      <c r="Q2543" s="304"/>
      <c r="R2543" s="304"/>
      <c r="S2543" s="304"/>
      <c r="T2543" s="316">
        <v>330000</v>
      </c>
      <c r="U2543" s="316"/>
      <c r="V2543" s="316"/>
      <c r="W2543" s="304"/>
      <c r="X2543" s="304"/>
      <c r="Y2543" s="154"/>
    </row>
    <row r="2544" spans="1:25">
      <c r="A2544" s="174"/>
      <c r="B2544" s="162"/>
      <c r="C2544" s="162"/>
      <c r="D2544" s="248" t="s">
        <v>1792</v>
      </c>
      <c r="E2544" s="302"/>
      <c r="F2544" s="302"/>
      <c r="G2544" s="316">
        <v>220000</v>
      </c>
      <c r="H2544" s="302"/>
      <c r="I2544" s="302"/>
      <c r="J2544" s="302"/>
      <c r="K2544" s="302"/>
      <c r="L2544" s="302"/>
      <c r="M2544" s="304"/>
      <c r="N2544" s="304"/>
      <c r="O2544" s="304"/>
      <c r="P2544" s="304"/>
      <c r="Q2544" s="304"/>
      <c r="R2544" s="304"/>
      <c r="S2544" s="304"/>
      <c r="T2544" s="316">
        <v>220000</v>
      </c>
      <c r="U2544" s="316"/>
      <c r="V2544" s="316"/>
      <c r="W2544" s="304"/>
      <c r="X2544" s="304"/>
      <c r="Y2544" s="154"/>
    </row>
    <row r="2545" spans="1:25">
      <c r="A2545" s="174"/>
      <c r="B2545" s="162"/>
      <c r="C2545" s="162"/>
      <c r="D2545" s="248" t="s">
        <v>1793</v>
      </c>
      <c r="E2545" s="302"/>
      <c r="F2545" s="302"/>
      <c r="G2545" s="316">
        <v>150000</v>
      </c>
      <c r="H2545" s="302"/>
      <c r="I2545" s="302"/>
      <c r="J2545" s="302"/>
      <c r="K2545" s="302"/>
      <c r="L2545" s="302"/>
      <c r="M2545" s="304"/>
      <c r="N2545" s="304"/>
      <c r="O2545" s="304"/>
      <c r="P2545" s="304"/>
      <c r="Q2545" s="304"/>
      <c r="R2545" s="304"/>
      <c r="S2545" s="304"/>
      <c r="T2545" s="316">
        <v>150000</v>
      </c>
      <c r="U2545" s="316"/>
      <c r="V2545" s="316"/>
      <c r="W2545" s="304"/>
      <c r="X2545" s="304"/>
      <c r="Y2545" s="154"/>
    </row>
    <row r="2546" spans="1:25">
      <c r="A2546" s="174"/>
      <c r="B2546" s="162"/>
      <c r="C2546" s="162"/>
      <c r="D2546" s="248" t="s">
        <v>1794</v>
      </c>
      <c r="E2546" s="302"/>
      <c r="F2546" s="302"/>
      <c r="G2546" s="316">
        <v>300000</v>
      </c>
      <c r="H2546" s="302"/>
      <c r="I2546" s="302"/>
      <c r="J2546" s="302"/>
      <c r="K2546" s="302"/>
      <c r="L2546" s="302"/>
      <c r="M2546" s="304"/>
      <c r="N2546" s="304"/>
      <c r="O2546" s="304"/>
      <c r="P2546" s="304"/>
      <c r="Q2546" s="304"/>
      <c r="R2546" s="304"/>
      <c r="S2546" s="304"/>
      <c r="T2546" s="316">
        <v>300000</v>
      </c>
      <c r="U2546" s="316"/>
      <c r="V2546" s="316"/>
      <c r="W2546" s="304"/>
      <c r="X2546" s="304"/>
      <c r="Y2546" s="154"/>
    </row>
    <row r="2547" spans="1:25">
      <c r="A2547" s="173"/>
      <c r="B2547" s="163">
        <v>3</v>
      </c>
      <c r="C2547" s="163" t="s">
        <v>97</v>
      </c>
      <c r="D2547" s="167" t="s">
        <v>13</v>
      </c>
      <c r="E2547" s="300">
        <v>753000000</v>
      </c>
      <c r="F2547" s="300">
        <v>44307500</v>
      </c>
      <c r="G2547" s="300">
        <f>SUM(G2548:G2549)</f>
        <v>44307500</v>
      </c>
      <c r="H2547" s="300">
        <f t="shared" ref="H2547:T2547" si="283">SUM(H2548:H2549)</f>
        <v>20692500</v>
      </c>
      <c r="I2547" s="300">
        <f t="shared" si="283"/>
        <v>63754000</v>
      </c>
      <c r="J2547" s="300">
        <f t="shared" si="283"/>
        <v>0</v>
      </c>
      <c r="K2547" s="300">
        <f t="shared" si="283"/>
        <v>0</v>
      </c>
      <c r="L2547" s="300">
        <f t="shared" si="283"/>
        <v>0</v>
      </c>
      <c r="M2547" s="300">
        <f t="shared" si="283"/>
        <v>0</v>
      </c>
      <c r="N2547" s="300">
        <f t="shared" si="283"/>
        <v>0</v>
      </c>
      <c r="O2547" s="300">
        <f t="shared" si="283"/>
        <v>0</v>
      </c>
      <c r="P2547" s="300">
        <f t="shared" si="283"/>
        <v>0</v>
      </c>
      <c r="Q2547" s="300">
        <f t="shared" si="283"/>
        <v>0</v>
      </c>
      <c r="R2547" s="300">
        <f t="shared" si="283"/>
        <v>0</v>
      </c>
      <c r="S2547" s="300">
        <f t="shared" si="283"/>
        <v>0</v>
      </c>
      <c r="T2547" s="300">
        <f t="shared" si="283"/>
        <v>0</v>
      </c>
      <c r="U2547" s="300"/>
      <c r="V2547" s="300"/>
      <c r="W2547" s="301">
        <f>E2547+G2547+H2547+I2547+J2547+K2547+L2547+M2547+N2547-O2547-P2547-Q2547-R2547-S2547-T2547-U2547-V2547</f>
        <v>881754000</v>
      </c>
      <c r="X2547" s="301"/>
      <c r="Y2547" s="154"/>
    </row>
    <row r="2548" spans="1:25">
      <c r="A2548" s="174"/>
      <c r="B2548" s="162"/>
      <c r="C2548" s="162"/>
      <c r="D2548" s="248" t="s">
        <v>1212</v>
      </c>
      <c r="E2548" s="302"/>
      <c r="F2548" s="302"/>
      <c r="G2548" s="316">
        <v>0</v>
      </c>
      <c r="H2548" s="302">
        <v>15000000</v>
      </c>
      <c r="I2548" s="302">
        <v>63754000</v>
      </c>
      <c r="J2548" s="302"/>
      <c r="K2548" s="302"/>
      <c r="L2548" s="302"/>
      <c r="M2548" s="304"/>
      <c r="N2548" s="304"/>
      <c r="O2548" s="304"/>
      <c r="P2548" s="304"/>
      <c r="Q2548" s="304"/>
      <c r="R2548" s="304"/>
      <c r="S2548" s="304"/>
      <c r="T2548" s="304"/>
      <c r="U2548" s="304"/>
      <c r="V2548" s="304"/>
      <c r="W2548" s="304"/>
      <c r="X2548" s="304"/>
      <c r="Y2548" s="154"/>
    </row>
    <row r="2549" spans="1:25">
      <c r="A2549" s="174"/>
      <c r="B2549" s="162"/>
      <c r="C2549" s="162"/>
      <c r="D2549" s="248" t="s">
        <v>1211</v>
      </c>
      <c r="E2549" s="302"/>
      <c r="F2549" s="302"/>
      <c r="G2549" s="316">
        <v>44307500</v>
      </c>
      <c r="H2549" s="302">
        <f>50000000-G2549</f>
        <v>5692500</v>
      </c>
      <c r="I2549" s="302"/>
      <c r="J2549" s="302"/>
      <c r="K2549" s="302"/>
      <c r="L2549" s="302"/>
      <c r="M2549" s="304"/>
      <c r="N2549" s="304"/>
      <c r="O2549" s="304"/>
      <c r="P2549" s="304"/>
      <c r="Q2549" s="304"/>
      <c r="R2549" s="304"/>
      <c r="S2549" s="304"/>
      <c r="T2549" s="304"/>
      <c r="U2549" s="304"/>
      <c r="V2549" s="304"/>
      <c r="W2549" s="304"/>
      <c r="X2549" s="304"/>
      <c r="Y2549" s="154"/>
    </row>
    <row r="2550" spans="1:25">
      <c r="A2550" s="173"/>
      <c r="B2550" s="163">
        <v>4</v>
      </c>
      <c r="C2550" s="163" t="s">
        <v>98</v>
      </c>
      <c r="D2550" s="167" t="s">
        <v>8</v>
      </c>
      <c r="E2550" s="300">
        <v>0</v>
      </c>
      <c r="F2550" s="300">
        <v>3000000</v>
      </c>
      <c r="G2550" s="300">
        <f t="shared" ref="G2550:S2550" si="284">SUM(G2551:G2561)</f>
        <v>3000000</v>
      </c>
      <c r="H2550" s="300">
        <f t="shared" si="284"/>
        <v>0</v>
      </c>
      <c r="I2550" s="300">
        <f t="shared" si="284"/>
        <v>0</v>
      </c>
      <c r="J2550" s="300">
        <f t="shared" si="284"/>
        <v>0</v>
      </c>
      <c r="K2550" s="300">
        <f t="shared" si="284"/>
        <v>0</v>
      </c>
      <c r="L2550" s="300">
        <f t="shared" si="284"/>
        <v>0</v>
      </c>
      <c r="M2550" s="300">
        <f t="shared" si="284"/>
        <v>0</v>
      </c>
      <c r="N2550" s="300">
        <f t="shared" si="284"/>
        <v>0</v>
      </c>
      <c r="O2550" s="300">
        <f t="shared" si="284"/>
        <v>0</v>
      </c>
      <c r="P2550" s="300">
        <f t="shared" si="284"/>
        <v>0</v>
      </c>
      <c r="Q2550" s="300">
        <f t="shared" si="284"/>
        <v>0</v>
      </c>
      <c r="R2550" s="300">
        <f t="shared" si="284"/>
        <v>0</v>
      </c>
      <c r="S2550" s="300">
        <f t="shared" si="284"/>
        <v>0</v>
      </c>
      <c r="T2550" s="300">
        <f>SUM(T2551:T2561)</f>
        <v>0</v>
      </c>
      <c r="U2550" s="300">
        <f t="shared" ref="U2550:V2550" si="285">SUM(U2551:U2561)</f>
        <v>1282800</v>
      </c>
      <c r="V2550" s="300">
        <f t="shared" si="285"/>
        <v>0</v>
      </c>
      <c r="W2550" s="301">
        <f>E2550+G2550+H2550+I2550+J2550+K2550+L2550+M2550+N2550-O2550-P2550-Q2550-R2550-S2550-T2550-U2550-V2550</f>
        <v>1717200</v>
      </c>
      <c r="X2550" s="301"/>
      <c r="Y2550" s="154"/>
    </row>
    <row r="2551" spans="1:25">
      <c r="A2551" s="174"/>
      <c r="B2551" s="162"/>
      <c r="C2551" s="162"/>
      <c r="D2551" s="248" t="s">
        <v>1202</v>
      </c>
      <c r="E2551" s="302"/>
      <c r="F2551" s="302"/>
      <c r="G2551" s="316">
        <v>3000000</v>
      </c>
      <c r="H2551" s="302"/>
      <c r="I2551" s="316"/>
      <c r="J2551" s="302"/>
      <c r="K2551" s="302"/>
      <c r="L2551" s="302"/>
      <c r="M2551" s="304"/>
      <c r="N2551" s="304"/>
      <c r="O2551" s="304"/>
      <c r="P2551" s="304"/>
      <c r="Q2551" s="304"/>
      <c r="R2551" s="304"/>
      <c r="S2551" s="304"/>
      <c r="T2551" s="304"/>
      <c r="U2551" s="304"/>
      <c r="V2551" s="304"/>
      <c r="W2551" s="304"/>
      <c r="X2551" s="304"/>
      <c r="Y2551" s="154"/>
    </row>
    <row r="2552" spans="1:25">
      <c r="A2552" s="174"/>
      <c r="B2552" s="162"/>
      <c r="C2552" s="162"/>
      <c r="D2552" s="248" t="s">
        <v>2008</v>
      </c>
      <c r="E2552" s="302"/>
      <c r="F2552" s="302"/>
      <c r="G2552" s="316"/>
      <c r="H2552" s="302"/>
      <c r="I2552" s="316"/>
      <c r="J2552" s="302"/>
      <c r="K2552" s="302"/>
      <c r="L2552" s="302"/>
      <c r="M2552" s="304"/>
      <c r="N2552" s="304"/>
      <c r="O2552" s="304"/>
      <c r="P2552" s="304"/>
      <c r="Q2552" s="304"/>
      <c r="R2552" s="304"/>
      <c r="S2552" s="304"/>
      <c r="T2552" s="304">
        <v>0</v>
      </c>
      <c r="U2552" s="614">
        <v>575000</v>
      </c>
      <c r="V2552" s="304"/>
      <c r="W2552" s="304"/>
      <c r="X2552" s="304"/>
      <c r="Y2552" s="154"/>
    </row>
    <row r="2553" spans="1:25">
      <c r="A2553" s="174"/>
      <c r="B2553" s="162"/>
      <c r="C2553" s="162"/>
      <c r="D2553" s="248" t="s">
        <v>2009</v>
      </c>
      <c r="E2553" s="302"/>
      <c r="F2553" s="302"/>
      <c r="G2553" s="316"/>
      <c r="H2553" s="302"/>
      <c r="I2553" s="316"/>
      <c r="J2553" s="302"/>
      <c r="K2553" s="302"/>
      <c r="L2553" s="302"/>
      <c r="M2553" s="304"/>
      <c r="N2553" s="304"/>
      <c r="O2553" s="304"/>
      <c r="P2553" s="304"/>
      <c r="Q2553" s="304"/>
      <c r="R2553" s="304"/>
      <c r="S2553" s="304"/>
      <c r="T2553" s="304">
        <v>0</v>
      </c>
      <c r="U2553" s="614">
        <v>75000</v>
      </c>
      <c r="V2553" s="304"/>
      <c r="W2553" s="304"/>
      <c r="X2553" s="304"/>
      <c r="Y2553" s="154"/>
    </row>
    <row r="2554" spans="1:25">
      <c r="A2554" s="174"/>
      <c r="B2554" s="162"/>
      <c r="C2554" s="162"/>
      <c r="D2554" s="248" t="s">
        <v>2010</v>
      </c>
      <c r="E2554" s="302"/>
      <c r="F2554" s="302"/>
      <c r="G2554" s="316"/>
      <c r="H2554" s="302"/>
      <c r="I2554" s="316"/>
      <c r="J2554" s="302"/>
      <c r="K2554" s="302"/>
      <c r="L2554" s="302"/>
      <c r="M2554" s="304"/>
      <c r="N2554" s="304"/>
      <c r="O2554" s="304"/>
      <c r="P2554" s="304"/>
      <c r="Q2554" s="304"/>
      <c r="R2554" s="304"/>
      <c r="S2554" s="304"/>
      <c r="T2554" s="304">
        <v>0</v>
      </c>
      <c r="U2554" s="614">
        <v>160000</v>
      </c>
      <c r="V2554" s="304"/>
      <c r="W2554" s="304"/>
      <c r="X2554" s="304"/>
      <c r="Y2554" s="154"/>
    </row>
    <row r="2555" spans="1:25">
      <c r="A2555" s="174"/>
      <c r="B2555" s="162"/>
      <c r="C2555" s="162"/>
      <c r="D2555" s="248" t="s">
        <v>2011</v>
      </c>
      <c r="E2555" s="302"/>
      <c r="F2555" s="302"/>
      <c r="G2555" s="316"/>
      <c r="H2555" s="302"/>
      <c r="I2555" s="316"/>
      <c r="J2555" s="302"/>
      <c r="K2555" s="302"/>
      <c r="L2555" s="302"/>
      <c r="M2555" s="304"/>
      <c r="N2555" s="304"/>
      <c r="O2555" s="304"/>
      <c r="P2555" s="304"/>
      <c r="Q2555" s="304"/>
      <c r="R2555" s="304"/>
      <c r="S2555" s="304"/>
      <c r="T2555" s="304">
        <v>0</v>
      </c>
      <c r="U2555" s="614">
        <v>50000</v>
      </c>
      <c r="V2555" s="304"/>
      <c r="W2555" s="304"/>
      <c r="X2555" s="304"/>
      <c r="Y2555" s="154"/>
    </row>
    <row r="2556" spans="1:25">
      <c r="A2556" s="174"/>
      <c r="B2556" s="162"/>
      <c r="C2556" s="162"/>
      <c r="D2556" s="248" t="s">
        <v>2012</v>
      </c>
      <c r="E2556" s="302"/>
      <c r="F2556" s="302"/>
      <c r="G2556" s="316"/>
      <c r="H2556" s="302"/>
      <c r="I2556" s="316"/>
      <c r="J2556" s="302"/>
      <c r="K2556" s="302"/>
      <c r="L2556" s="302"/>
      <c r="M2556" s="304"/>
      <c r="N2556" s="304"/>
      <c r="O2556" s="304"/>
      <c r="P2556" s="304"/>
      <c r="Q2556" s="304"/>
      <c r="R2556" s="304"/>
      <c r="S2556" s="304"/>
      <c r="T2556" s="304">
        <v>0</v>
      </c>
      <c r="U2556" s="614">
        <v>28000</v>
      </c>
      <c r="V2556" s="304"/>
      <c r="W2556" s="304"/>
      <c r="X2556" s="304"/>
      <c r="Y2556" s="154"/>
    </row>
    <row r="2557" spans="1:25">
      <c r="A2557" s="174"/>
      <c r="B2557" s="162"/>
      <c r="C2557" s="162"/>
      <c r="D2557" s="248" t="s">
        <v>2013</v>
      </c>
      <c r="E2557" s="302"/>
      <c r="F2557" s="302"/>
      <c r="G2557" s="316"/>
      <c r="H2557" s="302"/>
      <c r="I2557" s="316"/>
      <c r="J2557" s="302"/>
      <c r="K2557" s="302"/>
      <c r="L2557" s="302"/>
      <c r="M2557" s="304"/>
      <c r="N2557" s="304"/>
      <c r="O2557" s="304"/>
      <c r="P2557" s="304"/>
      <c r="Q2557" s="304"/>
      <c r="R2557" s="304"/>
      <c r="S2557" s="304"/>
      <c r="T2557" s="304">
        <v>0</v>
      </c>
      <c r="U2557" s="614">
        <v>15000</v>
      </c>
      <c r="V2557" s="304"/>
      <c r="W2557" s="304"/>
      <c r="X2557" s="304"/>
      <c r="Y2557" s="154"/>
    </row>
    <row r="2558" spans="1:25">
      <c r="A2558" s="174"/>
      <c r="B2558" s="162"/>
      <c r="C2558" s="162"/>
      <c r="D2558" s="248" t="s">
        <v>2014</v>
      </c>
      <c r="E2558" s="302"/>
      <c r="F2558" s="302"/>
      <c r="G2558" s="316"/>
      <c r="H2558" s="302"/>
      <c r="I2558" s="316"/>
      <c r="J2558" s="302"/>
      <c r="K2558" s="302"/>
      <c r="L2558" s="302"/>
      <c r="M2558" s="304"/>
      <c r="N2558" s="304"/>
      <c r="O2558" s="304"/>
      <c r="P2558" s="304"/>
      <c r="Q2558" s="304"/>
      <c r="R2558" s="304"/>
      <c r="S2558" s="304"/>
      <c r="T2558" s="304">
        <v>0</v>
      </c>
      <c r="U2558" s="614">
        <v>21000</v>
      </c>
      <c r="V2558" s="304"/>
      <c r="W2558" s="304"/>
      <c r="X2558" s="304"/>
      <c r="Y2558" s="154"/>
    </row>
    <row r="2559" spans="1:25">
      <c r="A2559" s="174"/>
      <c r="B2559" s="162"/>
      <c r="C2559" s="162"/>
      <c r="D2559" s="248" t="s">
        <v>2015</v>
      </c>
      <c r="E2559" s="302"/>
      <c r="F2559" s="302"/>
      <c r="G2559" s="316"/>
      <c r="H2559" s="302"/>
      <c r="I2559" s="316"/>
      <c r="J2559" s="302"/>
      <c r="K2559" s="302"/>
      <c r="L2559" s="302"/>
      <c r="M2559" s="304"/>
      <c r="N2559" s="304"/>
      <c r="O2559" s="304"/>
      <c r="P2559" s="304"/>
      <c r="Q2559" s="304"/>
      <c r="R2559" s="304"/>
      <c r="S2559" s="304"/>
      <c r="T2559" s="304">
        <v>0</v>
      </c>
      <c r="U2559" s="614">
        <v>8800</v>
      </c>
      <c r="V2559" s="304"/>
      <c r="W2559" s="304"/>
      <c r="X2559" s="304"/>
      <c r="Y2559" s="154"/>
    </row>
    <row r="2560" spans="1:25">
      <c r="A2560" s="174"/>
      <c r="B2560" s="162"/>
      <c r="C2560" s="162"/>
      <c r="D2560" s="248" t="s">
        <v>2016</v>
      </c>
      <c r="E2560" s="302"/>
      <c r="F2560" s="302"/>
      <c r="G2560" s="316"/>
      <c r="H2560" s="302"/>
      <c r="I2560" s="316"/>
      <c r="J2560" s="302"/>
      <c r="K2560" s="302"/>
      <c r="L2560" s="302"/>
      <c r="M2560" s="304"/>
      <c r="N2560" s="304"/>
      <c r="O2560" s="304"/>
      <c r="P2560" s="304"/>
      <c r="Q2560" s="304"/>
      <c r="R2560" s="304"/>
      <c r="S2560" s="304"/>
      <c r="T2560" s="304"/>
      <c r="U2560" s="614">
        <v>350000</v>
      </c>
      <c r="V2560" s="304"/>
      <c r="W2560" s="304"/>
      <c r="X2560" s="304"/>
      <c r="Y2560" s="154"/>
    </row>
    <row r="2561" spans="1:25">
      <c r="A2561" s="174"/>
      <c r="B2561" s="162"/>
      <c r="C2561" s="162"/>
      <c r="D2561" s="248"/>
      <c r="E2561" s="302"/>
      <c r="F2561" s="302"/>
      <c r="G2561" s="316"/>
      <c r="H2561" s="302"/>
      <c r="I2561" s="316"/>
      <c r="J2561" s="302"/>
      <c r="K2561" s="302"/>
      <c r="L2561" s="302"/>
      <c r="M2561" s="304"/>
      <c r="N2561" s="304"/>
      <c r="O2561" s="304"/>
      <c r="P2561" s="304"/>
      <c r="Q2561" s="304"/>
      <c r="R2561" s="304"/>
      <c r="S2561" s="304"/>
      <c r="T2561" s="304"/>
      <c r="U2561" s="304"/>
      <c r="V2561" s="304"/>
      <c r="W2561" s="304"/>
      <c r="X2561" s="304"/>
      <c r="Y2561" s="154"/>
    </row>
    <row r="2562" spans="1:25">
      <c r="A2562" s="173"/>
      <c r="B2562" s="163">
        <v>5</v>
      </c>
      <c r="C2562" s="163" t="s">
        <v>99</v>
      </c>
      <c r="D2562" s="167" t="s">
        <v>14</v>
      </c>
      <c r="E2562" s="300">
        <v>711500</v>
      </c>
      <c r="F2562" s="300"/>
      <c r="G2562" s="300"/>
      <c r="H2562" s="300"/>
      <c r="I2562" s="300"/>
      <c r="J2562" s="300"/>
      <c r="K2562" s="300"/>
      <c r="L2562" s="300"/>
      <c r="M2562" s="301">
        <v>0</v>
      </c>
      <c r="N2562" s="301"/>
      <c r="O2562" s="301"/>
      <c r="P2562" s="301"/>
      <c r="Q2562" s="301">
        <v>0</v>
      </c>
      <c r="R2562" s="301">
        <v>0</v>
      </c>
      <c r="S2562" s="301">
        <v>0</v>
      </c>
      <c r="T2562" s="301"/>
      <c r="U2562" s="301"/>
      <c r="V2562" s="301"/>
      <c r="W2562" s="301">
        <f t="shared" ref="W2562:W2564" si="286">E2562+G2562+H2562+I2562+J2562+K2562+L2562+M2562+N2562-O2562-P2562-Q2562-R2562-S2562-T2562-U2562-V2562</f>
        <v>711500</v>
      </c>
      <c r="X2562" s="301"/>
      <c r="Y2562" s="154"/>
    </row>
    <row r="2563" spans="1:25">
      <c r="A2563" s="173"/>
      <c r="B2563" s="163">
        <v>6</v>
      </c>
      <c r="C2563" s="163" t="s">
        <v>100</v>
      </c>
      <c r="D2563" s="167" t="s">
        <v>10</v>
      </c>
      <c r="E2563" s="300">
        <v>0</v>
      </c>
      <c r="F2563" s="300"/>
      <c r="G2563" s="300"/>
      <c r="H2563" s="300"/>
      <c r="I2563" s="300"/>
      <c r="J2563" s="300"/>
      <c r="K2563" s="300"/>
      <c r="L2563" s="300"/>
      <c r="M2563" s="301">
        <v>0</v>
      </c>
      <c r="N2563" s="301"/>
      <c r="O2563" s="301"/>
      <c r="P2563" s="301"/>
      <c r="Q2563" s="301">
        <v>0</v>
      </c>
      <c r="R2563" s="301">
        <v>0</v>
      </c>
      <c r="S2563" s="301">
        <v>0</v>
      </c>
      <c r="T2563" s="301"/>
      <c r="U2563" s="301"/>
      <c r="V2563" s="301"/>
      <c r="W2563" s="301">
        <f t="shared" si="286"/>
        <v>0</v>
      </c>
      <c r="X2563" s="301"/>
      <c r="Y2563" s="154"/>
    </row>
    <row r="2564" spans="1:25" s="247" customFormat="1">
      <c r="A2564" s="175"/>
      <c r="B2564" s="168">
        <v>7</v>
      </c>
      <c r="C2564" s="168"/>
      <c r="D2564" s="169" t="s">
        <v>11</v>
      </c>
      <c r="E2564" s="300">
        <v>0</v>
      </c>
      <c r="F2564" s="300"/>
      <c r="G2564" s="300"/>
      <c r="H2564" s="300"/>
      <c r="I2564" s="300"/>
      <c r="J2564" s="300"/>
      <c r="K2564" s="300"/>
      <c r="L2564" s="300"/>
      <c r="M2564" s="308">
        <v>0</v>
      </c>
      <c r="N2564" s="308"/>
      <c r="O2564" s="308"/>
      <c r="P2564" s="308"/>
      <c r="Q2564" s="308">
        <v>0</v>
      </c>
      <c r="R2564" s="308">
        <v>0</v>
      </c>
      <c r="S2564" s="308">
        <v>0</v>
      </c>
      <c r="T2564" s="308"/>
      <c r="U2564" s="308"/>
      <c r="V2564" s="308"/>
      <c r="W2564" s="301">
        <f t="shared" si="286"/>
        <v>0</v>
      </c>
      <c r="X2564" s="308"/>
      <c r="Y2564" s="155"/>
    </row>
    <row r="2565" spans="1:25">
      <c r="A2565" s="174"/>
      <c r="B2565" s="162"/>
      <c r="C2565" s="162"/>
      <c r="D2565" s="201"/>
      <c r="E2565" s="304"/>
      <c r="F2565" s="304"/>
      <c r="G2565" s="304"/>
      <c r="H2565" s="304"/>
      <c r="I2565" s="304"/>
      <c r="J2565" s="304"/>
      <c r="K2565" s="304"/>
      <c r="L2565" s="304"/>
      <c r="M2565" s="304"/>
      <c r="N2565" s="304"/>
      <c r="O2565" s="304"/>
      <c r="P2565" s="304"/>
      <c r="Q2565" s="304"/>
      <c r="R2565" s="304"/>
      <c r="S2565" s="304"/>
      <c r="T2565" s="304"/>
      <c r="U2565" s="304"/>
      <c r="V2565" s="304"/>
      <c r="W2565" s="304"/>
      <c r="X2565" s="304"/>
      <c r="Y2565" s="154"/>
    </row>
    <row r="2566" spans="1:25" s="226" customFormat="1" ht="18.75" customHeight="1">
      <c r="A2566" s="249">
        <v>27</v>
      </c>
      <c r="B2566" s="250" t="s">
        <v>46</v>
      </c>
      <c r="C2566" s="251"/>
      <c r="D2566" s="251"/>
      <c r="E2566" s="309">
        <f>E2567+E2569+E2583+E2584+E2586+E2587+E2588</f>
        <v>1906849086</v>
      </c>
      <c r="F2566" s="309">
        <f t="shared" ref="F2566:G2566" si="287">F2567+F2569+F2583+F2584+F2586+F2587+F2588</f>
        <v>33855000</v>
      </c>
      <c r="G2566" s="309">
        <f t="shared" si="287"/>
        <v>33855000</v>
      </c>
      <c r="H2566" s="309">
        <f t="shared" ref="H2566" si="288">H2567+H2569+H2583+H2584+H2586+H2587+H2588</f>
        <v>0</v>
      </c>
      <c r="I2566" s="309">
        <f t="shared" ref="I2566" si="289">I2567+I2569+I2583+I2584+I2586+I2587+I2588</f>
        <v>0</v>
      </c>
      <c r="J2566" s="309">
        <f t="shared" ref="J2566" si="290">J2567+J2569+J2583+J2584+J2586+J2587+J2588</f>
        <v>0</v>
      </c>
      <c r="K2566" s="309">
        <f t="shared" ref="K2566" si="291">K2567+K2569+K2583+K2584+K2586+K2587+K2588</f>
        <v>2244344</v>
      </c>
      <c r="L2566" s="309">
        <f t="shared" ref="L2566" si="292">L2567+L2569+L2583+L2584+L2586+L2587+L2588</f>
        <v>0</v>
      </c>
      <c r="M2566" s="309">
        <f t="shared" ref="M2566" si="293">M2567+M2569+M2583+M2584+M2586+M2587+M2588</f>
        <v>0</v>
      </c>
      <c r="N2566" s="309">
        <f t="shared" ref="N2566" si="294">N2567+N2569+N2583+N2584+N2586+N2587+N2588</f>
        <v>0</v>
      </c>
      <c r="O2566" s="309">
        <f t="shared" ref="O2566" si="295">O2567+O2569+O2583+O2584+O2586+O2587+O2588</f>
        <v>0</v>
      </c>
      <c r="P2566" s="309">
        <f t="shared" ref="P2566" si="296">P2567+P2569+P2583+P2584+P2586+P2587+P2588</f>
        <v>0</v>
      </c>
      <c r="Q2566" s="309">
        <f t="shared" ref="Q2566" si="297">Q2567+Q2569+Q2583+Q2584+Q2586+Q2587+Q2588</f>
        <v>0</v>
      </c>
      <c r="R2566" s="309">
        <f t="shared" ref="R2566" si="298">R2567+R2569+R2583+R2584+R2586+R2587+R2588</f>
        <v>0</v>
      </c>
      <c r="S2566" s="309">
        <f t="shared" ref="S2566" si="299">S2567+S2569+S2583+S2584+S2586+S2587+S2588</f>
        <v>7000000</v>
      </c>
      <c r="T2566" s="309">
        <f t="shared" ref="T2566" si="300">T2567+T2569+T2583+T2584+T2586+T2587+T2588</f>
        <v>0</v>
      </c>
      <c r="U2566" s="309"/>
      <c r="V2566" s="309"/>
      <c r="W2566" s="309">
        <f>SUM(W2567:W2588)</f>
        <v>1935948430</v>
      </c>
      <c r="X2566" s="309"/>
    </row>
    <row r="2567" spans="1:25">
      <c r="A2567" s="173"/>
      <c r="B2567" s="163">
        <v>1</v>
      </c>
      <c r="C2567" s="163" t="s">
        <v>95</v>
      </c>
      <c r="D2567" s="167" t="s">
        <v>9</v>
      </c>
      <c r="E2567" s="300">
        <v>915650000</v>
      </c>
      <c r="F2567" s="300"/>
      <c r="G2567" s="300">
        <f>SUM(G2568)</f>
        <v>0</v>
      </c>
      <c r="H2567" s="300">
        <f t="shared" ref="H2567:T2567" si="301">SUM(H2568)</f>
        <v>0</v>
      </c>
      <c r="I2567" s="300">
        <f t="shared" si="301"/>
        <v>0</v>
      </c>
      <c r="J2567" s="300">
        <f t="shared" si="301"/>
        <v>0</v>
      </c>
      <c r="K2567" s="300">
        <f t="shared" si="301"/>
        <v>2244344</v>
      </c>
      <c r="L2567" s="300">
        <f t="shared" si="301"/>
        <v>0</v>
      </c>
      <c r="M2567" s="300">
        <f t="shared" si="301"/>
        <v>0</v>
      </c>
      <c r="N2567" s="300">
        <f t="shared" si="301"/>
        <v>0</v>
      </c>
      <c r="O2567" s="300">
        <f t="shared" si="301"/>
        <v>0</v>
      </c>
      <c r="P2567" s="300">
        <f t="shared" si="301"/>
        <v>0</v>
      </c>
      <c r="Q2567" s="300">
        <f t="shared" si="301"/>
        <v>0</v>
      </c>
      <c r="R2567" s="300">
        <f t="shared" si="301"/>
        <v>0</v>
      </c>
      <c r="S2567" s="300">
        <f t="shared" si="301"/>
        <v>0</v>
      </c>
      <c r="T2567" s="300">
        <f t="shared" si="301"/>
        <v>0</v>
      </c>
      <c r="U2567" s="300"/>
      <c r="V2567" s="300"/>
      <c r="W2567" s="301">
        <f>E2567+G2567+H2567+I2567+J2567+K2567+L2567+M2567+N2567-O2567-P2567-Q2567-R2567-S2567-T2567-U2567-V2567</f>
        <v>917894344</v>
      </c>
      <c r="X2567" s="301"/>
      <c r="Y2567" s="154"/>
    </row>
    <row r="2568" spans="1:25">
      <c r="A2568" s="174"/>
      <c r="B2568" s="162"/>
      <c r="C2568" s="162"/>
      <c r="D2568" s="248" t="s">
        <v>1214</v>
      </c>
      <c r="E2568" s="302"/>
      <c r="F2568" s="302"/>
      <c r="G2568" s="302"/>
      <c r="H2568" s="316">
        <v>0</v>
      </c>
      <c r="I2568" s="302"/>
      <c r="J2568" s="302"/>
      <c r="K2568" s="316">
        <v>2244344</v>
      </c>
      <c r="L2568" s="302"/>
      <c r="M2568" s="304"/>
      <c r="N2568" s="304"/>
      <c r="O2568" s="304"/>
      <c r="P2568" s="304"/>
      <c r="Q2568" s="304"/>
      <c r="R2568" s="304"/>
      <c r="S2568" s="304"/>
      <c r="T2568" s="304"/>
      <c r="U2568" s="304"/>
      <c r="V2568" s="304"/>
      <c r="W2568" s="304"/>
      <c r="X2568" s="304"/>
      <c r="Y2568" s="154"/>
    </row>
    <row r="2569" spans="1:25">
      <c r="A2569" s="173"/>
      <c r="B2569" s="163">
        <v>2</v>
      </c>
      <c r="C2569" s="163" t="s">
        <v>96</v>
      </c>
      <c r="D2569" s="167" t="s">
        <v>12</v>
      </c>
      <c r="E2569" s="300">
        <v>309864450</v>
      </c>
      <c r="F2569" s="300">
        <v>32150000</v>
      </c>
      <c r="G2569" s="300">
        <f>SUM(G2570:G2582)</f>
        <v>32150000</v>
      </c>
      <c r="H2569" s="300">
        <f t="shared" ref="H2569:T2569" si="302">SUM(H2570:H2582)</f>
        <v>0</v>
      </c>
      <c r="I2569" s="300">
        <f t="shared" si="302"/>
        <v>0</v>
      </c>
      <c r="J2569" s="300">
        <f t="shared" si="302"/>
        <v>0</v>
      </c>
      <c r="K2569" s="300">
        <f t="shared" si="302"/>
        <v>0</v>
      </c>
      <c r="L2569" s="300">
        <f t="shared" si="302"/>
        <v>0</v>
      </c>
      <c r="M2569" s="300">
        <f t="shared" si="302"/>
        <v>0</v>
      </c>
      <c r="N2569" s="300">
        <f t="shared" si="302"/>
        <v>0</v>
      </c>
      <c r="O2569" s="300">
        <f t="shared" si="302"/>
        <v>0</v>
      </c>
      <c r="P2569" s="300">
        <f t="shared" si="302"/>
        <v>0</v>
      </c>
      <c r="Q2569" s="300">
        <f t="shared" si="302"/>
        <v>0</v>
      </c>
      <c r="R2569" s="300">
        <f t="shared" si="302"/>
        <v>0</v>
      </c>
      <c r="S2569" s="300">
        <f t="shared" si="302"/>
        <v>0</v>
      </c>
      <c r="T2569" s="300">
        <f t="shared" si="302"/>
        <v>0</v>
      </c>
      <c r="U2569" s="300"/>
      <c r="V2569" s="300"/>
      <c r="W2569" s="301">
        <f>E2569+G2569+H2569+I2569+J2569+K2569+L2569+M2569+N2569-O2569-P2569-Q2569-R2569-S2569-T2569-U2569-V2569</f>
        <v>342014450</v>
      </c>
      <c r="X2569" s="301"/>
      <c r="Y2569" s="154"/>
    </row>
    <row r="2570" spans="1:25">
      <c r="A2570" s="174"/>
      <c r="B2570" s="162"/>
      <c r="C2570" s="162"/>
      <c r="D2570" s="248" t="s">
        <v>1215</v>
      </c>
      <c r="E2570" s="302"/>
      <c r="F2570" s="302"/>
      <c r="G2570" s="316">
        <v>7500000</v>
      </c>
      <c r="H2570" s="302"/>
      <c r="I2570" s="302"/>
      <c r="J2570" s="302"/>
      <c r="K2570" s="302"/>
      <c r="L2570" s="302"/>
      <c r="M2570" s="304"/>
      <c r="N2570" s="304"/>
      <c r="O2570" s="304"/>
      <c r="P2570" s="304"/>
      <c r="Q2570" s="304"/>
      <c r="R2570" s="304"/>
      <c r="S2570" s="304"/>
      <c r="T2570" s="304"/>
      <c r="U2570" s="304"/>
      <c r="V2570" s="304"/>
      <c r="W2570" s="304"/>
      <c r="X2570" s="304"/>
      <c r="Y2570" s="154"/>
    </row>
    <row r="2571" spans="1:25">
      <c r="A2571" s="174"/>
      <c r="B2571" s="162"/>
      <c r="C2571" s="162"/>
      <c r="D2571" s="248" t="s">
        <v>1216</v>
      </c>
      <c r="E2571" s="302"/>
      <c r="F2571" s="302"/>
      <c r="G2571" s="316">
        <v>950000</v>
      </c>
      <c r="H2571" s="302"/>
      <c r="I2571" s="302"/>
      <c r="J2571" s="302"/>
      <c r="K2571" s="302"/>
      <c r="L2571" s="302"/>
      <c r="M2571" s="304"/>
      <c r="N2571" s="304"/>
      <c r="O2571" s="304"/>
      <c r="P2571" s="304"/>
      <c r="Q2571" s="304"/>
      <c r="R2571" s="304"/>
      <c r="S2571" s="304"/>
      <c r="T2571" s="304"/>
      <c r="U2571" s="304"/>
      <c r="V2571" s="304"/>
      <c r="W2571" s="304"/>
      <c r="X2571" s="304"/>
      <c r="Y2571" s="154"/>
    </row>
    <row r="2572" spans="1:25">
      <c r="A2572" s="174"/>
      <c r="B2572" s="162"/>
      <c r="C2572" s="162"/>
      <c r="D2572" s="248" t="s">
        <v>1217</v>
      </c>
      <c r="E2572" s="302"/>
      <c r="F2572" s="302"/>
      <c r="G2572" s="316">
        <v>550000</v>
      </c>
      <c r="H2572" s="302"/>
      <c r="I2572" s="302"/>
      <c r="J2572" s="302"/>
      <c r="K2572" s="302"/>
      <c r="L2572" s="302"/>
      <c r="M2572" s="304"/>
      <c r="N2572" s="304"/>
      <c r="O2572" s="304"/>
      <c r="P2572" s="304"/>
      <c r="Q2572" s="304"/>
      <c r="R2572" s="304"/>
      <c r="S2572" s="304"/>
      <c r="T2572" s="304"/>
      <c r="U2572" s="304"/>
      <c r="V2572" s="304"/>
      <c r="W2572" s="304"/>
      <c r="X2572" s="304"/>
      <c r="Y2572" s="154"/>
    </row>
    <row r="2573" spans="1:25">
      <c r="A2573" s="174"/>
      <c r="B2573" s="162"/>
      <c r="C2573" s="162"/>
      <c r="D2573" s="248" t="s">
        <v>1218</v>
      </c>
      <c r="E2573" s="302"/>
      <c r="F2573" s="302"/>
      <c r="G2573" s="316">
        <v>3100000</v>
      </c>
      <c r="H2573" s="302"/>
      <c r="I2573" s="302"/>
      <c r="J2573" s="302"/>
      <c r="K2573" s="302"/>
      <c r="L2573" s="302"/>
      <c r="M2573" s="304"/>
      <c r="N2573" s="304"/>
      <c r="O2573" s="304"/>
      <c r="P2573" s="304"/>
      <c r="Q2573" s="304"/>
      <c r="R2573" s="304"/>
      <c r="S2573" s="304"/>
      <c r="T2573" s="304"/>
      <c r="U2573" s="304"/>
      <c r="V2573" s="304"/>
      <c r="W2573" s="304"/>
      <c r="X2573" s="304"/>
      <c r="Y2573" s="154"/>
    </row>
    <row r="2574" spans="1:25">
      <c r="A2574" s="174"/>
      <c r="B2574" s="162"/>
      <c r="C2574" s="162"/>
      <c r="D2574" s="248" t="s">
        <v>1219</v>
      </c>
      <c r="E2574" s="302"/>
      <c r="F2574" s="302"/>
      <c r="G2574" s="316">
        <v>7000000</v>
      </c>
      <c r="H2574" s="302"/>
      <c r="I2574" s="302"/>
      <c r="J2574" s="302"/>
      <c r="K2574" s="302"/>
      <c r="L2574" s="302"/>
      <c r="M2574" s="304"/>
      <c r="N2574" s="304"/>
      <c r="O2574" s="304"/>
      <c r="P2574" s="304"/>
      <c r="Q2574" s="304"/>
      <c r="R2574" s="304"/>
      <c r="S2574" s="304"/>
      <c r="T2574" s="304"/>
      <c r="U2574" s="304"/>
      <c r="V2574" s="304"/>
      <c r="W2574" s="304"/>
      <c r="X2574" s="304"/>
      <c r="Y2574" s="154"/>
    </row>
    <row r="2575" spans="1:25">
      <c r="A2575" s="174"/>
      <c r="B2575" s="162"/>
      <c r="C2575" s="162"/>
      <c r="D2575" s="248" t="s">
        <v>1144</v>
      </c>
      <c r="E2575" s="302"/>
      <c r="F2575" s="302"/>
      <c r="G2575" s="316">
        <v>1300000</v>
      </c>
      <c r="H2575" s="302"/>
      <c r="I2575" s="302"/>
      <c r="J2575" s="302"/>
      <c r="K2575" s="302"/>
      <c r="L2575" s="302"/>
      <c r="M2575" s="304"/>
      <c r="N2575" s="304"/>
      <c r="O2575" s="304"/>
      <c r="P2575" s="304"/>
      <c r="Q2575" s="304"/>
      <c r="R2575" s="304"/>
      <c r="S2575" s="304"/>
      <c r="T2575" s="304"/>
      <c r="U2575" s="304"/>
      <c r="V2575" s="304"/>
      <c r="W2575" s="304"/>
      <c r="X2575" s="304"/>
      <c r="Y2575" s="154"/>
    </row>
    <row r="2576" spans="1:25">
      <c r="A2576" s="174"/>
      <c r="B2576" s="162"/>
      <c r="C2576" s="162"/>
      <c r="D2576" s="248" t="s">
        <v>1220</v>
      </c>
      <c r="E2576" s="302"/>
      <c r="F2576" s="302"/>
      <c r="G2576" s="316">
        <v>2000000</v>
      </c>
      <c r="H2576" s="302"/>
      <c r="I2576" s="302"/>
      <c r="J2576" s="302"/>
      <c r="K2576" s="302"/>
      <c r="L2576" s="302"/>
      <c r="M2576" s="304"/>
      <c r="N2576" s="304"/>
      <c r="O2576" s="304"/>
      <c r="P2576" s="304"/>
      <c r="Q2576" s="304"/>
      <c r="R2576" s="304"/>
      <c r="S2576" s="304"/>
      <c r="T2576" s="304"/>
      <c r="U2576" s="304"/>
      <c r="V2576" s="304"/>
      <c r="W2576" s="304"/>
      <c r="X2576" s="304"/>
      <c r="Y2576" s="154"/>
    </row>
    <row r="2577" spans="1:25">
      <c r="A2577" s="174"/>
      <c r="B2577" s="162"/>
      <c r="C2577" s="162"/>
      <c r="D2577" s="248" t="s">
        <v>1221</v>
      </c>
      <c r="E2577" s="302"/>
      <c r="F2577" s="302"/>
      <c r="G2577" s="316">
        <v>1500000</v>
      </c>
      <c r="H2577" s="302"/>
      <c r="I2577" s="302"/>
      <c r="J2577" s="302"/>
      <c r="K2577" s="302"/>
      <c r="L2577" s="302"/>
      <c r="M2577" s="304"/>
      <c r="N2577" s="304"/>
      <c r="O2577" s="304"/>
      <c r="P2577" s="304"/>
      <c r="Q2577" s="304"/>
      <c r="R2577" s="304"/>
      <c r="S2577" s="304"/>
      <c r="T2577" s="304"/>
      <c r="U2577" s="304"/>
      <c r="V2577" s="304"/>
      <c r="W2577" s="304"/>
      <c r="X2577" s="304"/>
      <c r="Y2577" s="154"/>
    </row>
    <row r="2578" spans="1:25">
      <c r="A2578" s="174"/>
      <c r="B2578" s="162"/>
      <c r="C2578" s="162"/>
      <c r="D2578" s="248" t="s">
        <v>1222</v>
      </c>
      <c r="E2578" s="302"/>
      <c r="F2578" s="302"/>
      <c r="G2578" s="316">
        <v>2000000</v>
      </c>
      <c r="H2578" s="302"/>
      <c r="I2578" s="302"/>
      <c r="J2578" s="302"/>
      <c r="K2578" s="302"/>
      <c r="L2578" s="302"/>
      <c r="M2578" s="304"/>
      <c r="N2578" s="304"/>
      <c r="O2578" s="304"/>
      <c r="P2578" s="304"/>
      <c r="Q2578" s="304"/>
      <c r="R2578" s="304"/>
      <c r="S2578" s="304"/>
      <c r="T2578" s="304"/>
      <c r="U2578" s="304"/>
      <c r="V2578" s="304"/>
      <c r="W2578" s="304"/>
      <c r="X2578" s="304"/>
      <c r="Y2578" s="154"/>
    </row>
    <row r="2579" spans="1:25">
      <c r="A2579" s="174"/>
      <c r="B2579" s="162"/>
      <c r="C2579" s="162"/>
      <c r="D2579" s="248" t="s">
        <v>1223</v>
      </c>
      <c r="E2579" s="302"/>
      <c r="F2579" s="302"/>
      <c r="G2579" s="316">
        <v>2000000</v>
      </c>
      <c r="H2579" s="302"/>
      <c r="I2579" s="302"/>
      <c r="J2579" s="302"/>
      <c r="K2579" s="302"/>
      <c r="L2579" s="302"/>
      <c r="M2579" s="304"/>
      <c r="N2579" s="304"/>
      <c r="O2579" s="304"/>
      <c r="P2579" s="304"/>
      <c r="Q2579" s="304"/>
      <c r="R2579" s="304"/>
      <c r="S2579" s="304"/>
      <c r="T2579" s="304"/>
      <c r="U2579" s="304"/>
      <c r="V2579" s="304"/>
      <c r="W2579" s="304"/>
      <c r="X2579" s="304"/>
      <c r="Y2579" s="154"/>
    </row>
    <row r="2580" spans="1:25">
      <c r="A2580" s="174"/>
      <c r="B2580" s="162"/>
      <c r="C2580" s="162"/>
      <c r="D2580" s="248" t="s">
        <v>1224</v>
      </c>
      <c r="E2580" s="302"/>
      <c r="F2580" s="302"/>
      <c r="G2580" s="316">
        <v>4250000</v>
      </c>
      <c r="H2580" s="302"/>
      <c r="I2580" s="302"/>
      <c r="J2580" s="302"/>
      <c r="K2580" s="302"/>
      <c r="L2580" s="302"/>
      <c r="M2580" s="304"/>
      <c r="N2580" s="304"/>
      <c r="O2580" s="304"/>
      <c r="P2580" s="304"/>
      <c r="Q2580" s="304"/>
      <c r="R2580" s="304"/>
      <c r="S2580" s="304"/>
      <c r="T2580" s="304"/>
      <c r="U2580" s="304"/>
      <c r="V2580" s="304"/>
      <c r="W2580" s="304"/>
      <c r="X2580" s="304"/>
      <c r="Y2580" s="154"/>
    </row>
    <row r="2581" spans="1:25">
      <c r="A2581" s="174"/>
      <c r="B2581" s="162"/>
      <c r="C2581" s="162"/>
      <c r="D2581" s="201"/>
      <c r="E2581" s="302"/>
      <c r="F2581" s="302"/>
      <c r="G2581" s="302"/>
      <c r="H2581" s="302"/>
      <c r="I2581" s="302"/>
      <c r="J2581" s="302"/>
      <c r="K2581" s="302"/>
      <c r="L2581" s="302"/>
      <c r="M2581" s="304"/>
      <c r="N2581" s="304"/>
      <c r="O2581" s="304"/>
      <c r="P2581" s="304"/>
      <c r="Q2581" s="304"/>
      <c r="R2581" s="304"/>
      <c r="S2581" s="304"/>
      <c r="T2581" s="304"/>
      <c r="U2581" s="304"/>
      <c r="V2581" s="304"/>
      <c r="W2581" s="304"/>
      <c r="X2581" s="304"/>
      <c r="Y2581" s="154"/>
    </row>
    <row r="2582" spans="1:25">
      <c r="A2582" s="174"/>
      <c r="B2582" s="162"/>
      <c r="C2582" s="162"/>
      <c r="D2582" s="201"/>
      <c r="E2582" s="302"/>
      <c r="F2582" s="302"/>
      <c r="G2582" s="302"/>
      <c r="H2582" s="302"/>
      <c r="I2582" s="302"/>
      <c r="J2582" s="302"/>
      <c r="K2582" s="302"/>
      <c r="L2582" s="302"/>
      <c r="M2582" s="304"/>
      <c r="N2582" s="304"/>
      <c r="O2582" s="304"/>
      <c r="P2582" s="304"/>
      <c r="Q2582" s="304"/>
      <c r="R2582" s="304"/>
      <c r="S2582" s="304"/>
      <c r="T2582" s="304"/>
      <c r="U2582" s="304"/>
      <c r="V2582" s="304"/>
      <c r="W2582" s="304"/>
      <c r="X2582" s="304"/>
      <c r="Y2582" s="154"/>
    </row>
    <row r="2583" spans="1:25">
      <c r="A2583" s="173"/>
      <c r="B2583" s="163">
        <v>3</v>
      </c>
      <c r="C2583" s="163" t="s">
        <v>97</v>
      </c>
      <c r="D2583" s="167" t="s">
        <v>13</v>
      </c>
      <c r="E2583" s="300">
        <v>661910136</v>
      </c>
      <c r="F2583" s="300"/>
      <c r="G2583" s="300">
        <v>0</v>
      </c>
      <c r="H2583" s="300">
        <v>0</v>
      </c>
      <c r="I2583" s="300">
        <v>0</v>
      </c>
      <c r="J2583" s="300">
        <v>0</v>
      </c>
      <c r="K2583" s="300">
        <v>0</v>
      </c>
      <c r="L2583" s="300">
        <v>0</v>
      </c>
      <c r="M2583" s="301">
        <v>0</v>
      </c>
      <c r="N2583" s="301">
        <v>0</v>
      </c>
      <c r="O2583" s="301">
        <v>0</v>
      </c>
      <c r="P2583" s="301">
        <v>0</v>
      </c>
      <c r="Q2583" s="301">
        <v>0</v>
      </c>
      <c r="R2583" s="301">
        <v>0</v>
      </c>
      <c r="S2583" s="301">
        <v>0</v>
      </c>
      <c r="T2583" s="301">
        <v>0</v>
      </c>
      <c r="U2583" s="301"/>
      <c r="V2583" s="301"/>
      <c r="W2583" s="301">
        <f t="shared" ref="W2583:W2584" si="303">E2583+G2583+H2583+I2583+J2583+K2583+L2583+M2583+N2583-O2583-P2583-Q2583-R2583-S2583-T2583-U2583-V2583</f>
        <v>661910136</v>
      </c>
      <c r="X2583" s="301"/>
      <c r="Y2583" s="154"/>
    </row>
    <row r="2584" spans="1:25">
      <c r="A2584" s="173"/>
      <c r="B2584" s="163">
        <v>4</v>
      </c>
      <c r="C2584" s="163" t="s">
        <v>98</v>
      </c>
      <c r="D2584" s="167" t="s">
        <v>8</v>
      </c>
      <c r="E2584" s="300">
        <v>0</v>
      </c>
      <c r="F2584" s="300">
        <v>1705000</v>
      </c>
      <c r="G2584" s="300">
        <f>SUM(G2585)</f>
        <v>1705000</v>
      </c>
      <c r="H2584" s="300">
        <f t="shared" ref="H2584:T2584" si="304">SUM(H2585)</f>
        <v>0</v>
      </c>
      <c r="I2584" s="300">
        <f t="shared" si="304"/>
        <v>0</v>
      </c>
      <c r="J2584" s="300">
        <f t="shared" si="304"/>
        <v>0</v>
      </c>
      <c r="K2584" s="300">
        <f t="shared" si="304"/>
        <v>0</v>
      </c>
      <c r="L2584" s="300">
        <f t="shared" si="304"/>
        <v>0</v>
      </c>
      <c r="M2584" s="300">
        <f t="shared" si="304"/>
        <v>0</v>
      </c>
      <c r="N2584" s="300">
        <f t="shared" si="304"/>
        <v>0</v>
      </c>
      <c r="O2584" s="300">
        <f t="shared" si="304"/>
        <v>0</v>
      </c>
      <c r="P2584" s="300">
        <f t="shared" si="304"/>
        <v>0</v>
      </c>
      <c r="Q2584" s="300">
        <f t="shared" si="304"/>
        <v>0</v>
      </c>
      <c r="R2584" s="300">
        <f t="shared" si="304"/>
        <v>0</v>
      </c>
      <c r="S2584" s="300">
        <f t="shared" si="304"/>
        <v>0</v>
      </c>
      <c r="T2584" s="300">
        <f t="shared" si="304"/>
        <v>0</v>
      </c>
      <c r="U2584" s="300"/>
      <c r="V2584" s="300"/>
      <c r="W2584" s="301">
        <f t="shared" si="303"/>
        <v>1705000</v>
      </c>
      <c r="X2584" s="301"/>
      <c r="Y2584" s="154"/>
    </row>
    <row r="2585" spans="1:25">
      <c r="A2585" s="174"/>
      <c r="B2585" s="162"/>
      <c r="C2585" s="162"/>
      <c r="D2585" s="248" t="s">
        <v>1202</v>
      </c>
      <c r="E2585" s="302"/>
      <c r="F2585" s="302"/>
      <c r="G2585" s="316">
        <v>1705000</v>
      </c>
      <c r="H2585" s="302"/>
      <c r="I2585" s="316"/>
      <c r="J2585" s="302"/>
      <c r="K2585" s="302"/>
      <c r="L2585" s="302"/>
      <c r="M2585" s="304"/>
      <c r="N2585" s="304"/>
      <c r="O2585" s="304"/>
      <c r="P2585" s="304"/>
      <c r="Q2585" s="304"/>
      <c r="R2585" s="304"/>
      <c r="S2585" s="304"/>
      <c r="T2585" s="304"/>
      <c r="U2585" s="304"/>
      <c r="V2585" s="304"/>
      <c r="W2585" s="304"/>
      <c r="X2585" s="304"/>
      <c r="Y2585" s="154"/>
    </row>
    <row r="2586" spans="1:25">
      <c r="A2586" s="173"/>
      <c r="B2586" s="163">
        <v>5</v>
      </c>
      <c r="C2586" s="163" t="s">
        <v>99</v>
      </c>
      <c r="D2586" s="167" t="s">
        <v>14</v>
      </c>
      <c r="E2586" s="300">
        <v>12424500</v>
      </c>
      <c r="F2586" s="300"/>
      <c r="G2586" s="300"/>
      <c r="H2586" s="300"/>
      <c r="I2586" s="300"/>
      <c r="J2586" s="300"/>
      <c r="K2586" s="300"/>
      <c r="L2586" s="300"/>
      <c r="M2586" s="301">
        <v>0</v>
      </c>
      <c r="N2586" s="301"/>
      <c r="O2586" s="301"/>
      <c r="P2586" s="301"/>
      <c r="Q2586" s="301">
        <v>0</v>
      </c>
      <c r="R2586" s="301">
        <v>0</v>
      </c>
      <c r="S2586" s="301">
        <v>0</v>
      </c>
      <c r="T2586" s="301"/>
      <c r="U2586" s="301"/>
      <c r="V2586" s="301"/>
      <c r="W2586" s="301">
        <f t="shared" ref="W2586:W2588" si="305">E2586+G2586+H2586+I2586+J2586+K2586+L2586+M2586+N2586-O2586-P2586-Q2586-R2586-S2586-T2586-U2586-V2586</f>
        <v>12424500</v>
      </c>
      <c r="X2586" s="301"/>
      <c r="Y2586" s="154"/>
    </row>
    <row r="2587" spans="1:25">
      <c r="A2587" s="173"/>
      <c r="B2587" s="163">
        <v>6</v>
      </c>
      <c r="C2587" s="163" t="s">
        <v>100</v>
      </c>
      <c r="D2587" s="167" t="s">
        <v>10</v>
      </c>
      <c r="E2587" s="300">
        <v>0</v>
      </c>
      <c r="F2587" s="300"/>
      <c r="G2587" s="300"/>
      <c r="H2587" s="300"/>
      <c r="I2587" s="300"/>
      <c r="J2587" s="300"/>
      <c r="K2587" s="300"/>
      <c r="L2587" s="300"/>
      <c r="M2587" s="301">
        <v>0</v>
      </c>
      <c r="N2587" s="301"/>
      <c r="O2587" s="301"/>
      <c r="P2587" s="301"/>
      <c r="Q2587" s="301">
        <v>0</v>
      </c>
      <c r="R2587" s="301">
        <v>0</v>
      </c>
      <c r="S2587" s="301">
        <v>0</v>
      </c>
      <c r="T2587" s="301"/>
      <c r="U2587" s="301"/>
      <c r="V2587" s="301"/>
      <c r="W2587" s="301">
        <f t="shared" si="305"/>
        <v>0</v>
      </c>
      <c r="X2587" s="301"/>
      <c r="Y2587" s="154"/>
    </row>
    <row r="2588" spans="1:25" s="247" customFormat="1">
      <c r="A2588" s="175"/>
      <c r="B2588" s="168">
        <v>7</v>
      </c>
      <c r="C2588" s="168"/>
      <c r="D2588" s="169" t="s">
        <v>11</v>
      </c>
      <c r="E2588" s="300">
        <v>7000000</v>
      </c>
      <c r="F2588" s="300"/>
      <c r="G2588" s="300">
        <f>SUM(G2589)</f>
        <v>0</v>
      </c>
      <c r="H2588" s="300">
        <f t="shared" ref="H2588:T2588" si="306">SUM(H2589)</f>
        <v>0</v>
      </c>
      <c r="I2588" s="300">
        <f t="shared" si="306"/>
        <v>0</v>
      </c>
      <c r="J2588" s="300">
        <f t="shared" si="306"/>
        <v>0</v>
      </c>
      <c r="K2588" s="300">
        <f t="shared" si="306"/>
        <v>0</v>
      </c>
      <c r="L2588" s="300">
        <f t="shared" si="306"/>
        <v>0</v>
      </c>
      <c r="M2588" s="300">
        <f t="shared" si="306"/>
        <v>0</v>
      </c>
      <c r="N2588" s="300">
        <f t="shared" si="306"/>
        <v>0</v>
      </c>
      <c r="O2588" s="300">
        <f t="shared" si="306"/>
        <v>0</v>
      </c>
      <c r="P2588" s="300">
        <f t="shared" si="306"/>
        <v>0</v>
      </c>
      <c r="Q2588" s="300">
        <f t="shared" si="306"/>
        <v>0</v>
      </c>
      <c r="R2588" s="300">
        <f t="shared" si="306"/>
        <v>0</v>
      </c>
      <c r="S2588" s="300">
        <f t="shared" si="306"/>
        <v>7000000</v>
      </c>
      <c r="T2588" s="300">
        <f t="shared" si="306"/>
        <v>0</v>
      </c>
      <c r="U2588" s="300"/>
      <c r="V2588" s="300"/>
      <c r="W2588" s="301">
        <f t="shared" si="305"/>
        <v>0</v>
      </c>
      <c r="X2588" s="308"/>
      <c r="Y2588" s="155"/>
    </row>
    <row r="2589" spans="1:25" s="247" customFormat="1">
      <c r="A2589" s="165"/>
      <c r="B2589" s="164"/>
      <c r="C2589" s="164"/>
      <c r="D2589" s="248" t="s">
        <v>1225</v>
      </c>
      <c r="E2589" s="302"/>
      <c r="F2589" s="302"/>
      <c r="G2589" s="302"/>
      <c r="H2589" s="302"/>
      <c r="I2589" s="302"/>
      <c r="J2589" s="302"/>
      <c r="K2589" s="302"/>
      <c r="L2589" s="302"/>
      <c r="M2589" s="311"/>
      <c r="N2589" s="311"/>
      <c r="O2589" s="311"/>
      <c r="P2589" s="311"/>
      <c r="Q2589" s="311"/>
      <c r="R2589" s="311"/>
      <c r="S2589" s="316">
        <v>7000000</v>
      </c>
      <c r="T2589" s="311"/>
      <c r="U2589" s="311"/>
      <c r="V2589" s="311"/>
      <c r="W2589" s="304"/>
      <c r="X2589" s="311"/>
      <c r="Y2589" s="155"/>
    </row>
    <row r="2590" spans="1:25">
      <c r="A2590" s="174"/>
      <c r="B2590" s="162"/>
      <c r="C2590" s="162"/>
      <c r="D2590" s="248"/>
      <c r="E2590" s="304"/>
      <c r="F2590" s="304"/>
      <c r="G2590" s="304"/>
      <c r="H2590" s="304"/>
      <c r="I2590" s="304"/>
      <c r="J2590" s="304"/>
      <c r="K2590" s="304"/>
      <c r="L2590" s="304"/>
      <c r="M2590" s="304"/>
      <c r="N2590" s="304"/>
      <c r="O2590" s="304"/>
      <c r="P2590" s="304"/>
      <c r="Q2590" s="304"/>
      <c r="R2590" s="304"/>
      <c r="S2590" s="304"/>
      <c r="T2590" s="304"/>
      <c r="U2590" s="304"/>
      <c r="V2590" s="304"/>
      <c r="W2590" s="304"/>
      <c r="X2590" s="304"/>
      <c r="Y2590" s="154"/>
    </row>
    <row r="2591" spans="1:25" s="226" customFormat="1" ht="18.75" customHeight="1">
      <c r="A2591" s="249">
        <v>28</v>
      </c>
      <c r="B2591" s="250" t="s">
        <v>47</v>
      </c>
      <c r="C2591" s="251"/>
      <c r="D2591" s="251"/>
      <c r="E2591" s="309">
        <f t="shared" ref="E2591:T2591" si="307">E2592+E2593+E2629+E2632+E2634+E2638+E2639</f>
        <v>401213450</v>
      </c>
      <c r="F2591" s="309">
        <f t="shared" si="307"/>
        <v>37712600</v>
      </c>
      <c r="G2591" s="309">
        <f t="shared" si="307"/>
        <v>37712600</v>
      </c>
      <c r="H2591" s="309">
        <f t="shared" si="307"/>
        <v>0</v>
      </c>
      <c r="I2591" s="309">
        <f t="shared" si="307"/>
        <v>0</v>
      </c>
      <c r="J2591" s="309">
        <f t="shared" si="307"/>
        <v>0</v>
      </c>
      <c r="K2591" s="309">
        <f t="shared" si="307"/>
        <v>1388920000</v>
      </c>
      <c r="L2591" s="309">
        <f t="shared" si="307"/>
        <v>0</v>
      </c>
      <c r="M2591" s="309">
        <f t="shared" si="307"/>
        <v>90873500</v>
      </c>
      <c r="N2591" s="309">
        <f t="shared" si="307"/>
        <v>0</v>
      </c>
      <c r="O2591" s="309">
        <f t="shared" si="307"/>
        <v>0</v>
      </c>
      <c r="P2591" s="309">
        <f t="shared" si="307"/>
        <v>0</v>
      </c>
      <c r="Q2591" s="309">
        <f t="shared" si="307"/>
        <v>0</v>
      </c>
      <c r="R2591" s="309">
        <f t="shared" si="307"/>
        <v>19373500</v>
      </c>
      <c r="S2591" s="309">
        <f t="shared" si="307"/>
        <v>19373500</v>
      </c>
      <c r="T2591" s="309">
        <f t="shared" si="307"/>
        <v>0</v>
      </c>
      <c r="U2591" s="309"/>
      <c r="V2591" s="309"/>
      <c r="W2591" s="309">
        <f t="shared" ref="W2591" si="308">SUM(W2592:W2639)</f>
        <v>1879972550</v>
      </c>
      <c r="X2591" s="309"/>
    </row>
    <row r="2592" spans="1:25">
      <c r="A2592" s="173"/>
      <c r="B2592" s="163">
        <v>1</v>
      </c>
      <c r="C2592" s="163" t="s">
        <v>95</v>
      </c>
      <c r="D2592" s="167" t="s">
        <v>9</v>
      </c>
      <c r="E2592" s="300">
        <v>25650000</v>
      </c>
      <c r="F2592" s="300"/>
      <c r="G2592" s="300"/>
      <c r="H2592" s="300"/>
      <c r="I2592" s="300"/>
      <c r="J2592" s="300"/>
      <c r="K2592" s="300"/>
      <c r="L2592" s="300"/>
      <c r="M2592" s="301">
        <v>0</v>
      </c>
      <c r="N2592" s="301"/>
      <c r="O2592" s="301"/>
      <c r="P2592" s="301"/>
      <c r="Q2592" s="301">
        <v>0</v>
      </c>
      <c r="R2592" s="301">
        <v>0</v>
      </c>
      <c r="S2592" s="301">
        <v>0</v>
      </c>
      <c r="T2592" s="301"/>
      <c r="U2592" s="301"/>
      <c r="V2592" s="301"/>
      <c r="W2592" s="301">
        <f t="shared" ref="W2592:W2593" si="309">E2592+G2592+H2592+I2592+J2592+K2592+L2592+M2592+N2592-O2592-P2592-Q2592-R2592-S2592-T2592-U2592-V2592</f>
        <v>25650000</v>
      </c>
      <c r="X2592" s="301"/>
      <c r="Y2592" s="154"/>
    </row>
    <row r="2593" spans="1:25">
      <c r="A2593" s="173"/>
      <c r="B2593" s="163">
        <v>2</v>
      </c>
      <c r="C2593" s="163" t="s">
        <v>96</v>
      </c>
      <c r="D2593" s="167" t="s">
        <v>12</v>
      </c>
      <c r="E2593" s="300">
        <v>344838950</v>
      </c>
      <c r="F2593" s="300">
        <v>34400000</v>
      </c>
      <c r="G2593" s="300">
        <f t="shared" ref="G2593:T2593" si="310">SUM(G2594:G2628)</f>
        <v>26500000</v>
      </c>
      <c r="H2593" s="300">
        <f t="shared" si="310"/>
        <v>0</v>
      </c>
      <c r="I2593" s="300">
        <f t="shared" si="310"/>
        <v>0</v>
      </c>
      <c r="J2593" s="300">
        <f t="shared" si="310"/>
        <v>0</v>
      </c>
      <c r="K2593" s="300">
        <f t="shared" si="310"/>
        <v>0</v>
      </c>
      <c r="L2593" s="300">
        <f t="shared" si="310"/>
        <v>0</v>
      </c>
      <c r="M2593" s="300">
        <f t="shared" si="310"/>
        <v>0</v>
      </c>
      <c r="N2593" s="300">
        <f t="shared" si="310"/>
        <v>0</v>
      </c>
      <c r="O2593" s="300">
        <f t="shared" si="310"/>
        <v>0</v>
      </c>
      <c r="P2593" s="300">
        <f t="shared" si="310"/>
        <v>0</v>
      </c>
      <c r="Q2593" s="300">
        <f t="shared" si="310"/>
        <v>0</v>
      </c>
      <c r="R2593" s="300">
        <f t="shared" si="310"/>
        <v>18698500</v>
      </c>
      <c r="S2593" s="300">
        <f t="shared" si="310"/>
        <v>0</v>
      </c>
      <c r="T2593" s="300">
        <f t="shared" si="310"/>
        <v>0</v>
      </c>
      <c r="U2593" s="300"/>
      <c r="V2593" s="300"/>
      <c r="W2593" s="301">
        <f t="shared" si="309"/>
        <v>352640450</v>
      </c>
      <c r="X2593" s="301"/>
      <c r="Y2593" s="154"/>
    </row>
    <row r="2594" spans="1:25">
      <c r="A2594" s="174"/>
      <c r="B2594" s="162"/>
      <c r="C2594" s="162"/>
      <c r="D2594" s="248" t="s">
        <v>1229</v>
      </c>
      <c r="E2594" s="302"/>
      <c r="F2594" s="302"/>
      <c r="G2594" s="316">
        <v>2500000</v>
      </c>
      <c r="H2594" s="302"/>
      <c r="I2594" s="302"/>
      <c r="J2594" s="302"/>
      <c r="K2594" s="302"/>
      <c r="L2594" s="302"/>
      <c r="M2594" s="304"/>
      <c r="N2594" s="304"/>
      <c r="O2594" s="304"/>
      <c r="P2594" s="304"/>
      <c r="Q2594" s="304"/>
      <c r="R2594" s="304"/>
      <c r="S2594" s="304"/>
      <c r="T2594" s="304"/>
      <c r="U2594" s="304"/>
      <c r="V2594" s="304"/>
      <c r="W2594" s="304"/>
      <c r="X2594" s="304"/>
      <c r="Y2594" s="154"/>
    </row>
    <row r="2595" spans="1:25">
      <c r="A2595" s="174"/>
      <c r="B2595" s="162"/>
      <c r="C2595" s="162"/>
      <c r="D2595" s="248" t="s">
        <v>1230</v>
      </c>
      <c r="E2595" s="302"/>
      <c r="F2595" s="302"/>
      <c r="G2595" s="316">
        <v>3100000</v>
      </c>
      <c r="H2595" s="302"/>
      <c r="I2595" s="302"/>
      <c r="J2595" s="302"/>
      <c r="K2595" s="302"/>
      <c r="L2595" s="302"/>
      <c r="M2595" s="304"/>
      <c r="N2595" s="304"/>
      <c r="O2595" s="304"/>
      <c r="P2595" s="304"/>
      <c r="Q2595" s="304"/>
      <c r="R2595" s="304"/>
      <c r="S2595" s="304"/>
      <c r="T2595" s="304"/>
      <c r="U2595" s="304"/>
      <c r="V2595" s="304"/>
      <c r="W2595" s="304"/>
      <c r="X2595" s="304"/>
      <c r="Y2595" s="154"/>
    </row>
    <row r="2596" spans="1:25">
      <c r="A2596" s="174"/>
      <c r="B2596" s="162"/>
      <c r="C2596" s="162"/>
      <c r="D2596" s="248" t="s">
        <v>1231</v>
      </c>
      <c r="E2596" s="302"/>
      <c r="F2596" s="302"/>
      <c r="G2596" s="316">
        <v>3200000</v>
      </c>
      <c r="H2596" s="302"/>
      <c r="I2596" s="302"/>
      <c r="J2596" s="302"/>
      <c r="K2596" s="302"/>
      <c r="L2596" s="302"/>
      <c r="M2596" s="304"/>
      <c r="N2596" s="304"/>
      <c r="O2596" s="304"/>
      <c r="P2596" s="304"/>
      <c r="Q2596" s="304"/>
      <c r="R2596" s="304"/>
      <c r="S2596" s="304"/>
      <c r="T2596" s="304"/>
      <c r="U2596" s="304"/>
      <c r="V2596" s="304"/>
      <c r="W2596" s="304"/>
      <c r="X2596" s="304"/>
      <c r="Y2596" s="154"/>
    </row>
    <row r="2597" spans="1:25">
      <c r="A2597" s="174"/>
      <c r="B2597" s="162"/>
      <c r="C2597" s="162"/>
      <c r="D2597" s="248" t="s">
        <v>150</v>
      </c>
      <c r="E2597" s="302"/>
      <c r="F2597" s="302"/>
      <c r="G2597" s="302">
        <v>7000000</v>
      </c>
      <c r="H2597" s="302"/>
      <c r="I2597" s="302"/>
      <c r="J2597" s="302"/>
      <c r="K2597" s="302"/>
      <c r="L2597" s="302"/>
      <c r="M2597" s="304"/>
      <c r="N2597" s="304"/>
      <c r="O2597" s="304"/>
      <c r="P2597" s="304"/>
      <c r="Q2597" s="304"/>
      <c r="R2597" s="304"/>
      <c r="S2597" s="304"/>
      <c r="T2597" s="304"/>
      <c r="U2597" s="304"/>
      <c r="V2597" s="304"/>
      <c r="W2597" s="304"/>
      <c r="X2597" s="304"/>
      <c r="Y2597" s="154"/>
    </row>
    <row r="2598" spans="1:25">
      <c r="A2598" s="174"/>
      <c r="B2598" s="162"/>
      <c r="C2598" s="162"/>
      <c r="D2598" s="248" t="s">
        <v>152</v>
      </c>
      <c r="E2598" s="302"/>
      <c r="F2598" s="302"/>
      <c r="G2598" s="302">
        <v>1100000</v>
      </c>
      <c r="H2598" s="302"/>
      <c r="I2598" s="302"/>
      <c r="J2598" s="302"/>
      <c r="K2598" s="302"/>
      <c r="L2598" s="302"/>
      <c r="M2598" s="304"/>
      <c r="N2598" s="304"/>
      <c r="O2598" s="304"/>
      <c r="P2598" s="304"/>
      <c r="Q2598" s="304"/>
      <c r="R2598" s="304"/>
      <c r="S2598" s="304"/>
      <c r="T2598" s="304"/>
      <c r="U2598" s="304"/>
      <c r="V2598" s="304"/>
      <c r="W2598" s="304"/>
      <c r="X2598" s="304"/>
      <c r="Y2598" s="154"/>
    </row>
    <row r="2599" spans="1:25">
      <c r="A2599" s="174"/>
      <c r="B2599" s="162"/>
      <c r="C2599" s="162"/>
      <c r="D2599" s="248" t="s">
        <v>1198</v>
      </c>
      <c r="E2599" s="302"/>
      <c r="F2599" s="302"/>
      <c r="G2599" s="302">
        <v>2500000</v>
      </c>
      <c r="H2599" s="302"/>
      <c r="I2599" s="302"/>
      <c r="J2599" s="302"/>
      <c r="K2599" s="302"/>
      <c r="L2599" s="302"/>
      <c r="M2599" s="304"/>
      <c r="N2599" s="304"/>
      <c r="O2599" s="304"/>
      <c r="P2599" s="304"/>
      <c r="Q2599" s="304"/>
      <c r="R2599" s="304"/>
      <c r="S2599" s="304"/>
      <c r="T2599" s="304"/>
      <c r="U2599" s="304"/>
      <c r="V2599" s="304"/>
      <c r="W2599" s="304"/>
      <c r="X2599" s="304"/>
      <c r="Y2599" s="154"/>
    </row>
    <row r="2600" spans="1:25">
      <c r="A2600" s="174"/>
      <c r="B2600" s="162"/>
      <c r="C2600" s="162"/>
      <c r="D2600" s="248" t="s">
        <v>653</v>
      </c>
      <c r="E2600" s="302"/>
      <c r="F2600" s="302"/>
      <c r="G2600" s="302">
        <v>1500000</v>
      </c>
      <c r="H2600" s="302"/>
      <c r="I2600" s="302"/>
      <c r="J2600" s="302"/>
      <c r="K2600" s="302"/>
      <c r="L2600" s="302"/>
      <c r="M2600" s="304"/>
      <c r="N2600" s="304"/>
      <c r="O2600" s="304"/>
      <c r="P2600" s="304"/>
      <c r="Q2600" s="304"/>
      <c r="R2600" s="304"/>
      <c r="S2600" s="304"/>
      <c r="T2600" s="304"/>
      <c r="U2600" s="304"/>
      <c r="V2600" s="304"/>
      <c r="W2600" s="304"/>
      <c r="X2600" s="304"/>
      <c r="Y2600" s="154"/>
    </row>
    <row r="2601" spans="1:25">
      <c r="A2601" s="174"/>
      <c r="B2601" s="162"/>
      <c r="C2601" s="162"/>
      <c r="D2601" s="248" t="s">
        <v>1177</v>
      </c>
      <c r="E2601" s="302"/>
      <c r="F2601" s="302"/>
      <c r="G2601" s="302">
        <v>4000000</v>
      </c>
      <c r="H2601" s="302"/>
      <c r="I2601" s="302"/>
      <c r="J2601" s="302"/>
      <c r="K2601" s="302"/>
      <c r="L2601" s="302"/>
      <c r="M2601" s="304"/>
      <c r="N2601" s="304"/>
      <c r="O2601" s="304"/>
      <c r="P2601" s="304"/>
      <c r="Q2601" s="304"/>
      <c r="R2601" s="304"/>
      <c r="S2601" s="304"/>
      <c r="T2601" s="304"/>
      <c r="U2601" s="304"/>
      <c r="V2601" s="304"/>
      <c r="W2601" s="304"/>
      <c r="X2601" s="304"/>
      <c r="Y2601" s="154"/>
    </row>
    <row r="2602" spans="1:25">
      <c r="A2602" s="174"/>
      <c r="B2602" s="162"/>
      <c r="C2602" s="162"/>
      <c r="D2602" s="248" t="s">
        <v>1232</v>
      </c>
      <c r="E2602" s="302"/>
      <c r="F2602" s="302"/>
      <c r="G2602" s="302">
        <v>1600000</v>
      </c>
      <c r="H2602" s="302"/>
      <c r="I2602" s="302"/>
      <c r="J2602" s="302"/>
      <c r="K2602" s="302"/>
      <c r="L2602" s="302"/>
      <c r="M2602" s="304"/>
      <c r="N2602" s="304"/>
      <c r="O2602" s="304"/>
      <c r="P2602" s="304"/>
      <c r="Q2602" s="304"/>
      <c r="R2602" s="304"/>
      <c r="S2602" s="304"/>
      <c r="T2602" s="304"/>
      <c r="U2602" s="304"/>
      <c r="V2602" s="304"/>
      <c r="W2602" s="304"/>
      <c r="X2602" s="304"/>
      <c r="Y2602" s="154"/>
    </row>
    <row r="2603" spans="1:25">
      <c r="A2603" s="174"/>
      <c r="B2603" s="162"/>
      <c r="C2603" s="162"/>
      <c r="D2603" s="271" t="s">
        <v>1248</v>
      </c>
      <c r="E2603" s="302"/>
      <c r="F2603" s="302"/>
      <c r="G2603" s="302"/>
      <c r="H2603" s="302"/>
      <c r="I2603" s="302"/>
      <c r="J2603" s="302"/>
      <c r="K2603" s="302"/>
      <c r="L2603" s="302"/>
      <c r="M2603" s="304"/>
      <c r="N2603" s="304"/>
      <c r="O2603" s="304"/>
      <c r="P2603" s="304"/>
      <c r="Q2603" s="304"/>
      <c r="R2603" s="304"/>
      <c r="S2603" s="304"/>
      <c r="T2603" s="304"/>
      <c r="U2603" s="304"/>
      <c r="V2603" s="304"/>
      <c r="W2603" s="304"/>
      <c r="X2603" s="304"/>
      <c r="Y2603" s="154"/>
    </row>
    <row r="2604" spans="1:25">
      <c r="A2604" s="174"/>
      <c r="B2604" s="162"/>
      <c r="C2604" s="162"/>
      <c r="D2604" s="248" t="s">
        <v>691</v>
      </c>
      <c r="E2604" s="302"/>
      <c r="F2604" s="302"/>
      <c r="G2604" s="302"/>
      <c r="H2604" s="302"/>
      <c r="I2604" s="302"/>
      <c r="J2604" s="302"/>
      <c r="K2604" s="302"/>
      <c r="L2604" s="302"/>
      <c r="M2604" s="304"/>
      <c r="N2604" s="304"/>
      <c r="O2604" s="304"/>
      <c r="P2604" s="304"/>
      <c r="Q2604" s="304"/>
      <c r="R2604" s="317">
        <v>500000</v>
      </c>
      <c r="S2604" s="304"/>
      <c r="T2604" s="304"/>
      <c r="U2604" s="304"/>
      <c r="V2604" s="304"/>
      <c r="W2604" s="304"/>
      <c r="X2604" s="304"/>
      <c r="Y2604" s="154"/>
    </row>
    <row r="2605" spans="1:25">
      <c r="A2605" s="174"/>
      <c r="B2605" s="162"/>
      <c r="C2605" s="162"/>
      <c r="D2605" s="248" t="s">
        <v>691</v>
      </c>
      <c r="E2605" s="302"/>
      <c r="F2605" s="302"/>
      <c r="G2605" s="302"/>
      <c r="H2605" s="302"/>
      <c r="I2605" s="302"/>
      <c r="J2605" s="302"/>
      <c r="K2605" s="302"/>
      <c r="L2605" s="302"/>
      <c r="M2605" s="304"/>
      <c r="N2605" s="304"/>
      <c r="O2605" s="304"/>
      <c r="P2605" s="304"/>
      <c r="Q2605" s="304"/>
      <c r="R2605" s="317">
        <v>1000000</v>
      </c>
      <c r="S2605" s="304"/>
      <c r="T2605" s="304"/>
      <c r="U2605" s="304"/>
      <c r="V2605" s="304"/>
      <c r="W2605" s="304"/>
      <c r="X2605" s="304"/>
      <c r="Y2605" s="154"/>
    </row>
    <row r="2606" spans="1:25">
      <c r="A2606" s="174"/>
      <c r="B2606" s="162"/>
      <c r="C2606" s="162"/>
      <c r="D2606" s="248" t="s">
        <v>150</v>
      </c>
      <c r="E2606" s="302"/>
      <c r="F2606" s="302"/>
      <c r="G2606" s="302"/>
      <c r="H2606" s="302"/>
      <c r="I2606" s="302"/>
      <c r="J2606" s="302"/>
      <c r="K2606" s="302"/>
      <c r="L2606" s="302"/>
      <c r="M2606" s="304"/>
      <c r="N2606" s="304"/>
      <c r="O2606" s="304"/>
      <c r="P2606" s="304"/>
      <c r="Q2606" s="304"/>
      <c r="R2606" s="317">
        <v>7000000</v>
      </c>
      <c r="S2606" s="304"/>
      <c r="T2606" s="304"/>
      <c r="U2606" s="304"/>
      <c r="V2606" s="304"/>
      <c r="W2606" s="304"/>
      <c r="X2606" s="304"/>
      <c r="Y2606" s="154"/>
    </row>
    <row r="2607" spans="1:25">
      <c r="A2607" s="174"/>
      <c r="B2607" s="162"/>
      <c r="C2607" s="162"/>
      <c r="D2607" s="248" t="s">
        <v>152</v>
      </c>
      <c r="E2607" s="302"/>
      <c r="F2607" s="302"/>
      <c r="G2607" s="302"/>
      <c r="H2607" s="302"/>
      <c r="I2607" s="302"/>
      <c r="J2607" s="302"/>
      <c r="K2607" s="302"/>
      <c r="L2607" s="302"/>
      <c r="M2607" s="304"/>
      <c r="N2607" s="304"/>
      <c r="O2607" s="304"/>
      <c r="P2607" s="304"/>
      <c r="Q2607" s="304"/>
      <c r="R2607" s="317">
        <v>1000000</v>
      </c>
      <c r="S2607" s="304"/>
      <c r="T2607" s="304"/>
      <c r="U2607" s="304"/>
      <c r="V2607" s="304"/>
      <c r="W2607" s="304"/>
      <c r="X2607" s="304"/>
      <c r="Y2607" s="154"/>
    </row>
    <row r="2608" spans="1:25">
      <c r="A2608" s="174"/>
      <c r="B2608" s="162"/>
      <c r="C2608" s="162"/>
      <c r="D2608" s="248" t="s">
        <v>613</v>
      </c>
      <c r="E2608" s="302"/>
      <c r="F2608" s="302"/>
      <c r="G2608" s="302"/>
      <c r="H2608" s="302"/>
      <c r="I2608" s="302"/>
      <c r="J2608" s="302"/>
      <c r="K2608" s="302"/>
      <c r="L2608" s="302"/>
      <c r="M2608" s="304"/>
      <c r="N2608" s="304"/>
      <c r="O2608" s="304"/>
      <c r="P2608" s="304"/>
      <c r="Q2608" s="304"/>
      <c r="R2608" s="317">
        <v>450000</v>
      </c>
      <c r="S2608" s="304"/>
      <c r="T2608" s="304"/>
      <c r="U2608" s="304"/>
      <c r="V2608" s="304"/>
      <c r="W2608" s="304"/>
      <c r="X2608" s="304"/>
      <c r="Y2608" s="154"/>
    </row>
    <row r="2609" spans="1:25">
      <c r="A2609" s="174"/>
      <c r="B2609" s="162"/>
      <c r="C2609" s="162"/>
      <c r="D2609" s="248" t="s">
        <v>1233</v>
      </c>
      <c r="E2609" s="302"/>
      <c r="F2609" s="302"/>
      <c r="G2609" s="302"/>
      <c r="H2609" s="302"/>
      <c r="I2609" s="302"/>
      <c r="J2609" s="302"/>
      <c r="K2609" s="302"/>
      <c r="L2609" s="302"/>
      <c r="M2609" s="304"/>
      <c r="N2609" s="304"/>
      <c r="O2609" s="304"/>
      <c r="P2609" s="304"/>
      <c r="Q2609" s="304"/>
      <c r="R2609" s="317">
        <v>200000</v>
      </c>
      <c r="S2609" s="304"/>
      <c r="T2609" s="304"/>
      <c r="U2609" s="304"/>
      <c r="V2609" s="304"/>
      <c r="W2609" s="304"/>
      <c r="X2609" s="304"/>
      <c r="Y2609" s="154"/>
    </row>
    <row r="2610" spans="1:25">
      <c r="A2610" s="174"/>
      <c r="B2610" s="162"/>
      <c r="C2610" s="162"/>
      <c r="D2610" s="248" t="s">
        <v>1205</v>
      </c>
      <c r="E2610" s="302"/>
      <c r="F2610" s="302"/>
      <c r="G2610" s="302"/>
      <c r="H2610" s="302"/>
      <c r="I2610" s="302"/>
      <c r="J2610" s="302"/>
      <c r="K2610" s="302"/>
      <c r="L2610" s="302"/>
      <c r="M2610" s="304"/>
      <c r="N2610" s="304"/>
      <c r="O2610" s="304"/>
      <c r="P2610" s="304"/>
      <c r="Q2610" s="304"/>
      <c r="R2610" s="317">
        <v>250000</v>
      </c>
      <c r="S2610" s="304"/>
      <c r="T2610" s="304"/>
      <c r="U2610" s="304"/>
      <c r="V2610" s="304"/>
      <c r="W2610" s="304"/>
      <c r="X2610" s="304"/>
      <c r="Y2610" s="154"/>
    </row>
    <row r="2611" spans="1:25">
      <c r="A2611" s="174"/>
      <c r="B2611" s="162"/>
      <c r="C2611" s="162"/>
      <c r="D2611" s="248" t="s">
        <v>1234</v>
      </c>
      <c r="E2611" s="302"/>
      <c r="F2611" s="302"/>
      <c r="G2611" s="302"/>
      <c r="H2611" s="302"/>
      <c r="I2611" s="302"/>
      <c r="J2611" s="302"/>
      <c r="K2611" s="302"/>
      <c r="L2611" s="302"/>
      <c r="M2611" s="304"/>
      <c r="N2611" s="304"/>
      <c r="O2611" s="304"/>
      <c r="P2611" s="304"/>
      <c r="Q2611" s="304"/>
      <c r="R2611" s="317">
        <v>2000000</v>
      </c>
      <c r="S2611" s="304"/>
      <c r="T2611" s="304"/>
      <c r="U2611" s="304"/>
      <c r="V2611" s="304"/>
      <c r="W2611" s="304"/>
      <c r="X2611" s="304"/>
      <c r="Y2611" s="154"/>
    </row>
    <row r="2612" spans="1:25">
      <c r="A2612" s="174"/>
      <c r="B2612" s="162"/>
      <c r="C2612" s="162"/>
      <c r="D2612" s="248" t="s">
        <v>1235</v>
      </c>
      <c r="E2612" s="302"/>
      <c r="F2612" s="302"/>
      <c r="G2612" s="302"/>
      <c r="H2612" s="302"/>
      <c r="I2612" s="302"/>
      <c r="J2612" s="302"/>
      <c r="K2612" s="302"/>
      <c r="L2612" s="302"/>
      <c r="M2612" s="304"/>
      <c r="N2612" s="304"/>
      <c r="O2612" s="304"/>
      <c r="P2612" s="304"/>
      <c r="Q2612" s="304"/>
      <c r="R2612" s="317">
        <v>45000</v>
      </c>
      <c r="S2612" s="304"/>
      <c r="T2612" s="304"/>
      <c r="U2612" s="304"/>
      <c r="V2612" s="304"/>
      <c r="W2612" s="304"/>
      <c r="X2612" s="304"/>
      <c r="Y2612" s="154"/>
    </row>
    <row r="2613" spans="1:25">
      <c r="A2613" s="174"/>
      <c r="B2613" s="162"/>
      <c r="C2613" s="162"/>
      <c r="D2613" s="248" t="s">
        <v>1236</v>
      </c>
      <c r="E2613" s="302"/>
      <c r="F2613" s="302"/>
      <c r="G2613" s="302"/>
      <c r="H2613" s="302"/>
      <c r="I2613" s="302"/>
      <c r="J2613" s="302"/>
      <c r="K2613" s="302"/>
      <c r="L2613" s="302"/>
      <c r="M2613" s="304"/>
      <c r="N2613" s="304"/>
      <c r="O2613" s="304"/>
      <c r="P2613" s="304"/>
      <c r="Q2613" s="304"/>
      <c r="R2613" s="317">
        <v>200000</v>
      </c>
      <c r="S2613" s="304"/>
      <c r="T2613" s="304"/>
      <c r="U2613" s="304"/>
      <c r="V2613" s="304"/>
      <c r="W2613" s="304"/>
      <c r="X2613" s="304"/>
      <c r="Y2613" s="154"/>
    </row>
    <row r="2614" spans="1:25">
      <c r="A2614" s="174"/>
      <c r="B2614" s="162"/>
      <c r="C2614" s="162"/>
      <c r="D2614" s="248" t="s">
        <v>1107</v>
      </c>
      <c r="E2614" s="302"/>
      <c r="F2614" s="302"/>
      <c r="G2614" s="302"/>
      <c r="H2614" s="302"/>
      <c r="I2614" s="302"/>
      <c r="J2614" s="302"/>
      <c r="K2614" s="302"/>
      <c r="L2614" s="302"/>
      <c r="M2614" s="304"/>
      <c r="N2614" s="304"/>
      <c r="O2614" s="304"/>
      <c r="P2614" s="304"/>
      <c r="Q2614" s="304"/>
      <c r="R2614" s="317">
        <v>100000</v>
      </c>
      <c r="S2614" s="304"/>
      <c r="T2614" s="304"/>
      <c r="U2614" s="304"/>
      <c r="V2614" s="304"/>
      <c r="W2614" s="304"/>
      <c r="X2614" s="304"/>
      <c r="Y2614" s="154"/>
    </row>
    <row r="2615" spans="1:25">
      <c r="A2615" s="174"/>
      <c r="B2615" s="162"/>
      <c r="C2615" s="162"/>
      <c r="D2615" s="248" t="s">
        <v>1237</v>
      </c>
      <c r="E2615" s="302"/>
      <c r="F2615" s="302"/>
      <c r="G2615" s="302"/>
      <c r="H2615" s="302"/>
      <c r="I2615" s="302"/>
      <c r="J2615" s="302"/>
      <c r="K2615" s="302"/>
      <c r="L2615" s="302"/>
      <c r="M2615" s="304"/>
      <c r="N2615" s="304"/>
      <c r="O2615" s="304"/>
      <c r="P2615" s="304"/>
      <c r="Q2615" s="304"/>
      <c r="R2615" s="317">
        <v>40000</v>
      </c>
      <c r="S2615" s="304"/>
      <c r="T2615" s="304"/>
      <c r="U2615" s="304"/>
      <c r="V2615" s="304"/>
      <c r="W2615" s="304"/>
      <c r="X2615" s="304"/>
      <c r="Y2615" s="154"/>
    </row>
    <row r="2616" spans="1:25">
      <c r="A2616" s="174"/>
      <c r="B2616" s="162"/>
      <c r="C2616" s="162"/>
      <c r="D2616" s="248" t="s">
        <v>1238</v>
      </c>
      <c r="E2616" s="302"/>
      <c r="F2616" s="302"/>
      <c r="G2616" s="302"/>
      <c r="H2616" s="302"/>
      <c r="I2616" s="302"/>
      <c r="J2616" s="302"/>
      <c r="K2616" s="302"/>
      <c r="L2616" s="302"/>
      <c r="M2616" s="304"/>
      <c r="N2616" s="304"/>
      <c r="O2616" s="304"/>
      <c r="P2616" s="304"/>
      <c r="Q2616" s="304"/>
      <c r="R2616" s="317">
        <v>200000</v>
      </c>
      <c r="S2616" s="304"/>
      <c r="T2616" s="304"/>
      <c r="U2616" s="304"/>
      <c r="V2616" s="304"/>
      <c r="W2616" s="304"/>
      <c r="X2616" s="304"/>
      <c r="Y2616" s="154"/>
    </row>
    <row r="2617" spans="1:25">
      <c r="A2617" s="174"/>
      <c r="B2617" s="162"/>
      <c r="C2617" s="162"/>
      <c r="D2617" s="248" t="s">
        <v>1239</v>
      </c>
      <c r="E2617" s="302"/>
      <c r="F2617" s="302"/>
      <c r="G2617" s="302"/>
      <c r="H2617" s="302"/>
      <c r="I2617" s="302"/>
      <c r="J2617" s="302"/>
      <c r="K2617" s="302"/>
      <c r="L2617" s="302"/>
      <c r="M2617" s="304"/>
      <c r="N2617" s="304"/>
      <c r="O2617" s="304"/>
      <c r="P2617" s="304"/>
      <c r="Q2617" s="304"/>
      <c r="R2617" s="317">
        <v>150000</v>
      </c>
      <c r="S2617" s="304"/>
      <c r="T2617" s="304"/>
      <c r="U2617" s="304"/>
      <c r="V2617" s="304"/>
      <c r="W2617" s="304"/>
      <c r="X2617" s="304"/>
      <c r="Y2617" s="154"/>
    </row>
    <row r="2618" spans="1:25">
      <c r="A2618" s="174"/>
      <c r="B2618" s="162"/>
      <c r="C2618" s="162"/>
      <c r="D2618" s="248" t="s">
        <v>678</v>
      </c>
      <c r="E2618" s="302"/>
      <c r="F2618" s="302"/>
      <c r="G2618" s="302"/>
      <c r="H2618" s="302"/>
      <c r="I2618" s="302"/>
      <c r="J2618" s="302"/>
      <c r="K2618" s="302"/>
      <c r="L2618" s="302"/>
      <c r="M2618" s="304"/>
      <c r="N2618" s="304"/>
      <c r="O2618" s="304"/>
      <c r="P2618" s="304"/>
      <c r="Q2618" s="304"/>
      <c r="R2618" s="317">
        <v>700000</v>
      </c>
      <c r="S2618" s="304"/>
      <c r="T2618" s="304"/>
      <c r="U2618" s="304"/>
      <c r="V2618" s="304"/>
      <c r="W2618" s="304"/>
      <c r="X2618" s="304"/>
      <c r="Y2618" s="154"/>
    </row>
    <row r="2619" spans="1:25">
      <c r="A2619" s="174"/>
      <c r="B2619" s="162"/>
      <c r="C2619" s="162"/>
      <c r="D2619" s="248" t="s">
        <v>1240</v>
      </c>
      <c r="E2619" s="302"/>
      <c r="F2619" s="302"/>
      <c r="G2619" s="302"/>
      <c r="H2619" s="302"/>
      <c r="I2619" s="302"/>
      <c r="J2619" s="302"/>
      <c r="K2619" s="302"/>
      <c r="L2619" s="302"/>
      <c r="M2619" s="304"/>
      <c r="N2619" s="304"/>
      <c r="O2619" s="304"/>
      <c r="P2619" s="304"/>
      <c r="Q2619" s="304"/>
      <c r="R2619" s="317">
        <v>900000</v>
      </c>
      <c r="S2619" s="304"/>
      <c r="T2619" s="304"/>
      <c r="U2619" s="304"/>
      <c r="V2619" s="304"/>
      <c r="W2619" s="304"/>
      <c r="X2619" s="304"/>
      <c r="Y2619" s="154"/>
    </row>
    <row r="2620" spans="1:25">
      <c r="A2620" s="174"/>
      <c r="B2620" s="162"/>
      <c r="C2620" s="162"/>
      <c r="D2620" s="248" t="s">
        <v>1241</v>
      </c>
      <c r="E2620" s="302"/>
      <c r="F2620" s="302"/>
      <c r="G2620" s="302"/>
      <c r="H2620" s="302"/>
      <c r="I2620" s="302"/>
      <c r="J2620" s="302"/>
      <c r="K2620" s="302"/>
      <c r="L2620" s="302"/>
      <c r="M2620" s="304"/>
      <c r="N2620" s="304"/>
      <c r="O2620" s="304"/>
      <c r="P2620" s="304"/>
      <c r="Q2620" s="304"/>
      <c r="R2620" s="317">
        <v>600000</v>
      </c>
      <c r="S2620" s="304"/>
      <c r="T2620" s="304"/>
      <c r="U2620" s="304"/>
      <c r="V2620" s="304"/>
      <c r="W2620" s="304"/>
      <c r="X2620" s="304"/>
      <c r="Y2620" s="154"/>
    </row>
    <row r="2621" spans="1:25">
      <c r="A2621" s="174"/>
      <c r="B2621" s="162"/>
      <c r="C2621" s="162"/>
      <c r="D2621" s="248" t="s">
        <v>1242</v>
      </c>
      <c r="E2621" s="302"/>
      <c r="F2621" s="302"/>
      <c r="G2621" s="302"/>
      <c r="H2621" s="302"/>
      <c r="I2621" s="302"/>
      <c r="J2621" s="302"/>
      <c r="K2621" s="302"/>
      <c r="L2621" s="302"/>
      <c r="M2621" s="304"/>
      <c r="N2621" s="304"/>
      <c r="O2621" s="304"/>
      <c r="P2621" s="304"/>
      <c r="Q2621" s="304"/>
      <c r="R2621" s="317">
        <v>900000</v>
      </c>
      <c r="S2621" s="304"/>
      <c r="T2621" s="304"/>
      <c r="U2621" s="304"/>
      <c r="V2621" s="304"/>
      <c r="W2621" s="304"/>
      <c r="X2621" s="304"/>
      <c r="Y2621" s="154"/>
    </row>
    <row r="2622" spans="1:25">
      <c r="A2622" s="174"/>
      <c r="B2622" s="162"/>
      <c r="C2622" s="162"/>
      <c r="D2622" s="248" t="s">
        <v>1243</v>
      </c>
      <c r="E2622" s="302"/>
      <c r="F2622" s="302"/>
      <c r="G2622" s="302"/>
      <c r="H2622" s="302"/>
      <c r="I2622" s="302"/>
      <c r="J2622" s="302"/>
      <c r="K2622" s="302"/>
      <c r="L2622" s="302"/>
      <c r="M2622" s="304"/>
      <c r="N2622" s="304"/>
      <c r="O2622" s="304"/>
      <c r="P2622" s="304"/>
      <c r="Q2622" s="304"/>
      <c r="R2622" s="317">
        <v>200000</v>
      </c>
      <c r="S2622" s="304"/>
      <c r="T2622" s="304"/>
      <c r="U2622" s="304"/>
      <c r="V2622" s="304"/>
      <c r="W2622" s="304"/>
      <c r="X2622" s="304"/>
      <c r="Y2622" s="154"/>
    </row>
    <row r="2623" spans="1:25">
      <c r="A2623" s="174"/>
      <c r="B2623" s="162"/>
      <c r="C2623" s="162"/>
      <c r="D2623" s="248" t="s">
        <v>1244</v>
      </c>
      <c r="E2623" s="302"/>
      <c r="F2623" s="302"/>
      <c r="G2623" s="302"/>
      <c r="H2623" s="302"/>
      <c r="I2623" s="302"/>
      <c r="J2623" s="302"/>
      <c r="K2623" s="302"/>
      <c r="L2623" s="302"/>
      <c r="M2623" s="304"/>
      <c r="N2623" s="304"/>
      <c r="O2623" s="304"/>
      <c r="P2623" s="304"/>
      <c r="Q2623" s="304"/>
      <c r="R2623" s="317">
        <v>150000</v>
      </c>
      <c r="S2623" s="304"/>
      <c r="T2623" s="304"/>
      <c r="U2623" s="304"/>
      <c r="V2623" s="304"/>
      <c r="W2623" s="304"/>
      <c r="X2623" s="304"/>
      <c r="Y2623" s="154"/>
    </row>
    <row r="2624" spans="1:25">
      <c r="A2624" s="174"/>
      <c r="B2624" s="162"/>
      <c r="C2624" s="162"/>
      <c r="D2624" s="248" t="s">
        <v>1245</v>
      </c>
      <c r="E2624" s="302"/>
      <c r="F2624" s="302"/>
      <c r="G2624" s="302"/>
      <c r="H2624" s="302"/>
      <c r="I2624" s="302"/>
      <c r="J2624" s="302"/>
      <c r="K2624" s="302"/>
      <c r="L2624" s="302"/>
      <c r="M2624" s="304"/>
      <c r="N2624" s="304"/>
      <c r="O2624" s="304"/>
      <c r="P2624" s="304"/>
      <c r="Q2624" s="304"/>
      <c r="R2624" s="317">
        <v>52500</v>
      </c>
      <c r="S2624" s="304"/>
      <c r="T2624" s="304"/>
      <c r="U2624" s="304"/>
      <c r="V2624" s="304"/>
      <c r="W2624" s="304"/>
      <c r="X2624" s="304"/>
      <c r="Y2624" s="154"/>
    </row>
    <row r="2625" spans="1:25">
      <c r="A2625" s="174"/>
      <c r="B2625" s="162"/>
      <c r="C2625" s="162"/>
      <c r="D2625" s="248" t="s">
        <v>152</v>
      </c>
      <c r="E2625" s="302"/>
      <c r="F2625" s="302"/>
      <c r="G2625" s="302"/>
      <c r="H2625" s="302"/>
      <c r="I2625" s="302"/>
      <c r="J2625" s="302"/>
      <c r="K2625" s="302"/>
      <c r="L2625" s="302"/>
      <c r="M2625" s="304"/>
      <c r="N2625" s="304"/>
      <c r="O2625" s="304"/>
      <c r="P2625" s="304"/>
      <c r="Q2625" s="304"/>
      <c r="R2625" s="317">
        <v>475000</v>
      </c>
      <c r="S2625" s="304"/>
      <c r="T2625" s="304"/>
      <c r="U2625" s="304"/>
      <c r="V2625" s="304"/>
      <c r="W2625" s="304"/>
      <c r="X2625" s="304"/>
      <c r="Y2625" s="154"/>
    </row>
    <row r="2626" spans="1:25">
      <c r="A2626" s="174"/>
      <c r="B2626" s="162"/>
      <c r="C2626" s="162"/>
      <c r="D2626" s="248" t="s">
        <v>152</v>
      </c>
      <c r="E2626" s="302"/>
      <c r="F2626" s="302"/>
      <c r="G2626" s="302"/>
      <c r="H2626" s="302"/>
      <c r="I2626" s="302"/>
      <c r="J2626" s="302"/>
      <c r="K2626" s="302"/>
      <c r="L2626" s="302"/>
      <c r="M2626" s="304"/>
      <c r="N2626" s="304"/>
      <c r="O2626" s="304"/>
      <c r="P2626" s="304"/>
      <c r="Q2626" s="304"/>
      <c r="R2626" s="317">
        <v>1150000</v>
      </c>
      <c r="S2626" s="304"/>
      <c r="T2626" s="304"/>
      <c r="U2626" s="304"/>
      <c r="V2626" s="304"/>
      <c r="W2626" s="304"/>
      <c r="X2626" s="304"/>
      <c r="Y2626" s="154"/>
    </row>
    <row r="2627" spans="1:25">
      <c r="A2627" s="174"/>
      <c r="B2627" s="162"/>
      <c r="C2627" s="162"/>
      <c r="D2627" s="248" t="s">
        <v>1246</v>
      </c>
      <c r="E2627" s="302"/>
      <c r="F2627" s="302"/>
      <c r="G2627" s="302"/>
      <c r="H2627" s="302"/>
      <c r="I2627" s="302"/>
      <c r="J2627" s="302"/>
      <c r="K2627" s="302"/>
      <c r="L2627" s="302"/>
      <c r="M2627" s="304"/>
      <c r="N2627" s="304"/>
      <c r="O2627" s="304"/>
      <c r="P2627" s="304"/>
      <c r="Q2627" s="304"/>
      <c r="R2627" s="317">
        <v>20000</v>
      </c>
      <c r="S2627" s="304"/>
      <c r="T2627" s="304"/>
      <c r="U2627" s="304"/>
      <c r="V2627" s="304"/>
      <c r="W2627" s="304"/>
      <c r="X2627" s="304"/>
      <c r="Y2627" s="154"/>
    </row>
    <row r="2628" spans="1:25">
      <c r="A2628" s="174"/>
      <c r="B2628" s="162"/>
      <c r="C2628" s="162"/>
      <c r="D2628" s="248" t="s">
        <v>1247</v>
      </c>
      <c r="E2628" s="302"/>
      <c r="F2628" s="302"/>
      <c r="G2628" s="302"/>
      <c r="H2628" s="302"/>
      <c r="I2628" s="302"/>
      <c r="J2628" s="302"/>
      <c r="K2628" s="302"/>
      <c r="L2628" s="302"/>
      <c r="M2628" s="304"/>
      <c r="N2628" s="304"/>
      <c r="O2628" s="304"/>
      <c r="P2628" s="304"/>
      <c r="Q2628" s="304"/>
      <c r="R2628" s="317">
        <v>416000</v>
      </c>
      <c r="S2628" s="304"/>
      <c r="T2628" s="304"/>
      <c r="U2628" s="304"/>
      <c r="V2628" s="304"/>
      <c r="W2628" s="304"/>
      <c r="X2628" s="304"/>
      <c r="Y2628" s="154"/>
    </row>
    <row r="2629" spans="1:25">
      <c r="A2629" s="173"/>
      <c r="B2629" s="163">
        <v>3</v>
      </c>
      <c r="C2629" s="163" t="s">
        <v>97</v>
      </c>
      <c r="D2629" s="167" t="s">
        <v>13</v>
      </c>
      <c r="E2629" s="300">
        <v>22533000</v>
      </c>
      <c r="F2629" s="300"/>
      <c r="G2629" s="300">
        <f>SUM(G2630:G2631)</f>
        <v>0</v>
      </c>
      <c r="H2629" s="300">
        <f t="shared" ref="H2629:R2629" si="311">SUM(H2630:H2631)</f>
        <v>0</v>
      </c>
      <c r="I2629" s="300">
        <f t="shared" si="311"/>
        <v>0</v>
      </c>
      <c r="J2629" s="300">
        <f t="shared" si="311"/>
        <v>0</v>
      </c>
      <c r="K2629" s="300">
        <f t="shared" si="311"/>
        <v>1388920000</v>
      </c>
      <c r="L2629" s="300">
        <f t="shared" si="311"/>
        <v>0</v>
      </c>
      <c r="M2629" s="300">
        <f t="shared" si="311"/>
        <v>71500000</v>
      </c>
      <c r="N2629" s="300">
        <f t="shared" si="311"/>
        <v>0</v>
      </c>
      <c r="O2629" s="300">
        <f t="shared" si="311"/>
        <v>0</v>
      </c>
      <c r="P2629" s="300">
        <f t="shared" si="311"/>
        <v>0</v>
      </c>
      <c r="Q2629" s="300">
        <f t="shared" si="311"/>
        <v>0</v>
      </c>
      <c r="R2629" s="300">
        <f t="shared" si="311"/>
        <v>0</v>
      </c>
      <c r="S2629" s="300">
        <f>SUM(S2630:S2631)</f>
        <v>0</v>
      </c>
      <c r="T2629" s="300">
        <f t="shared" ref="T2629" si="312">SUM(T2630:T2631)</f>
        <v>0</v>
      </c>
      <c r="U2629" s="300"/>
      <c r="V2629" s="300"/>
      <c r="W2629" s="301">
        <f>E2629+G2629+H2629+I2629+J2629+K2629+L2629+M2629+N2629-O2629-P2629-Q2629-R2629-S2629-T2629-U2629-V2629</f>
        <v>1482953000</v>
      </c>
      <c r="X2629" s="301"/>
      <c r="Y2629" s="154"/>
    </row>
    <row r="2630" spans="1:25">
      <c r="A2630" s="174"/>
      <c r="B2630" s="162"/>
      <c r="C2630" s="162"/>
      <c r="D2630" s="201" t="s">
        <v>1227</v>
      </c>
      <c r="E2630" s="302"/>
      <c r="F2630" s="302"/>
      <c r="G2630" s="302"/>
      <c r="H2630" s="302"/>
      <c r="I2630" s="302"/>
      <c r="J2630" s="302"/>
      <c r="K2630" s="302">
        <v>1388920000</v>
      </c>
      <c r="L2630" s="302"/>
      <c r="M2630" s="304"/>
      <c r="N2630" s="304"/>
      <c r="O2630" s="304"/>
      <c r="P2630" s="304"/>
      <c r="Q2630" s="304"/>
      <c r="R2630" s="304"/>
      <c r="S2630" s="304"/>
      <c r="T2630" s="304"/>
      <c r="U2630" s="304"/>
      <c r="V2630" s="304"/>
      <c r="W2630" s="304"/>
      <c r="X2630" s="304"/>
      <c r="Y2630" s="154"/>
    </row>
    <row r="2631" spans="1:25">
      <c r="A2631" s="174"/>
      <c r="B2631" s="162"/>
      <c r="C2631" s="162"/>
      <c r="D2631" s="201" t="s">
        <v>1226</v>
      </c>
      <c r="E2631" s="302"/>
      <c r="F2631" s="302"/>
      <c r="G2631" s="302"/>
      <c r="H2631" s="302"/>
      <c r="I2631" s="302"/>
      <c r="J2631" s="302"/>
      <c r="K2631" s="302"/>
      <c r="L2631" s="302"/>
      <c r="M2631" s="302">
        <v>71500000</v>
      </c>
      <c r="N2631" s="304"/>
      <c r="O2631" s="304"/>
      <c r="P2631" s="304"/>
      <c r="Q2631" s="304"/>
      <c r="R2631" s="304"/>
      <c r="S2631" s="304"/>
      <c r="T2631" s="304"/>
      <c r="U2631" s="304"/>
      <c r="V2631" s="304"/>
      <c r="W2631" s="304"/>
      <c r="X2631" s="304"/>
      <c r="Y2631" s="154"/>
    </row>
    <row r="2632" spans="1:25">
      <c r="A2632" s="173"/>
      <c r="B2632" s="163">
        <v>4</v>
      </c>
      <c r="C2632" s="163" t="s">
        <v>98</v>
      </c>
      <c r="D2632" s="167" t="s">
        <v>8</v>
      </c>
      <c r="E2632" s="300">
        <v>0</v>
      </c>
      <c r="F2632" s="300">
        <v>3312600</v>
      </c>
      <c r="G2632" s="300">
        <f>SUM(G2633)</f>
        <v>1712600</v>
      </c>
      <c r="H2632" s="300">
        <f t="shared" ref="H2632:T2632" si="313">SUM(H2633)</f>
        <v>0</v>
      </c>
      <c r="I2632" s="300">
        <f t="shared" si="313"/>
        <v>0</v>
      </c>
      <c r="J2632" s="300">
        <f t="shared" si="313"/>
        <v>0</v>
      </c>
      <c r="K2632" s="300">
        <f t="shared" si="313"/>
        <v>0</v>
      </c>
      <c r="L2632" s="300">
        <f t="shared" si="313"/>
        <v>0</v>
      </c>
      <c r="M2632" s="300">
        <f t="shared" si="313"/>
        <v>0</v>
      </c>
      <c r="N2632" s="300">
        <f t="shared" si="313"/>
        <v>0</v>
      </c>
      <c r="O2632" s="300">
        <f t="shared" si="313"/>
        <v>0</v>
      </c>
      <c r="P2632" s="300">
        <f t="shared" si="313"/>
        <v>0</v>
      </c>
      <c r="Q2632" s="300">
        <f t="shared" si="313"/>
        <v>0</v>
      </c>
      <c r="R2632" s="300">
        <f t="shared" si="313"/>
        <v>0</v>
      </c>
      <c r="S2632" s="300">
        <f t="shared" si="313"/>
        <v>0</v>
      </c>
      <c r="T2632" s="300">
        <f t="shared" si="313"/>
        <v>0</v>
      </c>
      <c r="U2632" s="300"/>
      <c r="V2632" s="300"/>
      <c r="W2632" s="301">
        <f>E2632+G2632+H2632+I2632+J2632+K2632+L2632+M2632+N2632-O2632-P2632-Q2632-R2632-S2632-T2632-U2632-V2632</f>
        <v>1712600</v>
      </c>
      <c r="X2632" s="301"/>
      <c r="Y2632" s="154"/>
    </row>
    <row r="2633" spans="1:25">
      <c r="A2633" s="174"/>
      <c r="B2633" s="162"/>
      <c r="C2633" s="162"/>
      <c r="D2633" s="248" t="s">
        <v>1202</v>
      </c>
      <c r="E2633" s="302"/>
      <c r="F2633" s="302"/>
      <c r="G2633" s="302">
        <v>1712600</v>
      </c>
      <c r="H2633" s="302"/>
      <c r="I2633" s="316"/>
      <c r="J2633" s="302"/>
      <c r="K2633" s="302"/>
      <c r="L2633" s="302"/>
      <c r="M2633" s="304"/>
      <c r="N2633" s="304"/>
      <c r="O2633" s="304"/>
      <c r="P2633" s="304"/>
      <c r="Q2633" s="304"/>
      <c r="R2633" s="304"/>
      <c r="S2633" s="304"/>
      <c r="T2633" s="304"/>
      <c r="U2633" s="304"/>
      <c r="V2633" s="304"/>
      <c r="W2633" s="304"/>
      <c r="X2633" s="304"/>
      <c r="Y2633" s="154"/>
    </row>
    <row r="2634" spans="1:25">
      <c r="A2634" s="173"/>
      <c r="B2634" s="163">
        <v>5</v>
      </c>
      <c r="C2634" s="163" t="s">
        <v>99</v>
      </c>
      <c r="D2634" s="167" t="s">
        <v>14</v>
      </c>
      <c r="E2634" s="300">
        <v>8191500</v>
      </c>
      <c r="F2634" s="300"/>
      <c r="G2634" s="300">
        <f>SUM(G2635:G2637)</f>
        <v>9500000</v>
      </c>
      <c r="H2634" s="300">
        <f t="shared" ref="H2634:T2634" si="314">SUM(H2635:H2637)</f>
        <v>0</v>
      </c>
      <c r="I2634" s="300">
        <f t="shared" si="314"/>
        <v>0</v>
      </c>
      <c r="J2634" s="300">
        <f t="shared" si="314"/>
        <v>0</v>
      </c>
      <c r="K2634" s="300">
        <f t="shared" si="314"/>
        <v>0</v>
      </c>
      <c r="L2634" s="300">
        <f t="shared" si="314"/>
        <v>0</v>
      </c>
      <c r="M2634" s="300">
        <f t="shared" si="314"/>
        <v>0</v>
      </c>
      <c r="N2634" s="300">
        <f t="shared" si="314"/>
        <v>0</v>
      </c>
      <c r="O2634" s="300">
        <f t="shared" si="314"/>
        <v>0</v>
      </c>
      <c r="P2634" s="300">
        <f t="shared" si="314"/>
        <v>0</v>
      </c>
      <c r="Q2634" s="300">
        <f t="shared" si="314"/>
        <v>0</v>
      </c>
      <c r="R2634" s="300">
        <f t="shared" si="314"/>
        <v>675000</v>
      </c>
      <c r="S2634" s="300">
        <f t="shared" si="314"/>
        <v>0</v>
      </c>
      <c r="T2634" s="300">
        <f t="shared" si="314"/>
        <v>0</v>
      </c>
      <c r="U2634" s="300"/>
      <c r="V2634" s="300"/>
      <c r="W2634" s="301">
        <f>E2634+G2634+H2634+I2634+J2634+K2634+L2634+M2634+N2634-O2634-P2634-Q2634-R2634-S2634-T2634-U2634-V2634</f>
        <v>17016500</v>
      </c>
      <c r="X2634" s="301"/>
      <c r="Y2634" s="154"/>
    </row>
    <row r="2635" spans="1:25">
      <c r="A2635" s="174"/>
      <c r="B2635" s="162"/>
      <c r="C2635" s="162"/>
      <c r="D2635" s="248" t="s">
        <v>1228</v>
      </c>
      <c r="E2635" s="302"/>
      <c r="F2635" s="302"/>
      <c r="G2635" s="302">
        <v>9500000</v>
      </c>
      <c r="H2635" s="302"/>
      <c r="I2635" s="316"/>
      <c r="J2635" s="302"/>
      <c r="K2635" s="302"/>
      <c r="L2635" s="302"/>
      <c r="M2635" s="304"/>
      <c r="N2635" s="304"/>
      <c r="O2635" s="304"/>
      <c r="P2635" s="304"/>
      <c r="Q2635" s="304"/>
      <c r="R2635" s="304"/>
      <c r="S2635" s="304"/>
      <c r="T2635" s="304"/>
      <c r="U2635" s="304"/>
      <c r="V2635" s="304"/>
      <c r="W2635" s="304"/>
      <c r="X2635" s="304"/>
      <c r="Y2635" s="154"/>
    </row>
    <row r="2636" spans="1:25" s="247" customFormat="1">
      <c r="A2636" s="165"/>
      <c r="B2636" s="164"/>
      <c r="C2636" s="164"/>
      <c r="D2636" s="248" t="s">
        <v>1250</v>
      </c>
      <c r="E2636" s="302"/>
      <c r="F2636" s="302"/>
      <c r="G2636" s="302"/>
      <c r="H2636" s="302"/>
      <c r="I2636" s="302"/>
      <c r="J2636" s="302"/>
      <c r="K2636" s="302"/>
      <c r="L2636" s="302"/>
      <c r="M2636" s="317"/>
      <c r="N2636" s="311"/>
      <c r="O2636" s="311"/>
      <c r="P2636" s="311"/>
      <c r="Q2636" s="311"/>
      <c r="R2636" s="317">
        <v>200000</v>
      </c>
      <c r="S2636" s="317"/>
      <c r="T2636" s="311"/>
      <c r="U2636" s="311"/>
      <c r="V2636" s="311"/>
      <c r="W2636" s="304"/>
      <c r="X2636" s="311"/>
      <c r="Y2636" s="155"/>
    </row>
    <row r="2637" spans="1:25" s="247" customFormat="1">
      <c r="A2637" s="165"/>
      <c r="B2637" s="164"/>
      <c r="C2637" s="164"/>
      <c r="D2637" s="248" t="s">
        <v>1251</v>
      </c>
      <c r="E2637" s="302"/>
      <c r="F2637" s="302"/>
      <c r="G2637" s="302"/>
      <c r="H2637" s="302"/>
      <c r="I2637" s="302"/>
      <c r="J2637" s="302"/>
      <c r="K2637" s="302"/>
      <c r="L2637" s="302"/>
      <c r="M2637" s="317"/>
      <c r="N2637" s="311"/>
      <c r="O2637" s="311"/>
      <c r="P2637" s="311"/>
      <c r="Q2637" s="311"/>
      <c r="R2637" s="317">
        <v>475000</v>
      </c>
      <c r="S2637" s="317"/>
      <c r="T2637" s="311"/>
      <c r="U2637" s="311"/>
      <c r="V2637" s="311"/>
      <c r="W2637" s="304"/>
      <c r="X2637" s="311"/>
      <c r="Y2637" s="155"/>
    </row>
    <row r="2638" spans="1:25">
      <c r="A2638" s="173"/>
      <c r="B2638" s="163">
        <v>6</v>
      </c>
      <c r="C2638" s="163" t="s">
        <v>100</v>
      </c>
      <c r="D2638" s="167" t="s">
        <v>10</v>
      </c>
      <c r="E2638" s="300">
        <v>0</v>
      </c>
      <c r="F2638" s="300"/>
      <c r="G2638" s="300"/>
      <c r="H2638" s="300"/>
      <c r="I2638" s="300"/>
      <c r="J2638" s="300"/>
      <c r="K2638" s="300"/>
      <c r="L2638" s="300"/>
      <c r="M2638" s="301">
        <v>0</v>
      </c>
      <c r="N2638" s="301"/>
      <c r="O2638" s="301"/>
      <c r="P2638" s="301"/>
      <c r="Q2638" s="301">
        <v>0</v>
      </c>
      <c r="R2638" s="301">
        <v>0</v>
      </c>
      <c r="S2638" s="301">
        <v>0</v>
      </c>
      <c r="T2638" s="301"/>
      <c r="U2638" s="301"/>
      <c r="V2638" s="301"/>
      <c r="W2638" s="301">
        <f t="shared" ref="W2638:W2639" si="315">E2638+G2638+H2638+I2638+J2638+K2638+L2638+M2638+N2638-O2638-P2638-Q2638-R2638-S2638-T2638-U2638-V2638</f>
        <v>0</v>
      </c>
      <c r="X2638" s="301"/>
      <c r="Y2638" s="154"/>
    </row>
    <row r="2639" spans="1:25" s="247" customFormat="1">
      <c r="A2639" s="175"/>
      <c r="B2639" s="168">
        <v>7</v>
      </c>
      <c r="C2639" s="168"/>
      <c r="D2639" s="169" t="s">
        <v>11</v>
      </c>
      <c r="E2639" s="300">
        <v>0</v>
      </c>
      <c r="F2639" s="300"/>
      <c r="G2639" s="300">
        <f>SUM(G2640:G2667)</f>
        <v>0</v>
      </c>
      <c r="H2639" s="300">
        <f t="shared" ref="H2639:T2639" si="316">SUM(H2640:H2667)</f>
        <v>0</v>
      </c>
      <c r="I2639" s="300">
        <f t="shared" si="316"/>
        <v>0</v>
      </c>
      <c r="J2639" s="300">
        <f t="shared" si="316"/>
        <v>0</v>
      </c>
      <c r="K2639" s="300">
        <f t="shared" si="316"/>
        <v>0</v>
      </c>
      <c r="L2639" s="300">
        <f t="shared" si="316"/>
        <v>0</v>
      </c>
      <c r="M2639" s="300">
        <f t="shared" si="316"/>
        <v>19373500</v>
      </c>
      <c r="N2639" s="300">
        <f t="shared" si="316"/>
        <v>0</v>
      </c>
      <c r="O2639" s="300">
        <f t="shared" si="316"/>
        <v>0</v>
      </c>
      <c r="P2639" s="300">
        <f t="shared" si="316"/>
        <v>0</v>
      </c>
      <c r="Q2639" s="300">
        <f t="shared" si="316"/>
        <v>0</v>
      </c>
      <c r="R2639" s="300">
        <f t="shared" si="316"/>
        <v>0</v>
      </c>
      <c r="S2639" s="300">
        <f t="shared" si="316"/>
        <v>19373500</v>
      </c>
      <c r="T2639" s="300">
        <f t="shared" si="316"/>
        <v>0</v>
      </c>
      <c r="U2639" s="300"/>
      <c r="V2639" s="300"/>
      <c r="W2639" s="301">
        <f t="shared" si="315"/>
        <v>0</v>
      </c>
      <c r="X2639" s="308"/>
      <c r="Y2639" s="155"/>
    </row>
    <row r="2640" spans="1:25">
      <c r="A2640" s="174"/>
      <c r="B2640" s="162"/>
      <c r="C2640" s="162"/>
      <c r="D2640" s="271" t="s">
        <v>1249</v>
      </c>
      <c r="E2640" s="302"/>
      <c r="F2640" s="302"/>
      <c r="G2640" s="302"/>
      <c r="H2640" s="302"/>
      <c r="I2640" s="302"/>
      <c r="J2640" s="302"/>
      <c r="K2640" s="302"/>
      <c r="L2640" s="302"/>
      <c r="M2640" s="304"/>
      <c r="N2640" s="304"/>
      <c r="O2640" s="304"/>
      <c r="P2640" s="304"/>
      <c r="Q2640" s="304"/>
      <c r="R2640" s="304"/>
      <c r="S2640" s="304"/>
      <c r="T2640" s="304"/>
      <c r="U2640" s="304"/>
      <c r="V2640" s="304"/>
      <c r="W2640" s="304"/>
      <c r="X2640" s="304"/>
      <c r="Y2640" s="154"/>
    </row>
    <row r="2641" spans="1:25">
      <c r="A2641" s="174"/>
      <c r="B2641" s="162"/>
      <c r="C2641" s="162"/>
      <c r="D2641" s="248" t="s">
        <v>691</v>
      </c>
      <c r="E2641" s="302"/>
      <c r="F2641" s="302"/>
      <c r="G2641" s="302"/>
      <c r="H2641" s="302"/>
      <c r="I2641" s="302"/>
      <c r="J2641" s="302"/>
      <c r="K2641" s="302"/>
      <c r="L2641" s="302"/>
      <c r="M2641" s="317">
        <v>500000</v>
      </c>
      <c r="N2641" s="304"/>
      <c r="O2641" s="304"/>
      <c r="P2641" s="304"/>
      <c r="Q2641" s="304"/>
      <c r="R2641" s="317"/>
      <c r="S2641" s="317">
        <v>500000</v>
      </c>
      <c r="T2641" s="304"/>
      <c r="U2641" s="304"/>
      <c r="V2641" s="304"/>
      <c r="W2641" s="304"/>
      <c r="X2641" s="304"/>
      <c r="Y2641" s="154"/>
    </row>
    <row r="2642" spans="1:25">
      <c r="A2642" s="174"/>
      <c r="B2642" s="162"/>
      <c r="C2642" s="162"/>
      <c r="D2642" s="248" t="s">
        <v>691</v>
      </c>
      <c r="E2642" s="302"/>
      <c r="F2642" s="302"/>
      <c r="G2642" s="302"/>
      <c r="H2642" s="302"/>
      <c r="I2642" s="302"/>
      <c r="J2642" s="302"/>
      <c r="K2642" s="302"/>
      <c r="L2642" s="302"/>
      <c r="M2642" s="317">
        <v>1000000</v>
      </c>
      <c r="N2642" s="304"/>
      <c r="O2642" s="304"/>
      <c r="P2642" s="304"/>
      <c r="Q2642" s="304"/>
      <c r="R2642" s="317"/>
      <c r="S2642" s="317">
        <v>1000000</v>
      </c>
      <c r="T2642" s="304"/>
      <c r="U2642" s="304"/>
      <c r="V2642" s="304"/>
      <c r="W2642" s="304"/>
      <c r="X2642" s="304"/>
      <c r="Y2642" s="154"/>
    </row>
    <row r="2643" spans="1:25">
      <c r="A2643" s="174"/>
      <c r="B2643" s="162"/>
      <c r="C2643" s="162"/>
      <c r="D2643" s="248" t="s">
        <v>150</v>
      </c>
      <c r="E2643" s="302"/>
      <c r="F2643" s="302"/>
      <c r="G2643" s="302"/>
      <c r="H2643" s="302"/>
      <c r="I2643" s="302"/>
      <c r="J2643" s="302"/>
      <c r="K2643" s="302"/>
      <c r="L2643" s="302"/>
      <c r="M2643" s="317">
        <v>7000000</v>
      </c>
      <c r="N2643" s="304"/>
      <c r="O2643" s="304"/>
      <c r="P2643" s="304"/>
      <c r="Q2643" s="304"/>
      <c r="R2643" s="317"/>
      <c r="S2643" s="317">
        <v>7000000</v>
      </c>
      <c r="T2643" s="304"/>
      <c r="U2643" s="304"/>
      <c r="V2643" s="304"/>
      <c r="W2643" s="304"/>
      <c r="X2643" s="304"/>
      <c r="Y2643" s="154"/>
    </row>
    <row r="2644" spans="1:25">
      <c r="A2644" s="174"/>
      <c r="B2644" s="162"/>
      <c r="C2644" s="162"/>
      <c r="D2644" s="248" t="s">
        <v>152</v>
      </c>
      <c r="E2644" s="302"/>
      <c r="F2644" s="302"/>
      <c r="G2644" s="302"/>
      <c r="H2644" s="302"/>
      <c r="I2644" s="302"/>
      <c r="J2644" s="302"/>
      <c r="K2644" s="302"/>
      <c r="L2644" s="302"/>
      <c r="M2644" s="317">
        <v>1000000</v>
      </c>
      <c r="N2644" s="304"/>
      <c r="O2644" s="304"/>
      <c r="P2644" s="304"/>
      <c r="Q2644" s="304"/>
      <c r="R2644" s="317"/>
      <c r="S2644" s="317">
        <v>1000000</v>
      </c>
      <c r="T2644" s="304"/>
      <c r="U2644" s="304"/>
      <c r="V2644" s="304"/>
      <c r="W2644" s="304"/>
      <c r="X2644" s="304"/>
      <c r="Y2644" s="154"/>
    </row>
    <row r="2645" spans="1:25">
      <c r="A2645" s="174"/>
      <c r="B2645" s="162"/>
      <c r="C2645" s="162"/>
      <c r="D2645" s="248" t="s">
        <v>613</v>
      </c>
      <c r="E2645" s="302"/>
      <c r="F2645" s="302"/>
      <c r="G2645" s="302"/>
      <c r="H2645" s="302"/>
      <c r="I2645" s="302"/>
      <c r="J2645" s="302"/>
      <c r="K2645" s="302"/>
      <c r="L2645" s="302"/>
      <c r="M2645" s="317">
        <v>450000</v>
      </c>
      <c r="N2645" s="304"/>
      <c r="O2645" s="304"/>
      <c r="P2645" s="304"/>
      <c r="Q2645" s="304"/>
      <c r="R2645" s="317"/>
      <c r="S2645" s="317">
        <v>450000</v>
      </c>
      <c r="T2645" s="304"/>
      <c r="U2645" s="304"/>
      <c r="V2645" s="304"/>
      <c r="W2645" s="304"/>
      <c r="X2645" s="304"/>
      <c r="Y2645" s="154"/>
    </row>
    <row r="2646" spans="1:25">
      <c r="A2646" s="174"/>
      <c r="B2646" s="162"/>
      <c r="C2646" s="162"/>
      <c r="D2646" s="248" t="s">
        <v>1233</v>
      </c>
      <c r="E2646" s="302"/>
      <c r="F2646" s="302"/>
      <c r="G2646" s="302"/>
      <c r="H2646" s="302"/>
      <c r="I2646" s="302"/>
      <c r="J2646" s="302"/>
      <c r="K2646" s="302"/>
      <c r="L2646" s="302"/>
      <c r="M2646" s="317">
        <v>200000</v>
      </c>
      <c r="N2646" s="304"/>
      <c r="O2646" s="304"/>
      <c r="P2646" s="304"/>
      <c r="Q2646" s="304"/>
      <c r="R2646" s="317"/>
      <c r="S2646" s="317">
        <v>200000</v>
      </c>
      <c r="T2646" s="304"/>
      <c r="U2646" s="304"/>
      <c r="V2646" s="304"/>
      <c r="W2646" s="304"/>
      <c r="X2646" s="304"/>
      <c r="Y2646" s="154"/>
    </row>
    <row r="2647" spans="1:25">
      <c r="A2647" s="174"/>
      <c r="B2647" s="162"/>
      <c r="C2647" s="162"/>
      <c r="D2647" s="248" t="s">
        <v>1205</v>
      </c>
      <c r="E2647" s="302"/>
      <c r="F2647" s="302"/>
      <c r="G2647" s="302"/>
      <c r="H2647" s="302"/>
      <c r="I2647" s="302"/>
      <c r="J2647" s="302"/>
      <c r="K2647" s="302"/>
      <c r="L2647" s="302"/>
      <c r="M2647" s="317">
        <v>250000</v>
      </c>
      <c r="N2647" s="304"/>
      <c r="O2647" s="304"/>
      <c r="P2647" s="304"/>
      <c r="Q2647" s="304"/>
      <c r="R2647" s="317"/>
      <c r="S2647" s="317">
        <v>250000</v>
      </c>
      <c r="T2647" s="304"/>
      <c r="U2647" s="304"/>
      <c r="V2647" s="304"/>
      <c r="W2647" s="304"/>
      <c r="X2647" s="304"/>
      <c r="Y2647" s="154"/>
    </row>
    <row r="2648" spans="1:25">
      <c r="A2648" s="174"/>
      <c r="B2648" s="162"/>
      <c r="C2648" s="162"/>
      <c r="D2648" s="248" t="s">
        <v>1234</v>
      </c>
      <c r="E2648" s="302"/>
      <c r="F2648" s="302"/>
      <c r="G2648" s="302"/>
      <c r="H2648" s="302"/>
      <c r="I2648" s="302"/>
      <c r="J2648" s="302"/>
      <c r="K2648" s="302"/>
      <c r="L2648" s="302"/>
      <c r="M2648" s="317">
        <v>2000000</v>
      </c>
      <c r="N2648" s="304"/>
      <c r="O2648" s="304"/>
      <c r="P2648" s="304"/>
      <c r="Q2648" s="304"/>
      <c r="R2648" s="317"/>
      <c r="S2648" s="317">
        <v>2000000</v>
      </c>
      <c r="T2648" s="304"/>
      <c r="U2648" s="304"/>
      <c r="V2648" s="304"/>
      <c r="W2648" s="304"/>
      <c r="X2648" s="304"/>
      <c r="Y2648" s="154"/>
    </row>
    <row r="2649" spans="1:25">
      <c r="A2649" s="174"/>
      <c r="B2649" s="162"/>
      <c r="C2649" s="162"/>
      <c r="D2649" s="248" t="s">
        <v>1235</v>
      </c>
      <c r="E2649" s="302"/>
      <c r="F2649" s="302"/>
      <c r="G2649" s="302"/>
      <c r="H2649" s="302"/>
      <c r="I2649" s="302"/>
      <c r="J2649" s="302"/>
      <c r="K2649" s="302"/>
      <c r="L2649" s="302"/>
      <c r="M2649" s="317">
        <v>45000</v>
      </c>
      <c r="N2649" s="304"/>
      <c r="O2649" s="304"/>
      <c r="P2649" s="304"/>
      <c r="Q2649" s="304"/>
      <c r="R2649" s="317"/>
      <c r="S2649" s="317">
        <v>45000</v>
      </c>
      <c r="T2649" s="304"/>
      <c r="U2649" s="304"/>
      <c r="V2649" s="304"/>
      <c r="W2649" s="304"/>
      <c r="X2649" s="304"/>
      <c r="Y2649" s="154"/>
    </row>
    <row r="2650" spans="1:25">
      <c r="A2650" s="174"/>
      <c r="B2650" s="162"/>
      <c r="C2650" s="162"/>
      <c r="D2650" s="248" t="s">
        <v>1236</v>
      </c>
      <c r="E2650" s="302"/>
      <c r="F2650" s="302"/>
      <c r="G2650" s="302"/>
      <c r="H2650" s="302"/>
      <c r="I2650" s="302"/>
      <c r="J2650" s="302"/>
      <c r="K2650" s="302"/>
      <c r="L2650" s="302"/>
      <c r="M2650" s="317">
        <v>200000</v>
      </c>
      <c r="N2650" s="304"/>
      <c r="O2650" s="304"/>
      <c r="P2650" s="304"/>
      <c r="Q2650" s="304"/>
      <c r="R2650" s="317"/>
      <c r="S2650" s="317">
        <v>200000</v>
      </c>
      <c r="T2650" s="304"/>
      <c r="U2650" s="304"/>
      <c r="V2650" s="304"/>
      <c r="W2650" s="304"/>
      <c r="X2650" s="304"/>
      <c r="Y2650" s="154"/>
    </row>
    <row r="2651" spans="1:25">
      <c r="A2651" s="174"/>
      <c r="B2651" s="162"/>
      <c r="C2651" s="162"/>
      <c r="D2651" s="248" t="s">
        <v>1107</v>
      </c>
      <c r="E2651" s="302"/>
      <c r="F2651" s="302"/>
      <c r="G2651" s="302"/>
      <c r="H2651" s="302"/>
      <c r="I2651" s="302"/>
      <c r="J2651" s="302"/>
      <c r="K2651" s="302"/>
      <c r="L2651" s="302"/>
      <c r="M2651" s="317">
        <v>100000</v>
      </c>
      <c r="N2651" s="304"/>
      <c r="O2651" s="304"/>
      <c r="P2651" s="304"/>
      <c r="Q2651" s="304"/>
      <c r="R2651" s="317"/>
      <c r="S2651" s="317">
        <v>100000</v>
      </c>
      <c r="T2651" s="304"/>
      <c r="U2651" s="304"/>
      <c r="V2651" s="304"/>
      <c r="W2651" s="304"/>
      <c r="X2651" s="304"/>
      <c r="Y2651" s="154"/>
    </row>
    <row r="2652" spans="1:25">
      <c r="A2652" s="174"/>
      <c r="B2652" s="162"/>
      <c r="C2652" s="162"/>
      <c r="D2652" s="248" t="s">
        <v>1237</v>
      </c>
      <c r="E2652" s="302"/>
      <c r="F2652" s="302"/>
      <c r="G2652" s="302"/>
      <c r="H2652" s="302"/>
      <c r="I2652" s="302"/>
      <c r="J2652" s="302"/>
      <c r="K2652" s="302"/>
      <c r="L2652" s="302"/>
      <c r="M2652" s="317">
        <v>40000</v>
      </c>
      <c r="N2652" s="304"/>
      <c r="O2652" s="304"/>
      <c r="P2652" s="304"/>
      <c r="Q2652" s="304"/>
      <c r="R2652" s="317"/>
      <c r="S2652" s="317">
        <v>40000</v>
      </c>
      <c r="T2652" s="304"/>
      <c r="U2652" s="304"/>
      <c r="V2652" s="304"/>
      <c r="W2652" s="304"/>
      <c r="X2652" s="304"/>
      <c r="Y2652" s="154"/>
    </row>
    <row r="2653" spans="1:25">
      <c r="A2653" s="174"/>
      <c r="B2653" s="162"/>
      <c r="C2653" s="162"/>
      <c r="D2653" s="248" t="s">
        <v>1238</v>
      </c>
      <c r="E2653" s="302"/>
      <c r="F2653" s="302"/>
      <c r="G2653" s="302"/>
      <c r="H2653" s="302"/>
      <c r="I2653" s="302"/>
      <c r="J2653" s="302"/>
      <c r="K2653" s="302"/>
      <c r="L2653" s="302"/>
      <c r="M2653" s="317">
        <v>200000</v>
      </c>
      <c r="N2653" s="304"/>
      <c r="O2653" s="304"/>
      <c r="P2653" s="304"/>
      <c r="Q2653" s="304"/>
      <c r="R2653" s="317"/>
      <c r="S2653" s="317">
        <v>200000</v>
      </c>
      <c r="T2653" s="304"/>
      <c r="U2653" s="304"/>
      <c r="V2653" s="304"/>
      <c r="W2653" s="304"/>
      <c r="X2653" s="304"/>
      <c r="Y2653" s="154"/>
    </row>
    <row r="2654" spans="1:25">
      <c r="A2654" s="174"/>
      <c r="B2654" s="162"/>
      <c r="C2654" s="162"/>
      <c r="D2654" s="248" t="s">
        <v>1239</v>
      </c>
      <c r="E2654" s="302"/>
      <c r="F2654" s="302"/>
      <c r="G2654" s="302"/>
      <c r="H2654" s="302"/>
      <c r="I2654" s="302"/>
      <c r="J2654" s="302"/>
      <c r="K2654" s="302"/>
      <c r="L2654" s="302"/>
      <c r="M2654" s="317">
        <v>150000</v>
      </c>
      <c r="N2654" s="304"/>
      <c r="O2654" s="304"/>
      <c r="P2654" s="304"/>
      <c r="Q2654" s="304"/>
      <c r="R2654" s="317"/>
      <c r="S2654" s="317">
        <v>150000</v>
      </c>
      <c r="T2654" s="304"/>
      <c r="U2654" s="304"/>
      <c r="V2654" s="304"/>
      <c r="W2654" s="304"/>
      <c r="X2654" s="304"/>
      <c r="Y2654" s="154"/>
    </row>
    <row r="2655" spans="1:25">
      <c r="A2655" s="174"/>
      <c r="B2655" s="162"/>
      <c r="C2655" s="162"/>
      <c r="D2655" s="248" t="s">
        <v>678</v>
      </c>
      <c r="E2655" s="302"/>
      <c r="F2655" s="302"/>
      <c r="G2655" s="302"/>
      <c r="H2655" s="302"/>
      <c r="I2655" s="302"/>
      <c r="J2655" s="302"/>
      <c r="K2655" s="302"/>
      <c r="L2655" s="302"/>
      <c r="M2655" s="317">
        <v>700000</v>
      </c>
      <c r="N2655" s="304"/>
      <c r="O2655" s="304"/>
      <c r="P2655" s="304"/>
      <c r="Q2655" s="304"/>
      <c r="R2655" s="317"/>
      <c r="S2655" s="317">
        <v>700000</v>
      </c>
      <c r="T2655" s="304"/>
      <c r="U2655" s="304"/>
      <c r="V2655" s="304"/>
      <c r="W2655" s="304"/>
      <c r="X2655" s="304"/>
      <c r="Y2655" s="154"/>
    </row>
    <row r="2656" spans="1:25">
      <c r="A2656" s="174"/>
      <c r="B2656" s="162"/>
      <c r="C2656" s="162"/>
      <c r="D2656" s="248" t="s">
        <v>1240</v>
      </c>
      <c r="E2656" s="302"/>
      <c r="F2656" s="302"/>
      <c r="G2656" s="302"/>
      <c r="H2656" s="302"/>
      <c r="I2656" s="302"/>
      <c r="J2656" s="302"/>
      <c r="K2656" s="302"/>
      <c r="L2656" s="302"/>
      <c r="M2656" s="317">
        <v>900000</v>
      </c>
      <c r="N2656" s="304"/>
      <c r="O2656" s="304"/>
      <c r="P2656" s="304"/>
      <c r="Q2656" s="304"/>
      <c r="R2656" s="317"/>
      <c r="S2656" s="317">
        <v>900000</v>
      </c>
      <c r="T2656" s="304"/>
      <c r="U2656" s="304"/>
      <c r="V2656" s="304"/>
      <c r="W2656" s="304"/>
      <c r="X2656" s="304"/>
      <c r="Y2656" s="154"/>
    </row>
    <row r="2657" spans="1:25">
      <c r="A2657" s="174"/>
      <c r="B2657" s="162"/>
      <c r="C2657" s="162"/>
      <c r="D2657" s="248" t="s">
        <v>1241</v>
      </c>
      <c r="E2657" s="302"/>
      <c r="F2657" s="302"/>
      <c r="G2657" s="302"/>
      <c r="H2657" s="302"/>
      <c r="I2657" s="302"/>
      <c r="J2657" s="302"/>
      <c r="K2657" s="302"/>
      <c r="L2657" s="302"/>
      <c r="M2657" s="317">
        <v>600000</v>
      </c>
      <c r="N2657" s="304"/>
      <c r="O2657" s="304"/>
      <c r="P2657" s="304"/>
      <c r="Q2657" s="304"/>
      <c r="R2657" s="317"/>
      <c r="S2657" s="317">
        <v>600000</v>
      </c>
      <c r="T2657" s="304"/>
      <c r="U2657" s="304"/>
      <c r="V2657" s="304"/>
      <c r="W2657" s="304"/>
      <c r="X2657" s="304"/>
      <c r="Y2657" s="154"/>
    </row>
    <row r="2658" spans="1:25">
      <c r="A2658" s="174"/>
      <c r="B2658" s="162"/>
      <c r="C2658" s="162"/>
      <c r="D2658" s="248" t="s">
        <v>1242</v>
      </c>
      <c r="E2658" s="302"/>
      <c r="F2658" s="302"/>
      <c r="G2658" s="302"/>
      <c r="H2658" s="302"/>
      <c r="I2658" s="302"/>
      <c r="J2658" s="302"/>
      <c r="K2658" s="302"/>
      <c r="L2658" s="302"/>
      <c r="M2658" s="317">
        <v>900000</v>
      </c>
      <c r="N2658" s="304"/>
      <c r="O2658" s="304"/>
      <c r="P2658" s="304"/>
      <c r="Q2658" s="304"/>
      <c r="R2658" s="317"/>
      <c r="S2658" s="317">
        <v>900000</v>
      </c>
      <c r="T2658" s="304"/>
      <c r="U2658" s="304"/>
      <c r="V2658" s="304"/>
      <c r="W2658" s="304"/>
      <c r="X2658" s="304"/>
      <c r="Y2658" s="154"/>
    </row>
    <row r="2659" spans="1:25">
      <c r="A2659" s="174"/>
      <c r="B2659" s="162"/>
      <c r="C2659" s="162"/>
      <c r="D2659" s="248" t="s">
        <v>1243</v>
      </c>
      <c r="E2659" s="302"/>
      <c r="F2659" s="302"/>
      <c r="G2659" s="302"/>
      <c r="H2659" s="302"/>
      <c r="I2659" s="302"/>
      <c r="J2659" s="302"/>
      <c r="K2659" s="302"/>
      <c r="L2659" s="302"/>
      <c r="M2659" s="317">
        <v>200000</v>
      </c>
      <c r="N2659" s="304"/>
      <c r="O2659" s="304"/>
      <c r="P2659" s="304"/>
      <c r="Q2659" s="304"/>
      <c r="R2659" s="317"/>
      <c r="S2659" s="317">
        <v>200000</v>
      </c>
      <c r="T2659" s="304"/>
      <c r="U2659" s="304"/>
      <c r="V2659" s="304"/>
      <c r="W2659" s="304"/>
      <c r="X2659" s="304"/>
      <c r="Y2659" s="154"/>
    </row>
    <row r="2660" spans="1:25">
      <c r="A2660" s="174"/>
      <c r="B2660" s="162"/>
      <c r="C2660" s="162"/>
      <c r="D2660" s="248" t="s">
        <v>1244</v>
      </c>
      <c r="E2660" s="302"/>
      <c r="F2660" s="302"/>
      <c r="G2660" s="302"/>
      <c r="H2660" s="302"/>
      <c r="I2660" s="302"/>
      <c r="J2660" s="302"/>
      <c r="K2660" s="302"/>
      <c r="L2660" s="302"/>
      <c r="M2660" s="317">
        <v>150000</v>
      </c>
      <c r="N2660" s="304"/>
      <c r="O2660" s="304"/>
      <c r="P2660" s="304"/>
      <c r="Q2660" s="304"/>
      <c r="R2660" s="317"/>
      <c r="S2660" s="317">
        <v>150000</v>
      </c>
      <c r="T2660" s="304"/>
      <c r="U2660" s="304"/>
      <c r="V2660" s="304"/>
      <c r="W2660" s="304"/>
      <c r="X2660" s="304"/>
      <c r="Y2660" s="154"/>
    </row>
    <row r="2661" spans="1:25">
      <c r="A2661" s="174"/>
      <c r="B2661" s="162"/>
      <c r="C2661" s="162"/>
      <c r="D2661" s="248" t="s">
        <v>1245</v>
      </c>
      <c r="E2661" s="302"/>
      <c r="F2661" s="302"/>
      <c r="G2661" s="302"/>
      <c r="H2661" s="302"/>
      <c r="I2661" s="302"/>
      <c r="J2661" s="302"/>
      <c r="K2661" s="302"/>
      <c r="L2661" s="302"/>
      <c r="M2661" s="317">
        <v>52500</v>
      </c>
      <c r="N2661" s="304"/>
      <c r="O2661" s="304"/>
      <c r="P2661" s="304"/>
      <c r="Q2661" s="304"/>
      <c r="R2661" s="317"/>
      <c r="S2661" s="317">
        <v>52500</v>
      </c>
      <c r="T2661" s="304"/>
      <c r="U2661" s="304"/>
      <c r="V2661" s="304"/>
      <c r="W2661" s="304"/>
      <c r="X2661" s="304"/>
      <c r="Y2661" s="154"/>
    </row>
    <row r="2662" spans="1:25">
      <c r="A2662" s="174"/>
      <c r="B2662" s="162"/>
      <c r="C2662" s="162"/>
      <c r="D2662" s="248" t="s">
        <v>152</v>
      </c>
      <c r="E2662" s="302"/>
      <c r="F2662" s="302"/>
      <c r="G2662" s="302"/>
      <c r="H2662" s="302"/>
      <c r="I2662" s="302"/>
      <c r="J2662" s="302"/>
      <c r="K2662" s="302"/>
      <c r="L2662" s="302"/>
      <c r="M2662" s="317">
        <v>475000</v>
      </c>
      <c r="N2662" s="304"/>
      <c r="O2662" s="304"/>
      <c r="P2662" s="304"/>
      <c r="Q2662" s="304"/>
      <c r="R2662" s="317"/>
      <c r="S2662" s="317">
        <v>475000</v>
      </c>
      <c r="T2662" s="304"/>
      <c r="U2662" s="304"/>
      <c r="V2662" s="304"/>
      <c r="W2662" s="304"/>
      <c r="X2662" s="304"/>
      <c r="Y2662" s="154"/>
    </row>
    <row r="2663" spans="1:25">
      <c r="A2663" s="174"/>
      <c r="B2663" s="162"/>
      <c r="C2663" s="162"/>
      <c r="D2663" s="248" t="s">
        <v>152</v>
      </c>
      <c r="E2663" s="302"/>
      <c r="F2663" s="302"/>
      <c r="G2663" s="302"/>
      <c r="H2663" s="302"/>
      <c r="I2663" s="302"/>
      <c r="J2663" s="302"/>
      <c r="K2663" s="302"/>
      <c r="L2663" s="302"/>
      <c r="M2663" s="317">
        <v>1150000</v>
      </c>
      <c r="N2663" s="304"/>
      <c r="O2663" s="304"/>
      <c r="P2663" s="304"/>
      <c r="Q2663" s="304"/>
      <c r="R2663" s="317"/>
      <c r="S2663" s="317">
        <v>1150000</v>
      </c>
      <c r="T2663" s="304"/>
      <c r="U2663" s="304"/>
      <c r="V2663" s="304"/>
      <c r="W2663" s="304"/>
      <c r="X2663" s="304"/>
      <c r="Y2663" s="154"/>
    </row>
    <row r="2664" spans="1:25">
      <c r="A2664" s="174"/>
      <c r="B2664" s="162"/>
      <c r="C2664" s="162"/>
      <c r="D2664" s="248" t="s">
        <v>1246</v>
      </c>
      <c r="E2664" s="302"/>
      <c r="F2664" s="302"/>
      <c r="G2664" s="302"/>
      <c r="H2664" s="302"/>
      <c r="I2664" s="302"/>
      <c r="J2664" s="302"/>
      <c r="K2664" s="302"/>
      <c r="L2664" s="302"/>
      <c r="M2664" s="317">
        <v>20000</v>
      </c>
      <c r="N2664" s="304"/>
      <c r="O2664" s="304"/>
      <c r="P2664" s="304"/>
      <c r="Q2664" s="304"/>
      <c r="R2664" s="317"/>
      <c r="S2664" s="317">
        <v>20000</v>
      </c>
      <c r="T2664" s="304"/>
      <c r="U2664" s="304"/>
      <c r="V2664" s="304"/>
      <c r="W2664" s="304"/>
      <c r="X2664" s="304"/>
      <c r="Y2664" s="154"/>
    </row>
    <row r="2665" spans="1:25">
      <c r="A2665" s="174"/>
      <c r="B2665" s="162"/>
      <c r="C2665" s="162"/>
      <c r="D2665" s="248" t="s">
        <v>1247</v>
      </c>
      <c r="E2665" s="302"/>
      <c r="F2665" s="302"/>
      <c r="G2665" s="302"/>
      <c r="H2665" s="302"/>
      <c r="I2665" s="302"/>
      <c r="J2665" s="302"/>
      <c r="K2665" s="302"/>
      <c r="L2665" s="302"/>
      <c r="M2665" s="317">
        <v>416000</v>
      </c>
      <c r="N2665" s="304"/>
      <c r="O2665" s="304"/>
      <c r="P2665" s="304"/>
      <c r="Q2665" s="304"/>
      <c r="R2665" s="317"/>
      <c r="S2665" s="317">
        <v>416000</v>
      </c>
      <c r="T2665" s="304"/>
      <c r="U2665" s="304"/>
      <c r="V2665" s="304"/>
      <c r="W2665" s="304"/>
      <c r="X2665" s="304"/>
      <c r="Y2665" s="154"/>
    </row>
    <row r="2666" spans="1:25" s="247" customFormat="1">
      <c r="A2666" s="165"/>
      <c r="B2666" s="164"/>
      <c r="C2666" s="164"/>
      <c r="D2666" s="248" t="s">
        <v>1250</v>
      </c>
      <c r="E2666" s="302"/>
      <c r="F2666" s="302"/>
      <c r="G2666" s="302"/>
      <c r="H2666" s="302"/>
      <c r="I2666" s="302"/>
      <c r="J2666" s="302"/>
      <c r="K2666" s="302"/>
      <c r="L2666" s="302"/>
      <c r="M2666" s="317">
        <v>200000</v>
      </c>
      <c r="N2666" s="311"/>
      <c r="O2666" s="311"/>
      <c r="P2666" s="311"/>
      <c r="Q2666" s="311"/>
      <c r="R2666" s="311"/>
      <c r="S2666" s="317">
        <v>200000</v>
      </c>
      <c r="T2666" s="311"/>
      <c r="U2666" s="311"/>
      <c r="V2666" s="311"/>
      <c r="W2666" s="304"/>
      <c r="X2666" s="311"/>
      <c r="Y2666" s="155"/>
    </row>
    <row r="2667" spans="1:25" s="247" customFormat="1">
      <c r="A2667" s="165"/>
      <c r="B2667" s="164"/>
      <c r="C2667" s="164"/>
      <c r="D2667" s="248" t="s">
        <v>1251</v>
      </c>
      <c r="E2667" s="302"/>
      <c r="F2667" s="302"/>
      <c r="G2667" s="302"/>
      <c r="H2667" s="302"/>
      <c r="I2667" s="302"/>
      <c r="J2667" s="302"/>
      <c r="K2667" s="302"/>
      <c r="L2667" s="302"/>
      <c r="M2667" s="317">
        <v>475000</v>
      </c>
      <c r="N2667" s="311"/>
      <c r="O2667" s="311"/>
      <c r="P2667" s="311"/>
      <c r="Q2667" s="311"/>
      <c r="R2667" s="311"/>
      <c r="S2667" s="317">
        <v>475000</v>
      </c>
      <c r="T2667" s="311"/>
      <c r="U2667" s="311"/>
      <c r="V2667" s="311"/>
      <c r="W2667" s="304"/>
      <c r="X2667" s="311"/>
      <c r="Y2667" s="155"/>
    </row>
    <row r="2668" spans="1:25">
      <c r="A2668" s="174"/>
      <c r="B2668" s="162"/>
      <c r="C2668" s="162"/>
      <c r="D2668" s="248"/>
      <c r="E2668" s="304"/>
      <c r="F2668" s="304"/>
      <c r="G2668" s="304"/>
      <c r="H2668" s="304"/>
      <c r="I2668" s="304"/>
      <c r="J2668" s="304"/>
      <c r="K2668" s="304"/>
      <c r="L2668" s="304"/>
      <c r="M2668" s="304"/>
      <c r="N2668" s="304"/>
      <c r="O2668" s="304"/>
      <c r="P2668" s="304"/>
      <c r="Q2668" s="304"/>
      <c r="R2668" s="304"/>
      <c r="S2668" s="304"/>
      <c r="T2668" s="304"/>
      <c r="U2668" s="304"/>
      <c r="V2668" s="304"/>
      <c r="W2668" s="304"/>
      <c r="X2668" s="304"/>
      <c r="Y2668" s="154"/>
    </row>
    <row r="2669" spans="1:25" s="226" customFormat="1" ht="18.75" customHeight="1">
      <c r="A2669" s="249">
        <v>29</v>
      </c>
      <c r="B2669" s="250" t="s">
        <v>48</v>
      </c>
      <c r="C2669" s="251"/>
      <c r="D2669" s="251"/>
      <c r="E2669" s="309">
        <f t="shared" ref="E2669:T2669" si="317">E2670+E2672+E2685+E2686+E2688+E2689+E2690</f>
        <v>2529439950</v>
      </c>
      <c r="F2669" s="309">
        <f t="shared" si="317"/>
        <v>39215000</v>
      </c>
      <c r="G2669" s="309">
        <f t="shared" si="317"/>
        <v>39215000</v>
      </c>
      <c r="H2669" s="309">
        <f t="shared" si="317"/>
        <v>0</v>
      </c>
      <c r="I2669" s="309">
        <f t="shared" si="317"/>
        <v>0</v>
      </c>
      <c r="J2669" s="309">
        <f t="shared" si="317"/>
        <v>0</v>
      </c>
      <c r="K2669" s="309">
        <f t="shared" si="317"/>
        <v>0</v>
      </c>
      <c r="L2669" s="309">
        <f t="shared" si="317"/>
        <v>0</v>
      </c>
      <c r="M2669" s="309">
        <f t="shared" si="317"/>
        <v>600000</v>
      </c>
      <c r="N2669" s="309">
        <f t="shared" si="317"/>
        <v>0</v>
      </c>
      <c r="O2669" s="309">
        <f t="shared" si="317"/>
        <v>0</v>
      </c>
      <c r="P2669" s="309">
        <f t="shared" si="317"/>
        <v>0</v>
      </c>
      <c r="Q2669" s="309">
        <f t="shared" si="317"/>
        <v>0</v>
      </c>
      <c r="R2669" s="309">
        <f t="shared" si="317"/>
        <v>600000</v>
      </c>
      <c r="S2669" s="309">
        <f t="shared" si="317"/>
        <v>48600000</v>
      </c>
      <c r="T2669" s="309">
        <f t="shared" si="317"/>
        <v>0</v>
      </c>
      <c r="U2669" s="309"/>
      <c r="V2669" s="309"/>
      <c r="W2669" s="309">
        <f t="shared" ref="W2669" si="318">SUM(W2670:W2690)</f>
        <v>2520054950</v>
      </c>
      <c r="X2669" s="309"/>
    </row>
    <row r="2670" spans="1:25">
      <c r="A2670" s="173"/>
      <c r="B2670" s="163">
        <v>1</v>
      </c>
      <c r="C2670" s="163" t="s">
        <v>95</v>
      </c>
      <c r="D2670" s="167" t="s">
        <v>9</v>
      </c>
      <c r="E2670" s="300">
        <v>1746400000</v>
      </c>
      <c r="F2670" s="300"/>
      <c r="G2670" s="300">
        <f>SUM(G2671)</f>
        <v>0</v>
      </c>
      <c r="H2670" s="300">
        <f t="shared" ref="H2670:T2670" si="319">SUM(H2671)</f>
        <v>0</v>
      </c>
      <c r="I2670" s="300">
        <f t="shared" si="319"/>
        <v>0</v>
      </c>
      <c r="J2670" s="300">
        <f t="shared" si="319"/>
        <v>0</v>
      </c>
      <c r="K2670" s="300">
        <f t="shared" si="319"/>
        <v>0</v>
      </c>
      <c r="L2670" s="300">
        <f t="shared" si="319"/>
        <v>0</v>
      </c>
      <c r="M2670" s="300">
        <f t="shared" si="319"/>
        <v>0</v>
      </c>
      <c r="N2670" s="300">
        <f t="shared" si="319"/>
        <v>0</v>
      </c>
      <c r="O2670" s="300">
        <f t="shared" si="319"/>
        <v>0</v>
      </c>
      <c r="P2670" s="300">
        <f t="shared" si="319"/>
        <v>0</v>
      </c>
      <c r="Q2670" s="300">
        <f t="shared" si="319"/>
        <v>0</v>
      </c>
      <c r="R2670" s="300">
        <f t="shared" si="319"/>
        <v>0</v>
      </c>
      <c r="S2670" s="300">
        <f t="shared" si="319"/>
        <v>48000000</v>
      </c>
      <c r="T2670" s="300">
        <f t="shared" si="319"/>
        <v>0</v>
      </c>
      <c r="U2670" s="300"/>
      <c r="V2670" s="300"/>
      <c r="W2670" s="301">
        <f>E2670+G2670+H2670+I2670+J2670+K2670+L2670+M2670+N2670-O2670-P2670-Q2670-R2670-S2670-T2670-U2670-V2670</f>
        <v>1698400000</v>
      </c>
      <c r="X2670" s="301"/>
      <c r="Y2670" s="154"/>
    </row>
    <row r="2671" spans="1:25">
      <c r="A2671" s="174"/>
      <c r="B2671" s="162"/>
      <c r="C2671" s="162"/>
      <c r="D2671" s="248" t="s">
        <v>1252</v>
      </c>
      <c r="E2671" s="302"/>
      <c r="F2671" s="302"/>
      <c r="G2671" s="302"/>
      <c r="H2671" s="302"/>
      <c r="I2671" s="302"/>
      <c r="J2671" s="302"/>
      <c r="K2671" s="302"/>
      <c r="L2671" s="302"/>
      <c r="M2671" s="304"/>
      <c r="N2671" s="304"/>
      <c r="O2671" s="304"/>
      <c r="P2671" s="304"/>
      <c r="Q2671" s="304"/>
      <c r="R2671" s="304"/>
      <c r="S2671" s="316">
        <v>48000000</v>
      </c>
      <c r="T2671" s="304"/>
      <c r="U2671" s="304"/>
      <c r="V2671" s="304"/>
      <c r="W2671" s="304"/>
      <c r="X2671" s="304"/>
      <c r="Y2671" s="154"/>
    </row>
    <row r="2672" spans="1:25">
      <c r="A2672" s="173"/>
      <c r="B2672" s="163">
        <v>2</v>
      </c>
      <c r="C2672" s="163" t="s">
        <v>96</v>
      </c>
      <c r="D2672" s="167" t="s">
        <v>12</v>
      </c>
      <c r="E2672" s="300">
        <v>426863450</v>
      </c>
      <c r="F2672" s="300">
        <v>37500000</v>
      </c>
      <c r="G2672" s="300">
        <f t="shared" ref="G2672:T2672" si="320">SUM(G2673:G2684)</f>
        <v>37500000</v>
      </c>
      <c r="H2672" s="300">
        <f t="shared" si="320"/>
        <v>0</v>
      </c>
      <c r="I2672" s="300">
        <f t="shared" si="320"/>
        <v>0</v>
      </c>
      <c r="J2672" s="300">
        <f t="shared" si="320"/>
        <v>0</v>
      </c>
      <c r="K2672" s="300">
        <f t="shared" si="320"/>
        <v>0</v>
      </c>
      <c r="L2672" s="300">
        <f t="shared" si="320"/>
        <v>0</v>
      </c>
      <c r="M2672" s="300">
        <f t="shared" si="320"/>
        <v>0</v>
      </c>
      <c r="N2672" s="300">
        <f t="shared" si="320"/>
        <v>0</v>
      </c>
      <c r="O2672" s="300">
        <f t="shared" si="320"/>
        <v>0</v>
      </c>
      <c r="P2672" s="300">
        <f t="shared" si="320"/>
        <v>0</v>
      </c>
      <c r="Q2672" s="300">
        <f t="shared" si="320"/>
        <v>0</v>
      </c>
      <c r="R2672" s="300">
        <f t="shared" si="320"/>
        <v>600000</v>
      </c>
      <c r="S2672" s="300">
        <f t="shared" si="320"/>
        <v>0</v>
      </c>
      <c r="T2672" s="300">
        <f t="shared" si="320"/>
        <v>0</v>
      </c>
      <c r="U2672" s="300"/>
      <c r="V2672" s="300"/>
      <c r="W2672" s="301">
        <f>E2672+G2672+H2672+I2672+J2672+K2672+L2672+M2672+N2672-O2672-P2672-Q2672-R2672-S2672-T2672-U2672-V2672</f>
        <v>463763450</v>
      </c>
      <c r="X2672" s="301"/>
      <c r="Y2672" s="154"/>
    </row>
    <row r="2673" spans="1:25">
      <c r="A2673" s="174"/>
      <c r="B2673" s="162"/>
      <c r="C2673" s="162"/>
      <c r="D2673" s="248" t="s">
        <v>1230</v>
      </c>
      <c r="E2673" s="302"/>
      <c r="F2673" s="302"/>
      <c r="G2673" s="316">
        <v>3100000</v>
      </c>
      <c r="H2673" s="302"/>
      <c r="I2673" s="302"/>
      <c r="J2673" s="302"/>
      <c r="K2673" s="302"/>
      <c r="L2673" s="302"/>
      <c r="M2673" s="304"/>
      <c r="N2673" s="304"/>
      <c r="O2673" s="304"/>
      <c r="P2673" s="304"/>
      <c r="Q2673" s="304"/>
      <c r="R2673" s="304"/>
      <c r="S2673" s="304"/>
      <c r="T2673" s="304"/>
      <c r="U2673" s="304"/>
      <c r="V2673" s="304"/>
      <c r="W2673" s="304"/>
      <c r="X2673" s="304"/>
      <c r="Y2673" s="154"/>
    </row>
    <row r="2674" spans="1:25">
      <c r="A2674" s="174"/>
      <c r="B2674" s="162"/>
      <c r="C2674" s="162"/>
      <c r="D2674" s="248" t="s">
        <v>1181</v>
      </c>
      <c r="E2674" s="302"/>
      <c r="F2674" s="302"/>
      <c r="G2674" s="316">
        <v>5000000</v>
      </c>
      <c r="H2674" s="302"/>
      <c r="I2674" s="302"/>
      <c r="J2674" s="302"/>
      <c r="K2674" s="302"/>
      <c r="L2674" s="302"/>
      <c r="M2674" s="304"/>
      <c r="N2674" s="304"/>
      <c r="O2674" s="304"/>
      <c r="P2674" s="304"/>
      <c r="Q2674" s="304"/>
      <c r="R2674" s="304"/>
      <c r="S2674" s="304"/>
      <c r="T2674" s="304"/>
      <c r="U2674" s="304"/>
      <c r="V2674" s="304"/>
      <c r="W2674" s="304"/>
      <c r="X2674" s="304"/>
      <c r="Y2674" s="154"/>
    </row>
    <row r="2675" spans="1:25">
      <c r="A2675" s="174"/>
      <c r="B2675" s="162"/>
      <c r="C2675" s="162"/>
      <c r="D2675" s="248" t="s">
        <v>1253</v>
      </c>
      <c r="E2675" s="302"/>
      <c r="F2675" s="302"/>
      <c r="G2675" s="316">
        <v>1600000</v>
      </c>
      <c r="H2675" s="302"/>
      <c r="I2675" s="302"/>
      <c r="J2675" s="302"/>
      <c r="K2675" s="302"/>
      <c r="L2675" s="302"/>
      <c r="M2675" s="304"/>
      <c r="N2675" s="304"/>
      <c r="O2675" s="304"/>
      <c r="P2675" s="304"/>
      <c r="Q2675" s="304"/>
      <c r="R2675" s="304"/>
      <c r="S2675" s="304"/>
      <c r="T2675" s="304"/>
      <c r="U2675" s="304"/>
      <c r="V2675" s="304"/>
      <c r="W2675" s="304"/>
      <c r="X2675" s="304"/>
      <c r="Y2675" s="154"/>
    </row>
    <row r="2676" spans="1:25">
      <c r="A2676" s="174"/>
      <c r="B2676" s="162"/>
      <c r="C2676" s="162"/>
      <c r="D2676" s="248" t="s">
        <v>1254</v>
      </c>
      <c r="E2676" s="302"/>
      <c r="F2676" s="302"/>
      <c r="G2676" s="316">
        <v>4700000</v>
      </c>
      <c r="H2676" s="302"/>
      <c r="I2676" s="302"/>
      <c r="J2676" s="302"/>
      <c r="K2676" s="302"/>
      <c r="L2676" s="302"/>
      <c r="M2676" s="304"/>
      <c r="N2676" s="304"/>
      <c r="O2676" s="304"/>
      <c r="P2676" s="304"/>
      <c r="Q2676" s="304"/>
      <c r="R2676" s="304"/>
      <c r="S2676" s="304"/>
      <c r="T2676" s="304"/>
      <c r="U2676" s="304"/>
      <c r="V2676" s="304"/>
      <c r="W2676" s="304"/>
      <c r="X2676" s="304"/>
      <c r="Y2676" s="154"/>
    </row>
    <row r="2677" spans="1:25">
      <c r="A2677" s="174"/>
      <c r="B2677" s="162"/>
      <c r="C2677" s="162"/>
      <c r="D2677" s="248" t="s">
        <v>1255</v>
      </c>
      <c r="E2677" s="302"/>
      <c r="F2677" s="302"/>
      <c r="G2677" s="302">
        <v>3800000</v>
      </c>
      <c r="H2677" s="302"/>
      <c r="I2677" s="302"/>
      <c r="J2677" s="302"/>
      <c r="K2677" s="302"/>
      <c r="L2677" s="302"/>
      <c r="M2677" s="304"/>
      <c r="N2677" s="304"/>
      <c r="O2677" s="304"/>
      <c r="P2677" s="304"/>
      <c r="Q2677" s="304"/>
      <c r="R2677" s="304"/>
      <c r="S2677" s="304"/>
      <c r="T2677" s="304"/>
      <c r="U2677" s="304"/>
      <c r="V2677" s="304"/>
      <c r="W2677" s="304"/>
      <c r="X2677" s="304"/>
      <c r="Y2677" s="154"/>
    </row>
    <row r="2678" spans="1:25">
      <c r="A2678" s="174"/>
      <c r="B2678" s="162"/>
      <c r="C2678" s="162"/>
      <c r="D2678" s="248" t="s">
        <v>939</v>
      </c>
      <c r="E2678" s="302"/>
      <c r="F2678" s="302"/>
      <c r="G2678" s="302">
        <v>3000000</v>
      </c>
      <c r="H2678" s="302"/>
      <c r="I2678" s="302"/>
      <c r="J2678" s="302"/>
      <c r="K2678" s="302"/>
      <c r="L2678" s="302"/>
      <c r="M2678" s="304"/>
      <c r="N2678" s="304"/>
      <c r="O2678" s="304"/>
      <c r="P2678" s="304"/>
      <c r="Q2678" s="304"/>
      <c r="R2678" s="304"/>
      <c r="S2678" s="304"/>
      <c r="T2678" s="304"/>
      <c r="U2678" s="304"/>
      <c r="V2678" s="304"/>
      <c r="W2678" s="304"/>
      <c r="X2678" s="304"/>
      <c r="Y2678" s="154"/>
    </row>
    <row r="2679" spans="1:25">
      <c r="A2679" s="174"/>
      <c r="B2679" s="162"/>
      <c r="C2679" s="162"/>
      <c r="D2679" s="248" t="s">
        <v>1198</v>
      </c>
      <c r="E2679" s="302"/>
      <c r="F2679" s="302"/>
      <c r="G2679" s="302">
        <v>2500000</v>
      </c>
      <c r="H2679" s="302"/>
      <c r="I2679" s="302"/>
      <c r="J2679" s="302"/>
      <c r="K2679" s="302"/>
      <c r="L2679" s="302"/>
      <c r="M2679" s="304"/>
      <c r="N2679" s="304"/>
      <c r="O2679" s="304"/>
      <c r="P2679" s="304"/>
      <c r="Q2679" s="304"/>
      <c r="R2679" s="304"/>
      <c r="S2679" s="304"/>
      <c r="T2679" s="304"/>
      <c r="U2679" s="304"/>
      <c r="V2679" s="304"/>
      <c r="W2679" s="304"/>
      <c r="X2679" s="304"/>
      <c r="Y2679" s="154"/>
    </row>
    <row r="2680" spans="1:25">
      <c r="A2680" s="174"/>
      <c r="B2680" s="162"/>
      <c r="C2680" s="162"/>
      <c r="D2680" s="248" t="s">
        <v>653</v>
      </c>
      <c r="E2680" s="302"/>
      <c r="F2680" s="302"/>
      <c r="G2680" s="302">
        <v>1500000</v>
      </c>
      <c r="H2680" s="302"/>
      <c r="I2680" s="302"/>
      <c r="J2680" s="302"/>
      <c r="K2680" s="302"/>
      <c r="L2680" s="302"/>
      <c r="M2680" s="304"/>
      <c r="N2680" s="304"/>
      <c r="O2680" s="304"/>
      <c r="P2680" s="304"/>
      <c r="Q2680" s="304"/>
      <c r="R2680" s="304"/>
      <c r="S2680" s="304"/>
      <c r="T2680" s="304"/>
      <c r="U2680" s="304"/>
      <c r="V2680" s="304"/>
      <c r="W2680" s="304"/>
      <c r="X2680" s="304"/>
      <c r="Y2680" s="154"/>
    </row>
    <row r="2681" spans="1:25">
      <c r="A2681" s="174"/>
      <c r="B2681" s="162"/>
      <c r="C2681" s="162"/>
      <c r="D2681" s="248" t="s">
        <v>1177</v>
      </c>
      <c r="E2681" s="302"/>
      <c r="F2681" s="302"/>
      <c r="G2681" s="302">
        <v>4000000</v>
      </c>
      <c r="H2681" s="302"/>
      <c r="I2681" s="302"/>
      <c r="J2681" s="302"/>
      <c r="K2681" s="302"/>
      <c r="L2681" s="302"/>
      <c r="M2681" s="304"/>
      <c r="N2681" s="304"/>
      <c r="O2681" s="304"/>
      <c r="P2681" s="304"/>
      <c r="Q2681" s="304"/>
      <c r="R2681" s="304"/>
      <c r="S2681" s="304"/>
      <c r="T2681" s="304"/>
      <c r="U2681" s="304"/>
      <c r="V2681" s="304"/>
      <c r="W2681" s="304"/>
      <c r="X2681" s="304"/>
      <c r="Y2681" s="154"/>
    </row>
    <row r="2682" spans="1:25">
      <c r="A2682" s="174"/>
      <c r="B2682" s="162"/>
      <c r="C2682" s="162"/>
      <c r="D2682" s="248" t="s">
        <v>1256</v>
      </c>
      <c r="E2682" s="302"/>
      <c r="F2682" s="302"/>
      <c r="G2682" s="302">
        <v>7000000</v>
      </c>
      <c r="H2682" s="302"/>
      <c r="I2682" s="302"/>
      <c r="J2682" s="302"/>
      <c r="K2682" s="302"/>
      <c r="L2682" s="302"/>
      <c r="M2682" s="304"/>
      <c r="N2682" s="304"/>
      <c r="O2682" s="304"/>
      <c r="P2682" s="304"/>
      <c r="Q2682" s="304"/>
      <c r="R2682" s="304"/>
      <c r="S2682" s="304"/>
      <c r="T2682" s="304"/>
      <c r="U2682" s="304"/>
      <c r="V2682" s="304"/>
      <c r="W2682" s="304"/>
      <c r="X2682" s="304"/>
      <c r="Y2682" s="154"/>
    </row>
    <row r="2683" spans="1:25">
      <c r="A2683" s="174"/>
      <c r="B2683" s="162"/>
      <c r="C2683" s="162"/>
      <c r="D2683" s="248" t="s">
        <v>152</v>
      </c>
      <c r="E2683" s="302"/>
      <c r="F2683" s="302"/>
      <c r="G2683" s="302">
        <v>1300000</v>
      </c>
      <c r="H2683" s="302"/>
      <c r="I2683" s="302"/>
      <c r="J2683" s="302"/>
      <c r="K2683" s="302"/>
      <c r="L2683" s="302"/>
      <c r="M2683" s="304"/>
      <c r="N2683" s="304"/>
      <c r="O2683" s="304"/>
      <c r="P2683" s="304"/>
      <c r="Q2683" s="304"/>
      <c r="R2683" s="304"/>
      <c r="S2683" s="304"/>
      <c r="T2683" s="304"/>
      <c r="U2683" s="304"/>
      <c r="V2683" s="304"/>
      <c r="W2683" s="304"/>
      <c r="X2683" s="304"/>
      <c r="Y2683" s="154"/>
    </row>
    <row r="2684" spans="1:25">
      <c r="A2684" s="174"/>
      <c r="B2684" s="162"/>
      <c r="C2684" s="162"/>
      <c r="D2684" s="248" t="s">
        <v>1257</v>
      </c>
      <c r="E2684" s="302"/>
      <c r="F2684" s="302"/>
      <c r="G2684" s="302"/>
      <c r="H2684" s="302"/>
      <c r="I2684" s="302"/>
      <c r="J2684" s="302"/>
      <c r="K2684" s="302"/>
      <c r="L2684" s="302"/>
      <c r="M2684" s="304"/>
      <c r="N2684" s="304"/>
      <c r="O2684" s="304"/>
      <c r="P2684" s="304"/>
      <c r="Q2684" s="304"/>
      <c r="R2684" s="302">
        <v>600000</v>
      </c>
      <c r="S2684" s="304"/>
      <c r="T2684" s="304"/>
      <c r="U2684" s="304"/>
      <c r="V2684" s="304"/>
      <c r="W2684" s="304"/>
      <c r="X2684" s="304"/>
      <c r="Y2684" s="154"/>
    </row>
    <row r="2685" spans="1:25">
      <c r="A2685" s="173"/>
      <c r="B2685" s="163">
        <v>3</v>
      </c>
      <c r="C2685" s="163" t="s">
        <v>97</v>
      </c>
      <c r="D2685" s="167" t="s">
        <v>13</v>
      </c>
      <c r="E2685" s="300">
        <v>353360000</v>
      </c>
      <c r="F2685" s="300"/>
      <c r="G2685" s="300"/>
      <c r="H2685" s="300"/>
      <c r="I2685" s="300"/>
      <c r="J2685" s="300"/>
      <c r="K2685" s="300"/>
      <c r="L2685" s="300"/>
      <c r="M2685" s="301">
        <v>0</v>
      </c>
      <c r="N2685" s="301"/>
      <c r="O2685" s="301"/>
      <c r="P2685" s="301"/>
      <c r="Q2685" s="301">
        <v>0</v>
      </c>
      <c r="R2685" s="301">
        <v>0</v>
      </c>
      <c r="S2685" s="301">
        <v>0</v>
      </c>
      <c r="T2685" s="301"/>
      <c r="U2685" s="301"/>
      <c r="V2685" s="301"/>
      <c r="W2685" s="301">
        <f t="shared" ref="W2685:W2686" si="321">E2685+G2685+H2685+I2685+J2685+K2685+L2685+M2685+N2685-O2685-P2685-Q2685-R2685-S2685-T2685-U2685-V2685</f>
        <v>353360000</v>
      </c>
      <c r="X2685" s="301"/>
      <c r="Y2685" s="154"/>
    </row>
    <row r="2686" spans="1:25">
      <c r="A2686" s="173"/>
      <c r="B2686" s="163">
        <v>4</v>
      </c>
      <c r="C2686" s="163" t="s">
        <v>98</v>
      </c>
      <c r="D2686" s="167" t="s">
        <v>8</v>
      </c>
      <c r="E2686" s="300">
        <v>0</v>
      </c>
      <c r="F2686" s="300">
        <v>1715000</v>
      </c>
      <c r="G2686" s="300">
        <f t="shared" ref="G2686:T2686" si="322">SUM(G2687)</f>
        <v>1715000</v>
      </c>
      <c r="H2686" s="300">
        <f t="shared" si="322"/>
        <v>0</v>
      </c>
      <c r="I2686" s="300">
        <f t="shared" si="322"/>
        <v>0</v>
      </c>
      <c r="J2686" s="300">
        <f t="shared" si="322"/>
        <v>0</v>
      </c>
      <c r="K2686" s="300">
        <f t="shared" si="322"/>
        <v>0</v>
      </c>
      <c r="L2686" s="300">
        <f t="shared" si="322"/>
        <v>0</v>
      </c>
      <c r="M2686" s="300">
        <f t="shared" si="322"/>
        <v>0</v>
      </c>
      <c r="N2686" s="300">
        <f t="shared" si="322"/>
        <v>0</v>
      </c>
      <c r="O2686" s="300">
        <f t="shared" si="322"/>
        <v>0</v>
      </c>
      <c r="P2686" s="300">
        <f t="shared" si="322"/>
        <v>0</v>
      </c>
      <c r="Q2686" s="300">
        <f t="shared" si="322"/>
        <v>0</v>
      </c>
      <c r="R2686" s="300">
        <f t="shared" si="322"/>
        <v>0</v>
      </c>
      <c r="S2686" s="300">
        <f t="shared" si="322"/>
        <v>0</v>
      </c>
      <c r="T2686" s="300">
        <f t="shared" si="322"/>
        <v>0</v>
      </c>
      <c r="U2686" s="300"/>
      <c r="V2686" s="300"/>
      <c r="W2686" s="301">
        <f t="shared" si="321"/>
        <v>1715000</v>
      </c>
      <c r="X2686" s="301"/>
      <c r="Y2686" s="154"/>
    </row>
    <row r="2687" spans="1:25">
      <c r="A2687" s="174"/>
      <c r="B2687" s="162"/>
      <c r="C2687" s="162"/>
      <c r="D2687" s="248" t="s">
        <v>1202</v>
      </c>
      <c r="E2687" s="302"/>
      <c r="F2687" s="302"/>
      <c r="G2687" s="302">
        <v>1715000</v>
      </c>
      <c r="H2687" s="302"/>
      <c r="I2687" s="316"/>
      <c r="J2687" s="302"/>
      <c r="K2687" s="302"/>
      <c r="L2687" s="302"/>
      <c r="M2687" s="304"/>
      <c r="N2687" s="304"/>
      <c r="O2687" s="304"/>
      <c r="P2687" s="304"/>
      <c r="Q2687" s="304"/>
      <c r="R2687" s="304"/>
      <c r="S2687" s="304"/>
      <c r="T2687" s="304"/>
      <c r="U2687" s="304"/>
      <c r="V2687" s="304"/>
      <c r="W2687" s="304"/>
      <c r="X2687" s="304"/>
      <c r="Y2687" s="154"/>
    </row>
    <row r="2688" spans="1:25">
      <c r="A2688" s="173"/>
      <c r="B2688" s="163">
        <v>5</v>
      </c>
      <c r="C2688" s="163" t="s">
        <v>99</v>
      </c>
      <c r="D2688" s="167" t="s">
        <v>14</v>
      </c>
      <c r="E2688" s="300">
        <v>2816500</v>
      </c>
      <c r="F2688" s="300"/>
      <c r="G2688" s="300"/>
      <c r="H2688" s="300"/>
      <c r="I2688" s="300"/>
      <c r="J2688" s="300"/>
      <c r="K2688" s="300"/>
      <c r="L2688" s="300"/>
      <c r="M2688" s="301">
        <v>0</v>
      </c>
      <c r="N2688" s="301"/>
      <c r="O2688" s="301"/>
      <c r="P2688" s="301"/>
      <c r="Q2688" s="301">
        <v>0</v>
      </c>
      <c r="R2688" s="301">
        <v>0</v>
      </c>
      <c r="S2688" s="301">
        <v>0</v>
      </c>
      <c r="T2688" s="301"/>
      <c r="U2688" s="301"/>
      <c r="V2688" s="301"/>
      <c r="W2688" s="301">
        <f t="shared" ref="W2688:W2690" si="323">E2688+G2688+H2688+I2688+J2688+K2688+L2688+M2688+N2688-O2688-P2688-Q2688-R2688-S2688-T2688-U2688-V2688</f>
        <v>2816500</v>
      </c>
      <c r="X2688" s="301"/>
      <c r="Y2688" s="154"/>
    </row>
    <row r="2689" spans="1:25">
      <c r="A2689" s="173"/>
      <c r="B2689" s="163">
        <v>6</v>
      </c>
      <c r="C2689" s="163" t="s">
        <v>100</v>
      </c>
      <c r="D2689" s="167" t="s">
        <v>10</v>
      </c>
      <c r="E2689" s="300">
        <v>0</v>
      </c>
      <c r="F2689" s="300"/>
      <c r="G2689" s="300"/>
      <c r="H2689" s="300"/>
      <c r="I2689" s="300"/>
      <c r="J2689" s="300"/>
      <c r="K2689" s="300"/>
      <c r="L2689" s="300"/>
      <c r="M2689" s="301">
        <v>0</v>
      </c>
      <c r="N2689" s="301"/>
      <c r="O2689" s="301"/>
      <c r="P2689" s="301"/>
      <c r="Q2689" s="301">
        <v>0</v>
      </c>
      <c r="R2689" s="301">
        <v>0</v>
      </c>
      <c r="S2689" s="301">
        <v>0</v>
      </c>
      <c r="T2689" s="301"/>
      <c r="U2689" s="301"/>
      <c r="V2689" s="301"/>
      <c r="W2689" s="301">
        <f t="shared" si="323"/>
        <v>0</v>
      </c>
      <c r="X2689" s="301"/>
      <c r="Y2689" s="154"/>
    </row>
    <row r="2690" spans="1:25" s="247" customFormat="1">
      <c r="A2690" s="175"/>
      <c r="B2690" s="168">
        <v>7</v>
      </c>
      <c r="C2690" s="168"/>
      <c r="D2690" s="169" t="s">
        <v>11</v>
      </c>
      <c r="E2690" s="300">
        <v>0</v>
      </c>
      <c r="F2690" s="300"/>
      <c r="G2690" s="300">
        <f t="shared" ref="G2690" si="324">SUM(G2691)</f>
        <v>0</v>
      </c>
      <c r="H2690" s="300">
        <f t="shared" ref="H2690" si="325">SUM(H2691)</f>
        <v>0</v>
      </c>
      <c r="I2690" s="300">
        <f t="shared" ref="I2690" si="326">SUM(I2691)</f>
        <v>0</v>
      </c>
      <c r="J2690" s="300">
        <f t="shared" ref="J2690" si="327">SUM(J2691)</f>
        <v>0</v>
      </c>
      <c r="K2690" s="300">
        <f t="shared" ref="K2690" si="328">SUM(K2691)</f>
        <v>0</v>
      </c>
      <c r="L2690" s="300">
        <f t="shared" ref="L2690" si="329">SUM(L2691)</f>
        <v>0</v>
      </c>
      <c r="M2690" s="300">
        <f t="shared" ref="M2690" si="330">SUM(M2691)</f>
        <v>600000</v>
      </c>
      <c r="N2690" s="300">
        <f t="shared" ref="N2690" si="331">SUM(N2691)</f>
        <v>0</v>
      </c>
      <c r="O2690" s="300">
        <f t="shared" ref="O2690" si="332">SUM(O2691)</f>
        <v>0</v>
      </c>
      <c r="P2690" s="300">
        <f t="shared" ref="P2690" si="333">SUM(P2691)</f>
        <v>0</v>
      </c>
      <c r="Q2690" s="300">
        <f t="shared" ref="Q2690" si="334">SUM(Q2691)</f>
        <v>0</v>
      </c>
      <c r="R2690" s="300">
        <f t="shared" ref="R2690" si="335">SUM(R2691)</f>
        <v>0</v>
      </c>
      <c r="S2690" s="300">
        <f t="shared" ref="S2690" si="336">SUM(S2691)</f>
        <v>600000</v>
      </c>
      <c r="T2690" s="300">
        <f t="shared" ref="T2690" si="337">SUM(T2691)</f>
        <v>0</v>
      </c>
      <c r="U2690" s="300"/>
      <c r="V2690" s="300"/>
      <c r="W2690" s="301">
        <f t="shared" si="323"/>
        <v>0</v>
      </c>
      <c r="X2690" s="308"/>
      <c r="Y2690" s="155"/>
    </row>
    <row r="2691" spans="1:25">
      <c r="A2691" s="174"/>
      <c r="B2691" s="162"/>
      <c r="C2691" s="162"/>
      <c r="D2691" s="248" t="s">
        <v>1257</v>
      </c>
      <c r="E2691" s="302"/>
      <c r="F2691" s="302"/>
      <c r="G2691" s="302">
        <v>0</v>
      </c>
      <c r="H2691" s="302"/>
      <c r="I2691" s="316"/>
      <c r="J2691" s="302"/>
      <c r="K2691" s="302"/>
      <c r="L2691" s="302"/>
      <c r="M2691" s="304">
        <v>600000</v>
      </c>
      <c r="N2691" s="304"/>
      <c r="O2691" s="304"/>
      <c r="P2691" s="304"/>
      <c r="Q2691" s="304"/>
      <c r="R2691" s="304"/>
      <c r="S2691" s="304">
        <v>600000</v>
      </c>
      <c r="T2691" s="304"/>
      <c r="U2691" s="304"/>
      <c r="V2691" s="304"/>
      <c r="W2691" s="304"/>
      <c r="X2691" s="304"/>
      <c r="Y2691" s="154"/>
    </row>
    <row r="2692" spans="1:25">
      <c r="A2692" s="174"/>
      <c r="B2692" s="162"/>
      <c r="C2692" s="162"/>
      <c r="D2692" s="248"/>
      <c r="E2692" s="304"/>
      <c r="F2692" s="304"/>
      <c r="G2692" s="304"/>
      <c r="H2692" s="304"/>
      <c r="I2692" s="304"/>
      <c r="J2692" s="304"/>
      <c r="K2692" s="304"/>
      <c r="L2692" s="304"/>
      <c r="M2692" s="304"/>
      <c r="N2692" s="304"/>
      <c r="O2692" s="304"/>
      <c r="P2692" s="304"/>
      <c r="Q2692" s="304"/>
      <c r="R2692" s="304"/>
      <c r="S2692" s="304"/>
      <c r="T2692" s="304"/>
      <c r="U2692" s="304"/>
      <c r="V2692" s="304"/>
      <c r="W2692" s="304"/>
      <c r="X2692" s="304"/>
      <c r="Y2692" s="154"/>
    </row>
    <row r="2693" spans="1:25" s="226" customFormat="1" ht="18.75" customHeight="1">
      <c r="A2693" s="249">
        <v>30</v>
      </c>
      <c r="B2693" s="250" t="s">
        <v>49</v>
      </c>
      <c r="C2693" s="251"/>
      <c r="D2693" s="251"/>
      <c r="E2693" s="309">
        <f t="shared" ref="E2693:T2693" si="338">E2694+E2695+E2705+E2707+E2709+E2710+E2711</f>
        <v>551034375</v>
      </c>
      <c r="F2693" s="309">
        <f t="shared" si="338"/>
        <v>29312600</v>
      </c>
      <c r="G2693" s="309">
        <f t="shared" si="338"/>
        <v>29312600</v>
      </c>
      <c r="H2693" s="309">
        <f t="shared" si="338"/>
        <v>80000</v>
      </c>
      <c r="I2693" s="309">
        <f t="shared" si="338"/>
        <v>0</v>
      </c>
      <c r="J2693" s="309">
        <f t="shared" si="338"/>
        <v>0</v>
      </c>
      <c r="K2693" s="309">
        <f t="shared" si="338"/>
        <v>0</v>
      </c>
      <c r="L2693" s="309">
        <f t="shared" si="338"/>
        <v>0</v>
      </c>
      <c r="M2693" s="309">
        <f t="shared" si="338"/>
        <v>19000000</v>
      </c>
      <c r="N2693" s="309">
        <f t="shared" si="338"/>
        <v>0</v>
      </c>
      <c r="O2693" s="309">
        <f t="shared" si="338"/>
        <v>0</v>
      </c>
      <c r="P2693" s="309">
        <f t="shared" si="338"/>
        <v>0</v>
      </c>
      <c r="Q2693" s="309">
        <f t="shared" si="338"/>
        <v>0</v>
      </c>
      <c r="R2693" s="309">
        <f t="shared" si="338"/>
        <v>19000000</v>
      </c>
      <c r="S2693" s="309">
        <f t="shared" si="338"/>
        <v>19000000</v>
      </c>
      <c r="T2693" s="309">
        <f t="shared" si="338"/>
        <v>0</v>
      </c>
      <c r="U2693" s="309"/>
      <c r="V2693" s="309"/>
      <c r="W2693" s="309">
        <f t="shared" ref="W2693" si="339">SUM(W2694:W2711)</f>
        <v>561426975</v>
      </c>
      <c r="X2693" s="309"/>
    </row>
    <row r="2694" spans="1:25">
      <c r="A2694" s="173"/>
      <c r="B2694" s="163">
        <v>1</v>
      </c>
      <c r="C2694" s="163" t="s">
        <v>95</v>
      </c>
      <c r="D2694" s="167" t="s">
        <v>9</v>
      </c>
      <c r="E2694" s="300">
        <v>0</v>
      </c>
      <c r="F2694" s="300"/>
      <c r="G2694" s="300"/>
      <c r="H2694" s="300"/>
      <c r="I2694" s="300"/>
      <c r="J2694" s="300"/>
      <c r="K2694" s="300"/>
      <c r="L2694" s="300"/>
      <c r="M2694" s="301">
        <v>0</v>
      </c>
      <c r="N2694" s="301"/>
      <c r="O2694" s="301"/>
      <c r="P2694" s="301"/>
      <c r="Q2694" s="301">
        <v>0</v>
      </c>
      <c r="R2694" s="301">
        <v>0</v>
      </c>
      <c r="S2694" s="301">
        <v>0</v>
      </c>
      <c r="T2694" s="301"/>
      <c r="U2694" s="301"/>
      <c r="V2694" s="301"/>
      <c r="W2694" s="301">
        <f t="shared" ref="W2694:W2695" si="340">E2694+G2694+H2694+I2694+J2694+K2694+L2694+M2694+N2694-O2694-P2694-Q2694-R2694-S2694-T2694-U2694-V2694</f>
        <v>0</v>
      </c>
      <c r="X2694" s="301"/>
      <c r="Y2694" s="154"/>
    </row>
    <row r="2695" spans="1:25">
      <c r="A2695" s="173"/>
      <c r="B2695" s="163">
        <v>2</v>
      </c>
      <c r="C2695" s="163" t="s">
        <v>96</v>
      </c>
      <c r="D2695" s="167" t="s">
        <v>12</v>
      </c>
      <c r="E2695" s="300">
        <v>520832875</v>
      </c>
      <c r="F2695" s="300">
        <v>27600000</v>
      </c>
      <c r="G2695" s="300">
        <f t="shared" ref="G2695:T2695" si="341">SUM(G2696:G2704)</f>
        <v>25400000</v>
      </c>
      <c r="H2695" s="300">
        <f t="shared" si="341"/>
        <v>0</v>
      </c>
      <c r="I2695" s="300">
        <f t="shared" si="341"/>
        <v>0</v>
      </c>
      <c r="J2695" s="300">
        <f t="shared" si="341"/>
        <v>0</v>
      </c>
      <c r="K2695" s="300">
        <f t="shared" si="341"/>
        <v>0</v>
      </c>
      <c r="L2695" s="300">
        <f t="shared" si="341"/>
        <v>0</v>
      </c>
      <c r="M2695" s="300">
        <f t="shared" si="341"/>
        <v>0</v>
      </c>
      <c r="N2695" s="300">
        <f t="shared" si="341"/>
        <v>0</v>
      </c>
      <c r="O2695" s="300">
        <f t="shared" si="341"/>
        <v>0</v>
      </c>
      <c r="P2695" s="300">
        <f t="shared" si="341"/>
        <v>0</v>
      </c>
      <c r="Q2695" s="300">
        <f t="shared" si="341"/>
        <v>0</v>
      </c>
      <c r="R2695" s="300">
        <f t="shared" si="341"/>
        <v>19000000</v>
      </c>
      <c r="S2695" s="300">
        <f t="shared" si="341"/>
        <v>0</v>
      </c>
      <c r="T2695" s="300">
        <f t="shared" si="341"/>
        <v>0</v>
      </c>
      <c r="U2695" s="300"/>
      <c r="V2695" s="300"/>
      <c r="W2695" s="301">
        <f t="shared" si="340"/>
        <v>527232875</v>
      </c>
      <c r="X2695" s="301"/>
      <c r="Y2695" s="154"/>
    </row>
    <row r="2696" spans="1:25">
      <c r="A2696" s="174"/>
      <c r="B2696" s="162"/>
      <c r="C2696" s="162"/>
      <c r="D2696" s="248" t="s">
        <v>526</v>
      </c>
      <c r="E2696" s="302"/>
      <c r="F2696" s="302"/>
      <c r="G2696" s="316">
        <v>6000000</v>
      </c>
      <c r="H2696" s="302"/>
      <c r="I2696" s="302"/>
      <c r="J2696" s="302"/>
      <c r="K2696" s="302"/>
      <c r="L2696" s="302"/>
      <c r="M2696" s="304"/>
      <c r="N2696" s="304"/>
      <c r="O2696" s="304"/>
      <c r="P2696" s="304"/>
      <c r="Q2696" s="304"/>
      <c r="R2696" s="304"/>
      <c r="S2696" s="304"/>
      <c r="T2696" s="304"/>
      <c r="U2696" s="304"/>
      <c r="V2696" s="304"/>
      <c r="W2696" s="304"/>
      <c r="X2696" s="304"/>
      <c r="Y2696" s="154"/>
    </row>
    <row r="2697" spans="1:25">
      <c r="A2697" s="174"/>
      <c r="B2697" s="162"/>
      <c r="C2697" s="162"/>
      <c r="D2697" s="248" t="s">
        <v>1319</v>
      </c>
      <c r="E2697" s="302"/>
      <c r="F2697" s="302"/>
      <c r="G2697" s="316">
        <v>3100000</v>
      </c>
      <c r="H2697" s="302"/>
      <c r="I2697" s="302"/>
      <c r="J2697" s="302"/>
      <c r="K2697" s="302"/>
      <c r="L2697" s="302"/>
      <c r="M2697" s="304"/>
      <c r="N2697" s="304"/>
      <c r="O2697" s="304"/>
      <c r="P2697" s="304"/>
      <c r="Q2697" s="304"/>
      <c r="R2697" s="304"/>
      <c r="S2697" s="304"/>
      <c r="T2697" s="304"/>
      <c r="U2697" s="304"/>
      <c r="V2697" s="304"/>
      <c r="W2697" s="304"/>
      <c r="X2697" s="304"/>
      <c r="Y2697" s="154"/>
    </row>
    <row r="2698" spans="1:25">
      <c r="A2698" s="174"/>
      <c r="B2698" s="162"/>
      <c r="C2698" s="162"/>
      <c r="D2698" s="248" t="s">
        <v>150</v>
      </c>
      <c r="E2698" s="302"/>
      <c r="F2698" s="302"/>
      <c r="G2698" s="316">
        <v>7000000</v>
      </c>
      <c r="H2698" s="302"/>
      <c r="I2698" s="302"/>
      <c r="J2698" s="302"/>
      <c r="K2698" s="302"/>
      <c r="L2698" s="302"/>
      <c r="M2698" s="304"/>
      <c r="N2698" s="304"/>
      <c r="O2698" s="304"/>
      <c r="P2698" s="304"/>
      <c r="Q2698" s="304"/>
      <c r="R2698" s="304"/>
      <c r="S2698" s="304"/>
      <c r="T2698" s="304"/>
      <c r="U2698" s="304"/>
      <c r="V2698" s="304"/>
      <c r="W2698" s="304"/>
      <c r="X2698" s="304"/>
      <c r="Y2698" s="154"/>
    </row>
    <row r="2699" spans="1:25">
      <c r="A2699" s="174"/>
      <c r="B2699" s="162"/>
      <c r="C2699" s="162"/>
      <c r="D2699" s="248" t="s">
        <v>653</v>
      </c>
      <c r="E2699" s="302"/>
      <c r="F2699" s="302"/>
      <c r="G2699" s="302">
        <v>1500000</v>
      </c>
      <c r="H2699" s="302"/>
      <c r="I2699" s="302"/>
      <c r="J2699" s="302"/>
      <c r="K2699" s="302"/>
      <c r="L2699" s="302"/>
      <c r="M2699" s="304"/>
      <c r="N2699" s="304"/>
      <c r="O2699" s="304"/>
      <c r="P2699" s="304"/>
      <c r="Q2699" s="304"/>
      <c r="R2699" s="304"/>
      <c r="S2699" s="304"/>
      <c r="T2699" s="304"/>
      <c r="U2699" s="304"/>
      <c r="V2699" s="304"/>
      <c r="W2699" s="304"/>
      <c r="X2699" s="304"/>
      <c r="Y2699" s="154"/>
    </row>
    <row r="2700" spans="1:25">
      <c r="A2700" s="174"/>
      <c r="B2700" s="162"/>
      <c r="C2700" s="162"/>
      <c r="D2700" s="248" t="s">
        <v>1177</v>
      </c>
      <c r="E2700" s="302"/>
      <c r="F2700" s="302"/>
      <c r="G2700" s="302">
        <v>4000000</v>
      </c>
      <c r="H2700" s="302"/>
      <c r="I2700" s="302"/>
      <c r="J2700" s="302"/>
      <c r="K2700" s="302"/>
      <c r="L2700" s="302"/>
      <c r="M2700" s="304"/>
      <c r="N2700" s="304"/>
      <c r="O2700" s="304"/>
      <c r="P2700" s="304"/>
      <c r="Q2700" s="304"/>
      <c r="R2700" s="304"/>
      <c r="S2700" s="304"/>
      <c r="T2700" s="304"/>
      <c r="U2700" s="304"/>
      <c r="V2700" s="304"/>
      <c r="W2700" s="304"/>
      <c r="X2700" s="304"/>
      <c r="Y2700" s="154"/>
    </row>
    <row r="2701" spans="1:25">
      <c r="A2701" s="174"/>
      <c r="B2701" s="162"/>
      <c r="C2701" s="162"/>
      <c r="D2701" s="248" t="s">
        <v>152</v>
      </c>
      <c r="E2701" s="302"/>
      <c r="F2701" s="302"/>
      <c r="G2701" s="302">
        <v>1300000</v>
      </c>
      <c r="H2701" s="302"/>
      <c r="I2701" s="302"/>
      <c r="J2701" s="302"/>
      <c r="K2701" s="302"/>
      <c r="L2701" s="302"/>
      <c r="M2701" s="304"/>
      <c r="N2701" s="304"/>
      <c r="O2701" s="304"/>
      <c r="P2701" s="304"/>
      <c r="Q2701" s="304"/>
      <c r="R2701" s="304"/>
      <c r="S2701" s="304"/>
      <c r="T2701" s="304"/>
      <c r="U2701" s="304"/>
      <c r="V2701" s="304"/>
      <c r="W2701" s="304"/>
      <c r="X2701" s="304"/>
      <c r="Y2701" s="154"/>
    </row>
    <row r="2702" spans="1:25">
      <c r="A2702" s="174"/>
      <c r="B2702" s="162"/>
      <c r="C2702" s="162"/>
      <c r="D2702" s="248" t="s">
        <v>680</v>
      </c>
      <c r="E2702" s="302"/>
      <c r="F2702" s="302"/>
      <c r="G2702" s="302">
        <v>2500000</v>
      </c>
      <c r="H2702" s="302"/>
      <c r="I2702" s="302"/>
      <c r="J2702" s="302"/>
      <c r="K2702" s="302"/>
      <c r="L2702" s="302"/>
      <c r="M2702" s="304"/>
      <c r="N2702" s="304"/>
      <c r="O2702" s="304"/>
      <c r="P2702" s="304"/>
      <c r="Q2702" s="304"/>
      <c r="R2702" s="304"/>
      <c r="S2702" s="304"/>
      <c r="T2702" s="304"/>
      <c r="U2702" s="304"/>
      <c r="V2702" s="304"/>
      <c r="W2702" s="304"/>
      <c r="X2702" s="304"/>
      <c r="Y2702" s="154"/>
    </row>
    <row r="2703" spans="1:25">
      <c r="A2703" s="174"/>
      <c r="B2703" s="162"/>
      <c r="C2703" s="162"/>
      <c r="D2703" s="248" t="s">
        <v>1986</v>
      </c>
      <c r="E2703" s="302"/>
      <c r="F2703" s="302"/>
      <c r="G2703" s="302"/>
      <c r="H2703" s="302"/>
      <c r="I2703" s="302"/>
      <c r="J2703" s="302"/>
      <c r="K2703" s="302"/>
      <c r="L2703" s="302"/>
      <c r="M2703" s="304"/>
      <c r="N2703" s="304"/>
      <c r="O2703" s="304"/>
      <c r="P2703" s="304"/>
      <c r="Q2703" s="304"/>
      <c r="R2703" s="304">
        <v>11000000</v>
      </c>
      <c r="S2703" s="304"/>
      <c r="T2703" s="304"/>
      <c r="U2703" s="304"/>
      <c r="V2703" s="304"/>
      <c r="W2703" s="304"/>
      <c r="X2703" s="304"/>
      <c r="Y2703" s="154"/>
    </row>
    <row r="2704" spans="1:25">
      <c r="A2704" s="174"/>
      <c r="B2704" s="162"/>
      <c r="C2704" s="162"/>
      <c r="D2704" s="248" t="s">
        <v>1987</v>
      </c>
      <c r="E2704" s="302"/>
      <c r="F2704" s="302"/>
      <c r="G2704" s="302"/>
      <c r="H2704" s="302"/>
      <c r="I2704" s="302"/>
      <c r="J2704" s="302"/>
      <c r="K2704" s="302"/>
      <c r="L2704" s="302"/>
      <c r="M2704" s="304"/>
      <c r="N2704" s="304"/>
      <c r="O2704" s="304"/>
      <c r="P2704" s="304"/>
      <c r="Q2704" s="304"/>
      <c r="R2704" s="304">
        <v>8000000</v>
      </c>
      <c r="S2704" s="304"/>
      <c r="T2704" s="304"/>
      <c r="U2704" s="304"/>
      <c r="V2704" s="304"/>
      <c r="W2704" s="304"/>
      <c r="X2704" s="304"/>
      <c r="Y2704" s="154"/>
    </row>
    <row r="2705" spans="1:25">
      <c r="A2705" s="173"/>
      <c r="B2705" s="163">
        <v>3</v>
      </c>
      <c r="C2705" s="163" t="s">
        <v>97</v>
      </c>
      <c r="D2705" s="167" t="s">
        <v>13</v>
      </c>
      <c r="E2705" s="300">
        <v>27135000</v>
      </c>
      <c r="F2705" s="300"/>
      <c r="G2705" s="300">
        <f>SUM(G2706)</f>
        <v>2200000</v>
      </c>
      <c r="H2705" s="300">
        <f t="shared" ref="H2705:T2705" si="342">SUM(H2706)</f>
        <v>80000</v>
      </c>
      <c r="I2705" s="300">
        <f t="shared" si="342"/>
        <v>0</v>
      </c>
      <c r="J2705" s="300">
        <f t="shared" si="342"/>
        <v>0</v>
      </c>
      <c r="K2705" s="300">
        <f t="shared" si="342"/>
        <v>0</v>
      </c>
      <c r="L2705" s="300">
        <f t="shared" si="342"/>
        <v>0</v>
      </c>
      <c r="M2705" s="300">
        <f t="shared" si="342"/>
        <v>0</v>
      </c>
      <c r="N2705" s="300">
        <f t="shared" si="342"/>
        <v>0</v>
      </c>
      <c r="O2705" s="300">
        <f t="shared" si="342"/>
        <v>0</v>
      </c>
      <c r="P2705" s="300">
        <f t="shared" si="342"/>
        <v>0</v>
      </c>
      <c r="Q2705" s="300">
        <f t="shared" si="342"/>
        <v>0</v>
      </c>
      <c r="R2705" s="300">
        <f t="shared" si="342"/>
        <v>0</v>
      </c>
      <c r="S2705" s="300">
        <f t="shared" si="342"/>
        <v>0</v>
      </c>
      <c r="T2705" s="300">
        <f t="shared" si="342"/>
        <v>0</v>
      </c>
      <c r="U2705" s="300"/>
      <c r="V2705" s="300"/>
      <c r="W2705" s="301">
        <f>E2705+G2705+H2705+I2705+J2705+K2705+L2705+M2705+N2705-O2705-P2705-Q2705-R2705-S2705-T2705-U2705-V2705</f>
        <v>29415000</v>
      </c>
      <c r="X2705" s="301"/>
      <c r="Y2705" s="154"/>
    </row>
    <row r="2706" spans="1:25">
      <c r="A2706" s="174"/>
      <c r="B2706" s="162"/>
      <c r="C2706" s="162"/>
      <c r="D2706" s="248" t="s">
        <v>616</v>
      </c>
      <c r="E2706" s="302"/>
      <c r="F2706" s="302"/>
      <c r="G2706" s="302">
        <v>2200000</v>
      </c>
      <c r="H2706" s="302">
        <v>80000</v>
      </c>
      <c r="I2706" s="302"/>
      <c r="J2706" s="302"/>
      <c r="K2706" s="302"/>
      <c r="L2706" s="302"/>
      <c r="M2706" s="304"/>
      <c r="N2706" s="304"/>
      <c r="O2706" s="304"/>
      <c r="P2706" s="304"/>
      <c r="Q2706" s="304"/>
      <c r="R2706" s="304"/>
      <c r="S2706" s="304"/>
      <c r="T2706" s="304"/>
      <c r="U2706" s="304"/>
      <c r="V2706" s="304"/>
      <c r="W2706" s="304"/>
      <c r="X2706" s="304"/>
      <c r="Y2706" s="154"/>
    </row>
    <row r="2707" spans="1:25">
      <c r="A2707" s="173"/>
      <c r="B2707" s="163">
        <v>4</v>
      </c>
      <c r="C2707" s="163" t="s">
        <v>98</v>
      </c>
      <c r="D2707" s="167" t="s">
        <v>8</v>
      </c>
      <c r="E2707" s="300">
        <v>0</v>
      </c>
      <c r="F2707" s="300">
        <v>1712600</v>
      </c>
      <c r="G2707" s="300">
        <f t="shared" ref="G2707:T2707" si="343">SUM(G2708)</f>
        <v>1712600</v>
      </c>
      <c r="H2707" s="300">
        <f t="shared" si="343"/>
        <v>0</v>
      </c>
      <c r="I2707" s="300">
        <f t="shared" si="343"/>
        <v>0</v>
      </c>
      <c r="J2707" s="300">
        <f t="shared" si="343"/>
        <v>0</v>
      </c>
      <c r="K2707" s="300">
        <f t="shared" si="343"/>
        <v>0</v>
      </c>
      <c r="L2707" s="300">
        <f t="shared" si="343"/>
        <v>0</v>
      </c>
      <c r="M2707" s="300">
        <f t="shared" si="343"/>
        <v>0</v>
      </c>
      <c r="N2707" s="300">
        <f t="shared" si="343"/>
        <v>0</v>
      </c>
      <c r="O2707" s="300">
        <f t="shared" si="343"/>
        <v>0</v>
      </c>
      <c r="P2707" s="300">
        <f t="shared" si="343"/>
        <v>0</v>
      </c>
      <c r="Q2707" s="300">
        <f t="shared" si="343"/>
        <v>0</v>
      </c>
      <c r="R2707" s="300">
        <f t="shared" si="343"/>
        <v>0</v>
      </c>
      <c r="S2707" s="300">
        <f t="shared" si="343"/>
        <v>0</v>
      </c>
      <c r="T2707" s="300">
        <f t="shared" si="343"/>
        <v>0</v>
      </c>
      <c r="U2707" s="300"/>
      <c r="V2707" s="300"/>
      <c r="W2707" s="301">
        <f>E2707+G2707+H2707+I2707+J2707+K2707+L2707+M2707+N2707-O2707-P2707-Q2707-R2707-S2707-T2707-U2707-V2707</f>
        <v>1712600</v>
      </c>
      <c r="X2707" s="301"/>
      <c r="Y2707" s="154"/>
    </row>
    <row r="2708" spans="1:25">
      <c r="A2708" s="174"/>
      <c r="B2708" s="162"/>
      <c r="C2708" s="162"/>
      <c r="D2708" s="248" t="s">
        <v>1202</v>
      </c>
      <c r="E2708" s="302"/>
      <c r="F2708" s="302"/>
      <c r="G2708" s="302">
        <v>1712600</v>
      </c>
      <c r="H2708" s="302"/>
      <c r="I2708" s="316"/>
      <c r="J2708" s="302"/>
      <c r="K2708" s="302"/>
      <c r="L2708" s="302"/>
      <c r="M2708" s="304"/>
      <c r="N2708" s="304"/>
      <c r="O2708" s="304"/>
      <c r="P2708" s="304"/>
      <c r="Q2708" s="304"/>
      <c r="R2708" s="304"/>
      <c r="S2708" s="304"/>
      <c r="T2708" s="304"/>
      <c r="U2708" s="304"/>
      <c r="V2708" s="304"/>
      <c r="W2708" s="304"/>
      <c r="X2708" s="304"/>
      <c r="Y2708" s="154"/>
    </row>
    <row r="2709" spans="1:25">
      <c r="A2709" s="173"/>
      <c r="B2709" s="163">
        <v>5</v>
      </c>
      <c r="C2709" s="163" t="s">
        <v>99</v>
      </c>
      <c r="D2709" s="167" t="s">
        <v>14</v>
      </c>
      <c r="E2709" s="300">
        <v>3066500</v>
      </c>
      <c r="F2709" s="300"/>
      <c r="G2709" s="300"/>
      <c r="H2709" s="300"/>
      <c r="I2709" s="300"/>
      <c r="J2709" s="300"/>
      <c r="K2709" s="300"/>
      <c r="L2709" s="300"/>
      <c r="M2709" s="301">
        <v>0</v>
      </c>
      <c r="N2709" s="301"/>
      <c r="O2709" s="301"/>
      <c r="P2709" s="301"/>
      <c r="Q2709" s="301">
        <v>0</v>
      </c>
      <c r="R2709" s="301">
        <v>0</v>
      </c>
      <c r="S2709" s="301">
        <v>0</v>
      </c>
      <c r="T2709" s="301"/>
      <c r="U2709" s="301"/>
      <c r="V2709" s="301"/>
      <c r="W2709" s="301">
        <f t="shared" ref="W2709:W2711" si="344">E2709+G2709+H2709+I2709+J2709+K2709+L2709+M2709+N2709-O2709-P2709-Q2709-R2709-S2709-T2709-U2709-V2709</f>
        <v>3066500</v>
      </c>
      <c r="X2709" s="301"/>
      <c r="Y2709" s="154"/>
    </row>
    <row r="2710" spans="1:25">
      <c r="A2710" s="173"/>
      <c r="B2710" s="163">
        <v>6</v>
      </c>
      <c r="C2710" s="163" t="s">
        <v>100</v>
      </c>
      <c r="D2710" s="167" t="s">
        <v>10</v>
      </c>
      <c r="E2710" s="300">
        <v>0</v>
      </c>
      <c r="F2710" s="300"/>
      <c r="G2710" s="300"/>
      <c r="H2710" s="300"/>
      <c r="I2710" s="300"/>
      <c r="J2710" s="300"/>
      <c r="K2710" s="300"/>
      <c r="L2710" s="300"/>
      <c r="M2710" s="301">
        <v>0</v>
      </c>
      <c r="N2710" s="301"/>
      <c r="O2710" s="301"/>
      <c r="P2710" s="301"/>
      <c r="Q2710" s="301">
        <v>0</v>
      </c>
      <c r="R2710" s="301">
        <v>0</v>
      </c>
      <c r="S2710" s="301">
        <v>0</v>
      </c>
      <c r="T2710" s="301"/>
      <c r="U2710" s="301"/>
      <c r="V2710" s="301"/>
      <c r="W2710" s="301">
        <f t="shared" si="344"/>
        <v>0</v>
      </c>
      <c r="X2710" s="301"/>
      <c r="Y2710" s="154"/>
    </row>
    <row r="2711" spans="1:25" s="247" customFormat="1">
      <c r="A2711" s="175"/>
      <c r="B2711" s="168">
        <v>7</v>
      </c>
      <c r="C2711" s="168"/>
      <c r="D2711" s="169" t="s">
        <v>11</v>
      </c>
      <c r="E2711" s="300">
        <v>0</v>
      </c>
      <c r="F2711" s="300"/>
      <c r="G2711" s="300">
        <f>SUM(G2712:G2713)</f>
        <v>0</v>
      </c>
      <c r="H2711" s="300">
        <f t="shared" ref="H2711:T2711" si="345">SUM(H2712:H2713)</f>
        <v>0</v>
      </c>
      <c r="I2711" s="300">
        <f t="shared" si="345"/>
        <v>0</v>
      </c>
      <c r="J2711" s="300">
        <f t="shared" si="345"/>
        <v>0</v>
      </c>
      <c r="K2711" s="300">
        <f t="shared" si="345"/>
        <v>0</v>
      </c>
      <c r="L2711" s="300">
        <f t="shared" si="345"/>
        <v>0</v>
      </c>
      <c r="M2711" s="300">
        <f t="shared" si="345"/>
        <v>19000000</v>
      </c>
      <c r="N2711" s="300">
        <f t="shared" si="345"/>
        <v>0</v>
      </c>
      <c r="O2711" s="300">
        <f t="shared" si="345"/>
        <v>0</v>
      </c>
      <c r="P2711" s="300">
        <f t="shared" si="345"/>
        <v>0</v>
      </c>
      <c r="Q2711" s="300">
        <f t="shared" si="345"/>
        <v>0</v>
      </c>
      <c r="R2711" s="300">
        <f t="shared" si="345"/>
        <v>0</v>
      </c>
      <c r="S2711" s="300">
        <f t="shared" si="345"/>
        <v>19000000</v>
      </c>
      <c r="T2711" s="300">
        <f t="shared" si="345"/>
        <v>0</v>
      </c>
      <c r="U2711" s="300"/>
      <c r="V2711" s="300"/>
      <c r="W2711" s="301">
        <f t="shared" si="344"/>
        <v>0</v>
      </c>
      <c r="X2711" s="308"/>
      <c r="Y2711" s="155"/>
    </row>
    <row r="2712" spans="1:25">
      <c r="A2712" s="174"/>
      <c r="B2712" s="162"/>
      <c r="C2712" s="162"/>
      <c r="D2712" s="248" t="s">
        <v>1986</v>
      </c>
      <c r="E2712" s="302"/>
      <c r="F2712" s="302"/>
      <c r="G2712" s="302"/>
      <c r="H2712" s="302"/>
      <c r="I2712" s="302"/>
      <c r="J2712" s="302"/>
      <c r="K2712" s="302"/>
      <c r="L2712" s="302"/>
      <c r="M2712" s="304">
        <v>11000000</v>
      </c>
      <c r="N2712" s="304"/>
      <c r="O2712" s="304"/>
      <c r="P2712" s="304"/>
      <c r="Q2712" s="304"/>
      <c r="R2712" s="304"/>
      <c r="S2712" s="304">
        <v>11000000</v>
      </c>
      <c r="T2712" s="304"/>
      <c r="U2712" s="304"/>
      <c r="V2712" s="304"/>
      <c r="W2712" s="304"/>
      <c r="X2712" s="304"/>
      <c r="Y2712" s="154"/>
    </row>
    <row r="2713" spans="1:25">
      <c r="A2713" s="174"/>
      <c r="B2713" s="162"/>
      <c r="C2713" s="162"/>
      <c r="D2713" s="248" t="s">
        <v>1987</v>
      </c>
      <c r="E2713" s="302"/>
      <c r="F2713" s="302"/>
      <c r="G2713" s="302"/>
      <c r="H2713" s="302"/>
      <c r="I2713" s="302"/>
      <c r="J2713" s="302"/>
      <c r="K2713" s="302"/>
      <c r="L2713" s="302"/>
      <c r="M2713" s="304">
        <v>8000000</v>
      </c>
      <c r="N2713" s="304"/>
      <c r="O2713" s="304"/>
      <c r="P2713" s="304"/>
      <c r="Q2713" s="304"/>
      <c r="R2713" s="304"/>
      <c r="S2713" s="304">
        <v>8000000</v>
      </c>
      <c r="T2713" s="304"/>
      <c r="U2713" s="304"/>
      <c r="V2713" s="304"/>
      <c r="W2713" s="304"/>
      <c r="X2713" s="304"/>
      <c r="Y2713" s="154"/>
    </row>
    <row r="2714" spans="1:25">
      <c r="A2714" s="174"/>
      <c r="B2714" s="162"/>
      <c r="C2714" s="162"/>
      <c r="D2714" s="201"/>
      <c r="E2714" s="304"/>
      <c r="F2714" s="304"/>
      <c r="G2714" s="304"/>
      <c r="H2714" s="304"/>
      <c r="I2714" s="304"/>
      <c r="J2714" s="304"/>
      <c r="K2714" s="304"/>
      <c r="L2714" s="304"/>
      <c r="M2714" s="304"/>
      <c r="N2714" s="304"/>
      <c r="O2714" s="304"/>
      <c r="P2714" s="304"/>
      <c r="Q2714" s="304"/>
      <c r="R2714" s="304"/>
      <c r="S2714" s="304"/>
      <c r="T2714" s="304"/>
      <c r="U2714" s="304"/>
      <c r="V2714" s="304"/>
      <c r="W2714" s="304"/>
      <c r="X2714" s="304"/>
      <c r="Y2714" s="154"/>
    </row>
    <row r="2715" spans="1:25" s="226" customFormat="1" ht="18.75" customHeight="1">
      <c r="A2715" s="249">
        <v>31</v>
      </c>
      <c r="B2715" s="250" t="s">
        <v>50</v>
      </c>
      <c r="C2715" s="251"/>
      <c r="D2715" s="251"/>
      <c r="E2715" s="309">
        <f t="shared" ref="E2715:T2715" si="346">E2716+E2717+E2729+E2731+E2733+E2734+E2735</f>
        <v>1311659950</v>
      </c>
      <c r="F2715" s="309">
        <f t="shared" si="346"/>
        <v>27612600</v>
      </c>
      <c r="G2715" s="309">
        <f t="shared" si="346"/>
        <v>27612600</v>
      </c>
      <c r="H2715" s="309">
        <f t="shared" si="346"/>
        <v>0</v>
      </c>
      <c r="I2715" s="309">
        <f t="shared" si="346"/>
        <v>6000000</v>
      </c>
      <c r="J2715" s="309">
        <f t="shared" si="346"/>
        <v>0</v>
      </c>
      <c r="K2715" s="309">
        <f t="shared" si="346"/>
        <v>1450000</v>
      </c>
      <c r="L2715" s="309">
        <f t="shared" si="346"/>
        <v>0</v>
      </c>
      <c r="M2715" s="309">
        <f t="shared" si="346"/>
        <v>0</v>
      </c>
      <c r="N2715" s="309">
        <f t="shared" si="346"/>
        <v>0</v>
      </c>
      <c r="O2715" s="309">
        <f t="shared" si="346"/>
        <v>0</v>
      </c>
      <c r="P2715" s="309">
        <f t="shared" si="346"/>
        <v>0</v>
      </c>
      <c r="Q2715" s="309">
        <f t="shared" si="346"/>
        <v>0</v>
      </c>
      <c r="R2715" s="309">
        <f t="shared" si="346"/>
        <v>0</v>
      </c>
      <c r="S2715" s="309">
        <f t="shared" si="346"/>
        <v>20620000</v>
      </c>
      <c r="T2715" s="309">
        <f t="shared" si="346"/>
        <v>0</v>
      </c>
      <c r="U2715" s="309"/>
      <c r="V2715" s="309"/>
      <c r="W2715" s="309">
        <f t="shared" ref="W2715" si="347">SUM(W2716:W2735)</f>
        <v>1326102550</v>
      </c>
      <c r="X2715" s="309"/>
    </row>
    <row r="2716" spans="1:25">
      <c r="A2716" s="173"/>
      <c r="B2716" s="163">
        <v>1</v>
      </c>
      <c r="C2716" s="163" t="s">
        <v>95</v>
      </c>
      <c r="D2716" s="167" t="s">
        <v>9</v>
      </c>
      <c r="E2716" s="300">
        <v>375000000</v>
      </c>
      <c r="F2716" s="300"/>
      <c r="G2716" s="300"/>
      <c r="H2716" s="300"/>
      <c r="I2716" s="300"/>
      <c r="J2716" s="300"/>
      <c r="K2716" s="300"/>
      <c r="L2716" s="300"/>
      <c r="M2716" s="301">
        <v>0</v>
      </c>
      <c r="N2716" s="301"/>
      <c r="O2716" s="301"/>
      <c r="P2716" s="301"/>
      <c r="Q2716" s="301">
        <v>0</v>
      </c>
      <c r="R2716" s="301">
        <v>0</v>
      </c>
      <c r="S2716" s="301">
        <v>0</v>
      </c>
      <c r="T2716" s="301">
        <v>0</v>
      </c>
      <c r="U2716" s="301"/>
      <c r="V2716" s="301"/>
      <c r="W2716" s="301">
        <f t="shared" ref="W2716:W2717" si="348">E2716+G2716+H2716+I2716+J2716+K2716+L2716+M2716+N2716-O2716-P2716-Q2716-R2716-S2716-T2716-U2716-V2716</f>
        <v>375000000</v>
      </c>
      <c r="X2716" s="301"/>
      <c r="Y2716" s="154"/>
    </row>
    <row r="2717" spans="1:25">
      <c r="A2717" s="173"/>
      <c r="B2717" s="163">
        <v>2</v>
      </c>
      <c r="C2717" s="163" t="s">
        <v>96</v>
      </c>
      <c r="D2717" s="167" t="s">
        <v>12</v>
      </c>
      <c r="E2717" s="300">
        <v>303003450</v>
      </c>
      <c r="F2717" s="300">
        <v>25900000</v>
      </c>
      <c r="G2717" s="300">
        <f t="shared" ref="G2717:T2717" si="349">SUM(G2718:G2728)</f>
        <v>25900000</v>
      </c>
      <c r="H2717" s="300">
        <f t="shared" si="349"/>
        <v>0</v>
      </c>
      <c r="I2717" s="300">
        <f t="shared" si="349"/>
        <v>0</v>
      </c>
      <c r="J2717" s="300">
        <f t="shared" si="349"/>
        <v>0</v>
      </c>
      <c r="K2717" s="300">
        <f t="shared" si="349"/>
        <v>1450000</v>
      </c>
      <c r="L2717" s="300">
        <f t="shared" si="349"/>
        <v>0</v>
      </c>
      <c r="M2717" s="300">
        <f t="shared" si="349"/>
        <v>0</v>
      </c>
      <c r="N2717" s="300">
        <f t="shared" si="349"/>
        <v>0</v>
      </c>
      <c r="O2717" s="300">
        <f t="shared" si="349"/>
        <v>0</v>
      </c>
      <c r="P2717" s="300">
        <f t="shared" si="349"/>
        <v>0</v>
      </c>
      <c r="Q2717" s="300">
        <f t="shared" si="349"/>
        <v>0</v>
      </c>
      <c r="R2717" s="300">
        <f t="shared" si="349"/>
        <v>0</v>
      </c>
      <c r="S2717" s="300">
        <f t="shared" si="349"/>
        <v>0</v>
      </c>
      <c r="T2717" s="300">
        <f t="shared" si="349"/>
        <v>0</v>
      </c>
      <c r="U2717" s="300"/>
      <c r="V2717" s="300"/>
      <c r="W2717" s="301">
        <f t="shared" si="348"/>
        <v>330353450</v>
      </c>
      <c r="X2717" s="301"/>
      <c r="Y2717" s="154"/>
    </row>
    <row r="2718" spans="1:25">
      <c r="A2718" s="174"/>
      <c r="B2718" s="162"/>
      <c r="C2718" s="162"/>
      <c r="D2718" s="248" t="s">
        <v>1258</v>
      </c>
      <c r="E2718" s="302"/>
      <c r="F2718" s="302"/>
      <c r="G2718" s="316">
        <v>3100000</v>
      </c>
      <c r="H2718" s="302"/>
      <c r="I2718" s="302"/>
      <c r="J2718" s="302"/>
      <c r="K2718" s="302"/>
      <c r="L2718" s="302"/>
      <c r="M2718" s="304"/>
      <c r="N2718" s="304"/>
      <c r="O2718" s="304"/>
      <c r="P2718" s="304"/>
      <c r="Q2718" s="304"/>
      <c r="R2718" s="304"/>
      <c r="S2718" s="304"/>
      <c r="T2718" s="304"/>
      <c r="U2718" s="304"/>
      <c r="V2718" s="304"/>
      <c r="W2718" s="304"/>
      <c r="X2718" s="304"/>
      <c r="Y2718" s="154"/>
    </row>
    <row r="2719" spans="1:25">
      <c r="A2719" s="174"/>
      <c r="B2719" s="162"/>
      <c r="C2719" s="162"/>
      <c r="D2719" s="248" t="s">
        <v>1259</v>
      </c>
      <c r="E2719" s="302"/>
      <c r="F2719" s="302"/>
      <c r="G2719" s="316">
        <v>1600000</v>
      </c>
      <c r="H2719" s="302"/>
      <c r="I2719" s="302"/>
      <c r="J2719" s="302"/>
      <c r="K2719" s="302"/>
      <c r="L2719" s="302"/>
      <c r="M2719" s="304"/>
      <c r="N2719" s="304"/>
      <c r="O2719" s="304"/>
      <c r="P2719" s="304"/>
      <c r="Q2719" s="304"/>
      <c r="R2719" s="304"/>
      <c r="S2719" s="304"/>
      <c r="T2719" s="304"/>
      <c r="U2719" s="304"/>
      <c r="V2719" s="304"/>
      <c r="W2719" s="304"/>
      <c r="X2719" s="304"/>
      <c r="Y2719" s="154"/>
    </row>
    <row r="2720" spans="1:25">
      <c r="A2720" s="174"/>
      <c r="B2720" s="162"/>
      <c r="C2720" s="162"/>
      <c r="D2720" s="248" t="s">
        <v>1260</v>
      </c>
      <c r="E2720" s="302"/>
      <c r="F2720" s="302"/>
      <c r="G2720" s="316">
        <v>2400000</v>
      </c>
      <c r="H2720" s="302"/>
      <c r="I2720" s="302"/>
      <c r="J2720" s="302"/>
      <c r="K2720" s="302"/>
      <c r="L2720" s="302"/>
      <c r="M2720" s="304"/>
      <c r="N2720" s="304"/>
      <c r="O2720" s="304"/>
      <c r="P2720" s="304"/>
      <c r="Q2720" s="304"/>
      <c r="R2720" s="304"/>
      <c r="S2720" s="304"/>
      <c r="T2720" s="304"/>
      <c r="U2720" s="304"/>
      <c r="V2720" s="304"/>
      <c r="W2720" s="304"/>
      <c r="X2720" s="304"/>
      <c r="Y2720" s="154"/>
    </row>
    <row r="2721" spans="1:25">
      <c r="A2721" s="174"/>
      <c r="B2721" s="162"/>
      <c r="C2721" s="162"/>
      <c r="D2721" s="248" t="s">
        <v>1261</v>
      </c>
      <c r="E2721" s="302"/>
      <c r="F2721" s="302"/>
      <c r="G2721" s="316">
        <v>1000000</v>
      </c>
      <c r="H2721" s="302"/>
      <c r="I2721" s="302"/>
      <c r="J2721" s="302"/>
      <c r="K2721" s="302"/>
      <c r="L2721" s="302"/>
      <c r="M2721" s="304"/>
      <c r="N2721" s="304"/>
      <c r="O2721" s="304"/>
      <c r="P2721" s="304"/>
      <c r="Q2721" s="304"/>
      <c r="R2721" s="304"/>
      <c r="S2721" s="304"/>
      <c r="T2721" s="304"/>
      <c r="U2721" s="304"/>
      <c r="V2721" s="304"/>
      <c r="W2721" s="304"/>
      <c r="X2721" s="304"/>
      <c r="Y2721" s="154"/>
    </row>
    <row r="2722" spans="1:25">
      <c r="A2722" s="174"/>
      <c r="B2722" s="162"/>
      <c r="C2722" s="162"/>
      <c r="D2722" s="248" t="s">
        <v>1262</v>
      </c>
      <c r="E2722" s="302"/>
      <c r="F2722" s="302"/>
      <c r="G2722" s="316">
        <v>1500000</v>
      </c>
      <c r="H2722" s="302"/>
      <c r="I2722" s="302"/>
      <c r="J2722" s="302"/>
      <c r="K2722" s="302"/>
      <c r="L2722" s="302"/>
      <c r="M2722" s="304"/>
      <c r="N2722" s="304"/>
      <c r="O2722" s="304"/>
      <c r="P2722" s="304"/>
      <c r="Q2722" s="304"/>
      <c r="R2722" s="304"/>
      <c r="S2722" s="304"/>
      <c r="T2722" s="304"/>
      <c r="U2722" s="304"/>
      <c r="V2722" s="304"/>
      <c r="W2722" s="304"/>
      <c r="X2722" s="304"/>
      <c r="Y2722" s="154"/>
    </row>
    <row r="2723" spans="1:25">
      <c r="A2723" s="174"/>
      <c r="B2723" s="162"/>
      <c r="C2723" s="162"/>
      <c r="D2723" s="248" t="s">
        <v>1260</v>
      </c>
      <c r="E2723" s="302"/>
      <c r="F2723" s="302"/>
      <c r="G2723" s="316">
        <v>1300000</v>
      </c>
      <c r="H2723" s="302"/>
      <c r="I2723" s="302"/>
      <c r="J2723" s="302"/>
      <c r="K2723" s="302"/>
      <c r="L2723" s="302"/>
      <c r="M2723" s="304"/>
      <c r="N2723" s="304"/>
      <c r="O2723" s="304"/>
      <c r="P2723" s="304"/>
      <c r="Q2723" s="304"/>
      <c r="R2723" s="304"/>
      <c r="S2723" s="304"/>
      <c r="T2723" s="304"/>
      <c r="U2723" s="304"/>
      <c r="V2723" s="304"/>
      <c r="W2723" s="304"/>
      <c r="X2723" s="304"/>
      <c r="Y2723" s="154"/>
    </row>
    <row r="2724" spans="1:25">
      <c r="A2724" s="174"/>
      <c r="B2724" s="162"/>
      <c r="C2724" s="162"/>
      <c r="D2724" s="248" t="s">
        <v>653</v>
      </c>
      <c r="E2724" s="302"/>
      <c r="F2724" s="302"/>
      <c r="G2724" s="316">
        <v>1500000</v>
      </c>
      <c r="H2724" s="302"/>
      <c r="I2724" s="302"/>
      <c r="J2724" s="302"/>
      <c r="K2724" s="302"/>
      <c r="L2724" s="302"/>
      <c r="M2724" s="304"/>
      <c r="N2724" s="304"/>
      <c r="O2724" s="304"/>
      <c r="P2724" s="304"/>
      <c r="Q2724" s="304"/>
      <c r="R2724" s="304"/>
      <c r="S2724" s="304"/>
      <c r="T2724" s="304"/>
      <c r="U2724" s="304"/>
      <c r="V2724" s="304"/>
      <c r="W2724" s="304"/>
      <c r="X2724" s="304"/>
      <c r="Y2724" s="154"/>
    </row>
    <row r="2725" spans="1:25">
      <c r="A2725" s="174"/>
      <c r="B2725" s="162"/>
      <c r="C2725" s="162"/>
      <c r="D2725" s="248" t="s">
        <v>1177</v>
      </c>
      <c r="E2725" s="302"/>
      <c r="F2725" s="302"/>
      <c r="G2725" s="316">
        <v>4000000</v>
      </c>
      <c r="H2725" s="302"/>
      <c r="I2725" s="302"/>
      <c r="J2725" s="302"/>
      <c r="K2725" s="302"/>
      <c r="L2725" s="302"/>
      <c r="M2725" s="304"/>
      <c r="N2725" s="304"/>
      <c r="O2725" s="304"/>
      <c r="P2725" s="304"/>
      <c r="Q2725" s="304"/>
      <c r="R2725" s="304"/>
      <c r="S2725" s="304"/>
      <c r="T2725" s="304"/>
      <c r="U2725" s="304"/>
      <c r="V2725" s="304"/>
      <c r="W2725" s="304"/>
      <c r="X2725" s="304"/>
      <c r="Y2725" s="154"/>
    </row>
    <row r="2726" spans="1:25">
      <c r="A2726" s="174"/>
      <c r="B2726" s="162"/>
      <c r="C2726" s="162"/>
      <c r="D2726" s="248" t="s">
        <v>1263</v>
      </c>
      <c r="E2726" s="302"/>
      <c r="F2726" s="302"/>
      <c r="G2726" s="316">
        <v>7000000</v>
      </c>
      <c r="H2726" s="302"/>
      <c r="I2726" s="302"/>
      <c r="J2726" s="302"/>
      <c r="K2726" s="302"/>
      <c r="L2726" s="302"/>
      <c r="M2726" s="304"/>
      <c r="N2726" s="304"/>
      <c r="O2726" s="304"/>
      <c r="P2726" s="304"/>
      <c r="Q2726" s="304"/>
      <c r="R2726" s="304"/>
      <c r="S2726" s="304"/>
      <c r="T2726" s="304"/>
      <c r="U2726" s="304"/>
      <c r="V2726" s="304"/>
      <c r="W2726" s="304"/>
      <c r="X2726" s="304"/>
      <c r="Y2726" s="154"/>
    </row>
    <row r="2727" spans="1:25">
      <c r="A2727" s="174"/>
      <c r="B2727" s="162"/>
      <c r="C2727" s="162"/>
      <c r="D2727" s="248" t="s">
        <v>651</v>
      </c>
      <c r="E2727" s="302"/>
      <c r="F2727" s="302"/>
      <c r="G2727" s="316">
        <v>2500000</v>
      </c>
      <c r="H2727" s="302"/>
      <c r="I2727" s="302"/>
      <c r="J2727" s="302"/>
      <c r="K2727" s="302"/>
      <c r="L2727" s="302"/>
      <c r="M2727" s="304"/>
      <c r="N2727" s="304"/>
      <c r="O2727" s="304"/>
      <c r="P2727" s="304"/>
      <c r="Q2727" s="304"/>
      <c r="R2727" s="304"/>
      <c r="S2727" s="304"/>
      <c r="T2727" s="304"/>
      <c r="U2727" s="304"/>
      <c r="V2727" s="304"/>
      <c r="W2727" s="304"/>
      <c r="X2727" s="304"/>
      <c r="Y2727" s="154"/>
    </row>
    <row r="2728" spans="1:25">
      <c r="A2728" s="174"/>
      <c r="B2728" s="162"/>
      <c r="C2728" s="162"/>
      <c r="D2728" s="248" t="s">
        <v>1264</v>
      </c>
      <c r="E2728" s="302"/>
      <c r="F2728" s="302"/>
      <c r="G2728" s="302"/>
      <c r="H2728" s="302"/>
      <c r="I2728" s="302"/>
      <c r="J2728" s="302"/>
      <c r="K2728" s="316">
        <v>1450000</v>
      </c>
      <c r="L2728" s="302"/>
      <c r="M2728" s="304"/>
      <c r="N2728" s="304"/>
      <c r="O2728" s="304"/>
      <c r="P2728" s="304"/>
      <c r="Q2728" s="304"/>
      <c r="R2728" s="304"/>
      <c r="S2728" s="304"/>
      <c r="T2728" s="304"/>
      <c r="U2728" s="304"/>
      <c r="V2728" s="304"/>
      <c r="W2728" s="304"/>
      <c r="X2728" s="304"/>
      <c r="Y2728" s="154"/>
    </row>
    <row r="2729" spans="1:25">
      <c r="A2729" s="173"/>
      <c r="B2729" s="163">
        <v>3</v>
      </c>
      <c r="C2729" s="163" t="s">
        <v>97</v>
      </c>
      <c r="D2729" s="167" t="s">
        <v>13</v>
      </c>
      <c r="E2729" s="300">
        <v>608220000</v>
      </c>
      <c r="F2729" s="300"/>
      <c r="G2729" s="300">
        <f>SUM(G2730)</f>
        <v>0</v>
      </c>
      <c r="H2729" s="300">
        <f t="shared" ref="H2729:T2729" si="350">SUM(H2730)</f>
        <v>0</v>
      </c>
      <c r="I2729" s="300">
        <f t="shared" si="350"/>
        <v>6000000</v>
      </c>
      <c r="J2729" s="300">
        <f t="shared" si="350"/>
        <v>0</v>
      </c>
      <c r="K2729" s="300">
        <f t="shared" si="350"/>
        <v>0</v>
      </c>
      <c r="L2729" s="300">
        <f t="shared" si="350"/>
        <v>0</v>
      </c>
      <c r="M2729" s="300">
        <f t="shared" si="350"/>
        <v>0</v>
      </c>
      <c r="N2729" s="300">
        <f t="shared" si="350"/>
        <v>0</v>
      </c>
      <c r="O2729" s="300">
        <f t="shared" si="350"/>
        <v>0</v>
      </c>
      <c r="P2729" s="300">
        <f t="shared" si="350"/>
        <v>0</v>
      </c>
      <c r="Q2729" s="300">
        <f t="shared" si="350"/>
        <v>0</v>
      </c>
      <c r="R2729" s="300">
        <f t="shared" si="350"/>
        <v>0</v>
      </c>
      <c r="S2729" s="300">
        <f t="shared" si="350"/>
        <v>0</v>
      </c>
      <c r="T2729" s="300">
        <f t="shared" si="350"/>
        <v>0</v>
      </c>
      <c r="U2729" s="300"/>
      <c r="V2729" s="300"/>
      <c r="W2729" s="301">
        <f>E2729+G2729+H2729+I2729+J2729+K2729+L2729+M2729+N2729-O2729-P2729-Q2729-R2729-S2729-T2729-U2729-V2729</f>
        <v>614220000</v>
      </c>
      <c r="X2729" s="301"/>
      <c r="Y2729" s="154"/>
    </row>
    <row r="2730" spans="1:25">
      <c r="A2730" s="174"/>
      <c r="B2730" s="162"/>
      <c r="C2730" s="162"/>
      <c r="D2730" s="248" t="s">
        <v>1157</v>
      </c>
      <c r="E2730" s="302"/>
      <c r="F2730" s="302"/>
      <c r="G2730" s="302"/>
      <c r="H2730" s="302"/>
      <c r="I2730" s="316">
        <v>6000000</v>
      </c>
      <c r="J2730" s="302"/>
      <c r="K2730" s="302"/>
      <c r="L2730" s="302"/>
      <c r="M2730" s="304"/>
      <c r="N2730" s="304"/>
      <c r="O2730" s="304"/>
      <c r="P2730" s="304"/>
      <c r="Q2730" s="304"/>
      <c r="R2730" s="304"/>
      <c r="S2730" s="304"/>
      <c r="T2730" s="304"/>
      <c r="U2730" s="304"/>
      <c r="V2730" s="304"/>
      <c r="W2730" s="304"/>
      <c r="X2730" s="304"/>
      <c r="Y2730" s="154"/>
    </row>
    <row r="2731" spans="1:25">
      <c r="A2731" s="173"/>
      <c r="B2731" s="163">
        <v>4</v>
      </c>
      <c r="C2731" s="163" t="s">
        <v>98</v>
      </c>
      <c r="D2731" s="167" t="s">
        <v>8</v>
      </c>
      <c r="E2731" s="300">
        <v>0</v>
      </c>
      <c r="F2731" s="300">
        <v>1712600</v>
      </c>
      <c r="G2731" s="300">
        <f t="shared" ref="G2731:T2731" si="351">SUM(G2732)</f>
        <v>1712600</v>
      </c>
      <c r="H2731" s="300">
        <f t="shared" si="351"/>
        <v>0</v>
      </c>
      <c r="I2731" s="300">
        <f t="shared" si="351"/>
        <v>0</v>
      </c>
      <c r="J2731" s="300">
        <f t="shared" si="351"/>
        <v>0</v>
      </c>
      <c r="K2731" s="300">
        <f t="shared" si="351"/>
        <v>0</v>
      </c>
      <c r="L2731" s="300">
        <f t="shared" si="351"/>
        <v>0</v>
      </c>
      <c r="M2731" s="300">
        <f t="shared" si="351"/>
        <v>0</v>
      </c>
      <c r="N2731" s="300">
        <f t="shared" si="351"/>
        <v>0</v>
      </c>
      <c r="O2731" s="300">
        <f t="shared" si="351"/>
        <v>0</v>
      </c>
      <c r="P2731" s="300">
        <f t="shared" si="351"/>
        <v>0</v>
      </c>
      <c r="Q2731" s="300">
        <f t="shared" si="351"/>
        <v>0</v>
      </c>
      <c r="R2731" s="300">
        <f t="shared" si="351"/>
        <v>0</v>
      </c>
      <c r="S2731" s="300">
        <f t="shared" si="351"/>
        <v>0</v>
      </c>
      <c r="T2731" s="300">
        <f t="shared" si="351"/>
        <v>0</v>
      </c>
      <c r="U2731" s="300"/>
      <c r="V2731" s="300"/>
      <c r="W2731" s="301">
        <f>E2731+G2731+H2731+I2731+J2731+K2731+L2731+M2731+N2731-O2731-P2731-Q2731-R2731-S2731-T2731-U2731-V2731</f>
        <v>1712600</v>
      </c>
      <c r="X2731" s="301"/>
      <c r="Y2731" s="154"/>
    </row>
    <row r="2732" spans="1:25">
      <c r="A2732" s="174"/>
      <c r="B2732" s="162"/>
      <c r="C2732" s="162"/>
      <c r="D2732" s="248" t="s">
        <v>1202</v>
      </c>
      <c r="E2732" s="302"/>
      <c r="F2732" s="302"/>
      <c r="G2732" s="316">
        <v>1712600</v>
      </c>
      <c r="H2732" s="302"/>
      <c r="I2732" s="316"/>
      <c r="J2732" s="302"/>
      <c r="K2732" s="302"/>
      <c r="L2732" s="302"/>
      <c r="M2732" s="304"/>
      <c r="N2732" s="304"/>
      <c r="O2732" s="304"/>
      <c r="P2732" s="304"/>
      <c r="Q2732" s="304"/>
      <c r="R2732" s="304"/>
      <c r="S2732" s="304"/>
      <c r="T2732" s="304"/>
      <c r="U2732" s="304"/>
      <c r="V2732" s="304"/>
      <c r="W2732" s="304"/>
      <c r="X2732" s="304"/>
      <c r="Y2732" s="154"/>
    </row>
    <row r="2733" spans="1:25">
      <c r="A2733" s="173"/>
      <c r="B2733" s="163">
        <v>5</v>
      </c>
      <c r="C2733" s="163" t="s">
        <v>99</v>
      </c>
      <c r="D2733" s="167" t="s">
        <v>14</v>
      </c>
      <c r="E2733" s="300">
        <v>4816500</v>
      </c>
      <c r="F2733" s="300"/>
      <c r="G2733" s="300"/>
      <c r="H2733" s="300"/>
      <c r="I2733" s="300"/>
      <c r="J2733" s="300"/>
      <c r="K2733" s="300"/>
      <c r="L2733" s="300"/>
      <c r="M2733" s="301">
        <v>0</v>
      </c>
      <c r="N2733" s="301"/>
      <c r="O2733" s="301"/>
      <c r="P2733" s="301"/>
      <c r="Q2733" s="301">
        <v>0</v>
      </c>
      <c r="R2733" s="301">
        <v>0</v>
      </c>
      <c r="S2733" s="301">
        <v>0</v>
      </c>
      <c r="T2733" s="301">
        <v>0</v>
      </c>
      <c r="U2733" s="301"/>
      <c r="V2733" s="301"/>
      <c r="W2733" s="301">
        <f t="shared" ref="W2733:W2735" si="352">E2733+G2733+H2733+I2733+J2733+K2733+L2733+M2733+N2733-O2733-P2733-Q2733-R2733-S2733-T2733-U2733-V2733</f>
        <v>4816500</v>
      </c>
      <c r="X2733" s="301"/>
      <c r="Y2733" s="154"/>
    </row>
    <row r="2734" spans="1:25">
      <c r="A2734" s="173"/>
      <c r="B2734" s="163">
        <v>6</v>
      </c>
      <c r="C2734" s="163" t="s">
        <v>100</v>
      </c>
      <c r="D2734" s="167" t="s">
        <v>10</v>
      </c>
      <c r="E2734" s="300">
        <v>0</v>
      </c>
      <c r="F2734" s="300"/>
      <c r="G2734" s="300"/>
      <c r="H2734" s="300"/>
      <c r="I2734" s="300"/>
      <c r="J2734" s="300"/>
      <c r="K2734" s="300"/>
      <c r="L2734" s="300"/>
      <c r="M2734" s="301">
        <v>0</v>
      </c>
      <c r="N2734" s="301"/>
      <c r="O2734" s="301"/>
      <c r="P2734" s="301"/>
      <c r="Q2734" s="301">
        <v>0</v>
      </c>
      <c r="R2734" s="301">
        <v>0</v>
      </c>
      <c r="S2734" s="301">
        <v>0</v>
      </c>
      <c r="T2734" s="301">
        <v>0</v>
      </c>
      <c r="U2734" s="301"/>
      <c r="V2734" s="301"/>
      <c r="W2734" s="301">
        <f t="shared" si="352"/>
        <v>0</v>
      </c>
      <c r="X2734" s="301"/>
      <c r="Y2734" s="154"/>
    </row>
    <row r="2735" spans="1:25" s="247" customFormat="1">
      <c r="A2735" s="175"/>
      <c r="B2735" s="168">
        <v>7</v>
      </c>
      <c r="C2735" s="168"/>
      <c r="D2735" s="169" t="s">
        <v>11</v>
      </c>
      <c r="E2735" s="300">
        <v>20620000</v>
      </c>
      <c r="F2735" s="300"/>
      <c r="G2735" s="300">
        <f>SUM(G2736:G2753)</f>
        <v>0</v>
      </c>
      <c r="H2735" s="300">
        <f t="shared" ref="H2735:T2735" si="353">SUM(H2736:H2753)</f>
        <v>0</v>
      </c>
      <c r="I2735" s="300">
        <f t="shared" si="353"/>
        <v>0</v>
      </c>
      <c r="J2735" s="300">
        <f t="shared" si="353"/>
        <v>0</v>
      </c>
      <c r="K2735" s="300">
        <f t="shared" si="353"/>
        <v>0</v>
      </c>
      <c r="L2735" s="300">
        <f t="shared" si="353"/>
        <v>0</v>
      </c>
      <c r="M2735" s="300">
        <f t="shared" si="353"/>
        <v>0</v>
      </c>
      <c r="N2735" s="300">
        <f t="shared" si="353"/>
        <v>0</v>
      </c>
      <c r="O2735" s="300">
        <f t="shared" si="353"/>
        <v>0</v>
      </c>
      <c r="P2735" s="300">
        <f t="shared" si="353"/>
        <v>0</v>
      </c>
      <c r="Q2735" s="300">
        <f t="shared" si="353"/>
        <v>0</v>
      </c>
      <c r="R2735" s="300">
        <f t="shared" si="353"/>
        <v>0</v>
      </c>
      <c r="S2735" s="300">
        <f t="shared" si="353"/>
        <v>20620000</v>
      </c>
      <c r="T2735" s="300">
        <f t="shared" si="353"/>
        <v>0</v>
      </c>
      <c r="U2735" s="300"/>
      <c r="V2735" s="300"/>
      <c r="W2735" s="301">
        <f t="shared" si="352"/>
        <v>0</v>
      </c>
      <c r="X2735" s="308"/>
      <c r="Y2735" s="155"/>
    </row>
    <row r="2736" spans="1:25" s="247" customFormat="1">
      <c r="A2736" s="165"/>
      <c r="B2736" s="164"/>
      <c r="C2736" s="164"/>
      <c r="D2736" s="248" t="s">
        <v>183</v>
      </c>
      <c r="E2736" s="302"/>
      <c r="F2736" s="302"/>
      <c r="G2736" s="302"/>
      <c r="H2736" s="302"/>
      <c r="I2736" s="302"/>
      <c r="J2736" s="302"/>
      <c r="K2736" s="302"/>
      <c r="L2736" s="302"/>
      <c r="M2736" s="311"/>
      <c r="N2736" s="311"/>
      <c r="O2736" s="311"/>
      <c r="P2736" s="311"/>
      <c r="Q2736" s="311"/>
      <c r="R2736" s="311"/>
      <c r="S2736" s="316">
        <v>4000000</v>
      </c>
      <c r="T2736" s="311"/>
      <c r="U2736" s="311"/>
      <c r="V2736" s="311"/>
      <c r="W2736" s="304"/>
      <c r="X2736" s="311"/>
      <c r="Y2736" s="155"/>
    </row>
    <row r="2737" spans="1:25" s="247" customFormat="1">
      <c r="A2737" s="165"/>
      <c r="B2737" s="164"/>
      <c r="C2737" s="164"/>
      <c r="D2737" s="248" t="s">
        <v>183</v>
      </c>
      <c r="E2737" s="302"/>
      <c r="F2737" s="302"/>
      <c r="G2737" s="302"/>
      <c r="H2737" s="302"/>
      <c r="I2737" s="302"/>
      <c r="J2737" s="302"/>
      <c r="K2737" s="302"/>
      <c r="L2737" s="302"/>
      <c r="M2737" s="311"/>
      <c r="N2737" s="311"/>
      <c r="O2737" s="311"/>
      <c r="P2737" s="311"/>
      <c r="Q2737" s="311"/>
      <c r="R2737" s="311"/>
      <c r="S2737" s="316">
        <v>4000000</v>
      </c>
      <c r="T2737" s="311"/>
      <c r="U2737" s="311"/>
      <c r="V2737" s="311"/>
      <c r="W2737" s="304"/>
      <c r="X2737" s="311"/>
      <c r="Y2737" s="155"/>
    </row>
    <row r="2738" spans="1:25" s="247" customFormat="1">
      <c r="A2738" s="165"/>
      <c r="B2738" s="164"/>
      <c r="C2738" s="164"/>
      <c r="D2738" s="248" t="s">
        <v>188</v>
      </c>
      <c r="E2738" s="302"/>
      <c r="F2738" s="302"/>
      <c r="G2738" s="302"/>
      <c r="H2738" s="302"/>
      <c r="I2738" s="302"/>
      <c r="J2738" s="302"/>
      <c r="K2738" s="302"/>
      <c r="L2738" s="302"/>
      <c r="M2738" s="311"/>
      <c r="N2738" s="311"/>
      <c r="O2738" s="311"/>
      <c r="P2738" s="311"/>
      <c r="Q2738" s="311"/>
      <c r="R2738" s="311"/>
      <c r="S2738" s="316">
        <v>200000</v>
      </c>
      <c r="T2738" s="311"/>
      <c r="U2738" s="311"/>
      <c r="V2738" s="311"/>
      <c r="W2738" s="304"/>
      <c r="X2738" s="311"/>
      <c r="Y2738" s="155"/>
    </row>
    <row r="2739" spans="1:25" s="247" customFormat="1">
      <c r="A2739" s="165"/>
      <c r="B2739" s="164"/>
      <c r="C2739" s="164"/>
      <c r="D2739" s="248" t="s">
        <v>645</v>
      </c>
      <c r="E2739" s="302"/>
      <c r="F2739" s="302"/>
      <c r="G2739" s="302"/>
      <c r="H2739" s="302"/>
      <c r="I2739" s="302"/>
      <c r="J2739" s="302"/>
      <c r="K2739" s="302"/>
      <c r="L2739" s="302"/>
      <c r="M2739" s="311"/>
      <c r="N2739" s="311"/>
      <c r="O2739" s="311"/>
      <c r="P2739" s="311"/>
      <c r="Q2739" s="311"/>
      <c r="R2739" s="311"/>
      <c r="S2739" s="316">
        <v>150000</v>
      </c>
      <c r="T2739" s="311"/>
      <c r="U2739" s="311"/>
      <c r="V2739" s="311"/>
      <c r="W2739" s="304"/>
      <c r="X2739" s="311"/>
      <c r="Y2739" s="155"/>
    </row>
    <row r="2740" spans="1:25" s="247" customFormat="1">
      <c r="A2740" s="165"/>
      <c r="B2740" s="164"/>
      <c r="C2740" s="164"/>
      <c r="D2740" s="248" t="s">
        <v>1265</v>
      </c>
      <c r="E2740" s="302"/>
      <c r="F2740" s="302"/>
      <c r="G2740" s="302"/>
      <c r="H2740" s="302"/>
      <c r="I2740" s="302"/>
      <c r="J2740" s="302"/>
      <c r="K2740" s="302"/>
      <c r="L2740" s="302"/>
      <c r="M2740" s="311"/>
      <c r="N2740" s="311"/>
      <c r="O2740" s="311"/>
      <c r="P2740" s="311"/>
      <c r="Q2740" s="311"/>
      <c r="R2740" s="311"/>
      <c r="S2740" s="316">
        <v>650000</v>
      </c>
      <c r="T2740" s="311"/>
      <c r="U2740" s="311"/>
      <c r="V2740" s="311"/>
      <c r="W2740" s="304"/>
      <c r="X2740" s="311"/>
      <c r="Y2740" s="155"/>
    </row>
    <row r="2741" spans="1:25" s="247" customFormat="1">
      <c r="A2741" s="165"/>
      <c r="B2741" s="164"/>
      <c r="C2741" s="164"/>
      <c r="D2741" s="248" t="s">
        <v>626</v>
      </c>
      <c r="E2741" s="302"/>
      <c r="F2741" s="302"/>
      <c r="G2741" s="302"/>
      <c r="H2741" s="302"/>
      <c r="I2741" s="302"/>
      <c r="J2741" s="302"/>
      <c r="K2741" s="302"/>
      <c r="L2741" s="302"/>
      <c r="M2741" s="311"/>
      <c r="N2741" s="311"/>
      <c r="O2741" s="311"/>
      <c r="P2741" s="311"/>
      <c r="Q2741" s="311"/>
      <c r="R2741" s="311"/>
      <c r="S2741" s="316">
        <v>400000</v>
      </c>
      <c r="T2741" s="311"/>
      <c r="U2741" s="311"/>
      <c r="V2741" s="311"/>
      <c r="W2741" s="304"/>
      <c r="X2741" s="311"/>
      <c r="Y2741" s="155"/>
    </row>
    <row r="2742" spans="1:25" s="247" customFormat="1">
      <c r="A2742" s="165"/>
      <c r="B2742" s="164"/>
      <c r="C2742" s="164"/>
      <c r="D2742" s="248" t="s">
        <v>606</v>
      </c>
      <c r="E2742" s="302"/>
      <c r="F2742" s="302"/>
      <c r="G2742" s="302"/>
      <c r="H2742" s="302"/>
      <c r="I2742" s="302"/>
      <c r="J2742" s="302"/>
      <c r="K2742" s="302"/>
      <c r="L2742" s="302"/>
      <c r="M2742" s="311"/>
      <c r="N2742" s="311"/>
      <c r="O2742" s="311"/>
      <c r="P2742" s="311"/>
      <c r="Q2742" s="311"/>
      <c r="R2742" s="311"/>
      <c r="S2742" s="316">
        <v>1350000</v>
      </c>
      <c r="T2742" s="311"/>
      <c r="U2742" s="311"/>
      <c r="V2742" s="311"/>
      <c r="W2742" s="304"/>
      <c r="X2742" s="311"/>
      <c r="Y2742" s="155"/>
    </row>
    <row r="2743" spans="1:25" s="247" customFormat="1">
      <c r="A2743" s="165"/>
      <c r="B2743" s="164"/>
      <c r="C2743" s="164"/>
      <c r="D2743" s="248" t="s">
        <v>1266</v>
      </c>
      <c r="E2743" s="302"/>
      <c r="F2743" s="302"/>
      <c r="G2743" s="302"/>
      <c r="H2743" s="302"/>
      <c r="I2743" s="302"/>
      <c r="J2743" s="302"/>
      <c r="K2743" s="302"/>
      <c r="L2743" s="302"/>
      <c r="M2743" s="311"/>
      <c r="N2743" s="311"/>
      <c r="O2743" s="311"/>
      <c r="P2743" s="311"/>
      <c r="Q2743" s="311"/>
      <c r="R2743" s="311"/>
      <c r="S2743" s="316">
        <v>1000000</v>
      </c>
      <c r="T2743" s="311"/>
      <c r="U2743" s="311"/>
      <c r="V2743" s="311"/>
      <c r="W2743" s="304"/>
      <c r="X2743" s="311"/>
      <c r="Y2743" s="155"/>
    </row>
    <row r="2744" spans="1:25" s="247" customFormat="1">
      <c r="A2744" s="165"/>
      <c r="B2744" s="164"/>
      <c r="C2744" s="164"/>
      <c r="D2744" s="248" t="s">
        <v>1266</v>
      </c>
      <c r="E2744" s="302"/>
      <c r="F2744" s="302"/>
      <c r="G2744" s="302"/>
      <c r="H2744" s="302"/>
      <c r="I2744" s="302"/>
      <c r="J2744" s="302"/>
      <c r="K2744" s="302"/>
      <c r="L2744" s="302"/>
      <c r="M2744" s="311"/>
      <c r="N2744" s="311"/>
      <c r="O2744" s="311"/>
      <c r="P2744" s="311"/>
      <c r="Q2744" s="311"/>
      <c r="R2744" s="311"/>
      <c r="S2744" s="316">
        <v>1000000</v>
      </c>
      <c r="T2744" s="311"/>
      <c r="U2744" s="311"/>
      <c r="V2744" s="311"/>
      <c r="W2744" s="304"/>
      <c r="X2744" s="311"/>
      <c r="Y2744" s="155"/>
    </row>
    <row r="2745" spans="1:25" s="247" customFormat="1">
      <c r="A2745" s="165"/>
      <c r="B2745" s="164"/>
      <c r="C2745" s="164"/>
      <c r="D2745" s="248" t="s">
        <v>1266</v>
      </c>
      <c r="E2745" s="302"/>
      <c r="F2745" s="302"/>
      <c r="G2745" s="302"/>
      <c r="H2745" s="302"/>
      <c r="I2745" s="302"/>
      <c r="J2745" s="302"/>
      <c r="K2745" s="302"/>
      <c r="L2745" s="302"/>
      <c r="M2745" s="311"/>
      <c r="N2745" s="311"/>
      <c r="O2745" s="311"/>
      <c r="P2745" s="311"/>
      <c r="Q2745" s="311"/>
      <c r="R2745" s="311"/>
      <c r="S2745" s="316">
        <v>1000000</v>
      </c>
      <c r="T2745" s="311"/>
      <c r="U2745" s="311"/>
      <c r="V2745" s="311"/>
      <c r="W2745" s="304"/>
      <c r="X2745" s="311"/>
      <c r="Y2745" s="155"/>
    </row>
    <row r="2746" spans="1:25" s="247" customFormat="1">
      <c r="A2746" s="165"/>
      <c r="B2746" s="164"/>
      <c r="C2746" s="164"/>
      <c r="D2746" s="248" t="s">
        <v>1267</v>
      </c>
      <c r="E2746" s="302"/>
      <c r="F2746" s="302"/>
      <c r="G2746" s="302"/>
      <c r="H2746" s="302"/>
      <c r="I2746" s="302"/>
      <c r="J2746" s="302"/>
      <c r="K2746" s="302"/>
      <c r="L2746" s="302"/>
      <c r="M2746" s="311"/>
      <c r="N2746" s="311"/>
      <c r="O2746" s="311"/>
      <c r="P2746" s="311"/>
      <c r="Q2746" s="311"/>
      <c r="R2746" s="311"/>
      <c r="S2746" s="316">
        <v>500000</v>
      </c>
      <c r="T2746" s="311"/>
      <c r="U2746" s="311"/>
      <c r="V2746" s="311"/>
      <c r="W2746" s="304"/>
      <c r="X2746" s="311"/>
      <c r="Y2746" s="155"/>
    </row>
    <row r="2747" spans="1:25" s="247" customFormat="1">
      <c r="A2747" s="165"/>
      <c r="B2747" s="164"/>
      <c r="C2747" s="164"/>
      <c r="D2747" s="248" t="s">
        <v>1107</v>
      </c>
      <c r="E2747" s="302"/>
      <c r="F2747" s="302"/>
      <c r="G2747" s="302"/>
      <c r="H2747" s="302"/>
      <c r="I2747" s="302"/>
      <c r="J2747" s="302"/>
      <c r="K2747" s="302"/>
      <c r="L2747" s="302"/>
      <c r="M2747" s="311"/>
      <c r="N2747" s="311"/>
      <c r="O2747" s="311"/>
      <c r="P2747" s="311"/>
      <c r="Q2747" s="311"/>
      <c r="R2747" s="311"/>
      <c r="S2747" s="316">
        <v>400000</v>
      </c>
      <c r="T2747" s="311"/>
      <c r="U2747" s="311"/>
      <c r="V2747" s="311"/>
      <c r="W2747" s="304"/>
      <c r="X2747" s="311"/>
      <c r="Y2747" s="155"/>
    </row>
    <row r="2748" spans="1:25" s="247" customFormat="1">
      <c r="A2748" s="165"/>
      <c r="B2748" s="164"/>
      <c r="C2748" s="164"/>
      <c r="D2748" s="248" t="s">
        <v>294</v>
      </c>
      <c r="E2748" s="302"/>
      <c r="F2748" s="302"/>
      <c r="G2748" s="302"/>
      <c r="H2748" s="302"/>
      <c r="I2748" s="302"/>
      <c r="J2748" s="302"/>
      <c r="K2748" s="302"/>
      <c r="L2748" s="302"/>
      <c r="M2748" s="311"/>
      <c r="N2748" s="311"/>
      <c r="O2748" s="311"/>
      <c r="P2748" s="311"/>
      <c r="Q2748" s="311"/>
      <c r="R2748" s="311"/>
      <c r="S2748" s="316">
        <v>100000</v>
      </c>
      <c r="T2748" s="311"/>
      <c r="U2748" s="311"/>
      <c r="V2748" s="311"/>
      <c r="W2748" s="304"/>
      <c r="X2748" s="311"/>
      <c r="Y2748" s="155"/>
    </row>
    <row r="2749" spans="1:25" s="247" customFormat="1">
      <c r="A2749" s="165"/>
      <c r="B2749" s="164"/>
      <c r="C2749" s="164"/>
      <c r="D2749" s="248" t="s">
        <v>1268</v>
      </c>
      <c r="E2749" s="302"/>
      <c r="F2749" s="302"/>
      <c r="G2749" s="302"/>
      <c r="H2749" s="302"/>
      <c r="I2749" s="302"/>
      <c r="J2749" s="302"/>
      <c r="K2749" s="302"/>
      <c r="L2749" s="302"/>
      <c r="M2749" s="311"/>
      <c r="N2749" s="311"/>
      <c r="O2749" s="311"/>
      <c r="P2749" s="311"/>
      <c r="Q2749" s="311"/>
      <c r="R2749" s="311"/>
      <c r="S2749" s="316">
        <v>200000</v>
      </c>
      <c r="T2749" s="311"/>
      <c r="U2749" s="311"/>
      <c r="V2749" s="311"/>
      <c r="W2749" s="304"/>
      <c r="X2749" s="311"/>
      <c r="Y2749" s="155"/>
    </row>
    <row r="2750" spans="1:25" s="247" customFormat="1">
      <c r="A2750" s="165"/>
      <c r="B2750" s="164"/>
      <c r="C2750" s="164"/>
      <c r="D2750" s="248" t="s">
        <v>1269</v>
      </c>
      <c r="E2750" s="302"/>
      <c r="F2750" s="302"/>
      <c r="G2750" s="302"/>
      <c r="H2750" s="302"/>
      <c r="I2750" s="302"/>
      <c r="J2750" s="302"/>
      <c r="K2750" s="302"/>
      <c r="L2750" s="302"/>
      <c r="M2750" s="311"/>
      <c r="N2750" s="311"/>
      <c r="O2750" s="311"/>
      <c r="P2750" s="311"/>
      <c r="Q2750" s="311"/>
      <c r="R2750" s="311"/>
      <c r="S2750" s="316">
        <v>20000</v>
      </c>
      <c r="T2750" s="311"/>
      <c r="U2750" s="311"/>
      <c r="V2750" s="311"/>
      <c r="W2750" s="304"/>
      <c r="X2750" s="311"/>
      <c r="Y2750" s="155"/>
    </row>
    <row r="2751" spans="1:25" s="247" customFormat="1">
      <c r="A2751" s="165"/>
      <c r="B2751" s="164"/>
      <c r="C2751" s="164"/>
      <c r="D2751" s="248" t="s">
        <v>152</v>
      </c>
      <c r="E2751" s="302"/>
      <c r="F2751" s="302"/>
      <c r="G2751" s="302"/>
      <c r="H2751" s="302"/>
      <c r="I2751" s="302"/>
      <c r="J2751" s="302"/>
      <c r="K2751" s="302"/>
      <c r="L2751" s="302"/>
      <c r="M2751" s="311"/>
      <c r="N2751" s="311"/>
      <c r="O2751" s="311"/>
      <c r="P2751" s="311"/>
      <c r="Q2751" s="311"/>
      <c r="R2751" s="311"/>
      <c r="S2751" s="316">
        <v>1850000</v>
      </c>
      <c r="T2751" s="311"/>
      <c r="U2751" s="311"/>
      <c r="V2751" s="311"/>
      <c r="W2751" s="304"/>
      <c r="X2751" s="311"/>
      <c r="Y2751" s="155"/>
    </row>
    <row r="2752" spans="1:25" s="247" customFormat="1">
      <c r="A2752" s="165"/>
      <c r="B2752" s="164"/>
      <c r="C2752" s="164"/>
      <c r="D2752" s="248" t="s">
        <v>612</v>
      </c>
      <c r="E2752" s="302"/>
      <c r="F2752" s="302"/>
      <c r="G2752" s="302"/>
      <c r="H2752" s="302"/>
      <c r="I2752" s="302"/>
      <c r="J2752" s="302"/>
      <c r="K2752" s="302"/>
      <c r="L2752" s="302"/>
      <c r="M2752" s="311"/>
      <c r="N2752" s="311"/>
      <c r="O2752" s="311"/>
      <c r="P2752" s="311"/>
      <c r="Q2752" s="311"/>
      <c r="R2752" s="311"/>
      <c r="S2752" s="316">
        <v>1800000</v>
      </c>
      <c r="T2752" s="311"/>
      <c r="U2752" s="311"/>
      <c r="V2752" s="311"/>
      <c r="W2752" s="304"/>
      <c r="X2752" s="311"/>
      <c r="Y2752" s="155"/>
    </row>
    <row r="2753" spans="1:25" s="247" customFormat="1">
      <c r="A2753" s="165"/>
      <c r="B2753" s="164"/>
      <c r="C2753" s="164"/>
      <c r="D2753" s="248" t="s">
        <v>939</v>
      </c>
      <c r="E2753" s="302"/>
      <c r="F2753" s="302"/>
      <c r="G2753" s="302"/>
      <c r="H2753" s="302"/>
      <c r="I2753" s="302"/>
      <c r="J2753" s="302"/>
      <c r="K2753" s="302"/>
      <c r="L2753" s="302"/>
      <c r="M2753" s="311"/>
      <c r="N2753" s="311"/>
      <c r="O2753" s="311"/>
      <c r="P2753" s="311"/>
      <c r="Q2753" s="311"/>
      <c r="R2753" s="311"/>
      <c r="S2753" s="316">
        <v>2000000</v>
      </c>
      <c r="T2753" s="311"/>
      <c r="U2753" s="311"/>
      <c r="V2753" s="311"/>
      <c r="W2753" s="304"/>
      <c r="X2753" s="311"/>
      <c r="Y2753" s="155"/>
    </row>
    <row r="2754" spans="1:25">
      <c r="A2754" s="174"/>
      <c r="B2754" s="162"/>
      <c r="C2754" s="162"/>
      <c r="D2754" s="248"/>
      <c r="E2754" s="304"/>
      <c r="F2754" s="304"/>
      <c r="G2754" s="304"/>
      <c r="H2754" s="304"/>
      <c r="I2754" s="304"/>
      <c r="J2754" s="304"/>
      <c r="K2754" s="304"/>
      <c r="L2754" s="304"/>
      <c r="M2754" s="304"/>
      <c r="N2754" s="304"/>
      <c r="O2754" s="304"/>
      <c r="P2754" s="304"/>
      <c r="Q2754" s="304"/>
      <c r="R2754" s="304"/>
      <c r="S2754" s="304"/>
      <c r="T2754" s="304"/>
      <c r="U2754" s="304"/>
      <c r="V2754" s="304"/>
      <c r="W2754" s="304"/>
      <c r="X2754" s="304"/>
      <c r="Y2754" s="154"/>
    </row>
    <row r="2755" spans="1:25" s="226" customFormat="1" ht="18.75" customHeight="1">
      <c r="A2755" s="249">
        <v>32</v>
      </c>
      <c r="B2755" s="250" t="s">
        <v>51</v>
      </c>
      <c r="C2755" s="251"/>
      <c r="D2755" s="251"/>
      <c r="E2755" s="309">
        <f t="shared" ref="E2755:T2755" si="354">E2756+E2758+E2784+E2786+E2788+E2789+E2790</f>
        <v>970764413</v>
      </c>
      <c r="F2755" s="309">
        <f t="shared" si="354"/>
        <v>35579700</v>
      </c>
      <c r="G2755" s="309">
        <f t="shared" si="354"/>
        <v>35579700</v>
      </c>
      <c r="H2755" s="309">
        <f t="shared" si="354"/>
        <v>0</v>
      </c>
      <c r="I2755" s="309">
        <f t="shared" si="354"/>
        <v>0</v>
      </c>
      <c r="J2755" s="309">
        <f t="shared" si="354"/>
        <v>0</v>
      </c>
      <c r="K2755" s="309">
        <f t="shared" si="354"/>
        <v>8750000</v>
      </c>
      <c r="L2755" s="309">
        <f t="shared" si="354"/>
        <v>0</v>
      </c>
      <c r="M2755" s="309">
        <f t="shared" si="354"/>
        <v>10355000</v>
      </c>
      <c r="N2755" s="309">
        <f t="shared" si="354"/>
        <v>0</v>
      </c>
      <c r="O2755" s="309">
        <f t="shared" si="354"/>
        <v>0</v>
      </c>
      <c r="P2755" s="309">
        <f t="shared" si="354"/>
        <v>0</v>
      </c>
      <c r="Q2755" s="309">
        <f t="shared" si="354"/>
        <v>0</v>
      </c>
      <c r="R2755" s="309">
        <f t="shared" si="354"/>
        <v>10355000</v>
      </c>
      <c r="S2755" s="309">
        <f t="shared" si="354"/>
        <v>47970050</v>
      </c>
      <c r="T2755" s="309">
        <f t="shared" si="354"/>
        <v>0</v>
      </c>
      <c r="U2755" s="309"/>
      <c r="V2755" s="309"/>
      <c r="W2755" s="309">
        <f t="shared" ref="W2755" si="355">SUM(W2756:W2790)</f>
        <v>967124063</v>
      </c>
      <c r="X2755" s="309" t="s">
        <v>118</v>
      </c>
    </row>
    <row r="2756" spans="1:25">
      <c r="A2756" s="173"/>
      <c r="B2756" s="163">
        <v>1</v>
      </c>
      <c r="C2756" s="163" t="s">
        <v>95</v>
      </c>
      <c r="D2756" s="167" t="s">
        <v>9</v>
      </c>
      <c r="E2756" s="300">
        <v>274200000</v>
      </c>
      <c r="F2756" s="300"/>
      <c r="G2756" s="300">
        <f>SUM(G2757)</f>
        <v>0</v>
      </c>
      <c r="H2756" s="300">
        <f t="shared" ref="H2756:T2756" si="356">SUM(H2757)</f>
        <v>0</v>
      </c>
      <c r="I2756" s="300">
        <f t="shared" si="356"/>
        <v>0</v>
      </c>
      <c r="J2756" s="300">
        <f t="shared" si="356"/>
        <v>0</v>
      </c>
      <c r="K2756" s="300">
        <f t="shared" si="356"/>
        <v>0</v>
      </c>
      <c r="L2756" s="300">
        <f t="shared" si="356"/>
        <v>0</v>
      </c>
      <c r="M2756" s="300">
        <f t="shared" si="356"/>
        <v>0</v>
      </c>
      <c r="N2756" s="300">
        <f t="shared" si="356"/>
        <v>0</v>
      </c>
      <c r="O2756" s="300">
        <f t="shared" si="356"/>
        <v>0</v>
      </c>
      <c r="P2756" s="300">
        <f t="shared" si="356"/>
        <v>0</v>
      </c>
      <c r="Q2756" s="300">
        <f t="shared" si="356"/>
        <v>0</v>
      </c>
      <c r="R2756" s="300">
        <f t="shared" si="356"/>
        <v>0</v>
      </c>
      <c r="S2756" s="300">
        <f t="shared" si="356"/>
        <v>37615050</v>
      </c>
      <c r="T2756" s="300">
        <f t="shared" si="356"/>
        <v>0</v>
      </c>
      <c r="U2756" s="300"/>
      <c r="V2756" s="300"/>
      <c r="W2756" s="301">
        <f>E2756+G2756+H2756+I2756+J2756+K2756+L2756+M2756+N2756-O2756-P2756-Q2756-R2756-S2756-T2756-U2756-V2756</f>
        <v>236584950</v>
      </c>
      <c r="X2756" s="301"/>
      <c r="Y2756" s="154"/>
    </row>
    <row r="2757" spans="1:25">
      <c r="A2757" s="174"/>
      <c r="B2757" s="162"/>
      <c r="C2757" s="162"/>
      <c r="D2757" s="248" t="s">
        <v>1252</v>
      </c>
      <c r="E2757" s="302"/>
      <c r="F2757" s="302"/>
      <c r="G2757" s="302"/>
      <c r="H2757" s="302"/>
      <c r="I2757" s="302"/>
      <c r="J2757" s="302"/>
      <c r="K2757" s="302"/>
      <c r="L2757" s="302"/>
      <c r="M2757" s="304"/>
      <c r="N2757" s="304"/>
      <c r="O2757" s="304"/>
      <c r="P2757" s="304"/>
      <c r="Q2757" s="304"/>
      <c r="R2757" s="304"/>
      <c r="S2757" s="316">
        <v>37615050</v>
      </c>
      <c r="T2757" s="304"/>
      <c r="U2757" s="304"/>
      <c r="V2757" s="304"/>
      <c r="W2757" s="304"/>
      <c r="X2757" s="304"/>
      <c r="Y2757" s="154"/>
    </row>
    <row r="2758" spans="1:25">
      <c r="A2758" s="173"/>
      <c r="B2758" s="163">
        <v>2</v>
      </c>
      <c r="C2758" s="163" t="s">
        <v>96</v>
      </c>
      <c r="D2758" s="167" t="s">
        <v>12</v>
      </c>
      <c r="E2758" s="300">
        <v>286616450</v>
      </c>
      <c r="F2758" s="300">
        <v>33867700</v>
      </c>
      <c r="G2758" s="300">
        <f t="shared" ref="G2758:S2758" si="357">SUM(G2759:G2783)</f>
        <v>33867700</v>
      </c>
      <c r="H2758" s="300">
        <f t="shared" si="357"/>
        <v>0</v>
      </c>
      <c r="I2758" s="300">
        <f t="shared" si="357"/>
        <v>0</v>
      </c>
      <c r="J2758" s="300">
        <f t="shared" si="357"/>
        <v>0</v>
      </c>
      <c r="K2758" s="300">
        <f t="shared" si="357"/>
        <v>0</v>
      </c>
      <c r="L2758" s="300">
        <f t="shared" si="357"/>
        <v>0</v>
      </c>
      <c r="M2758" s="300">
        <f t="shared" si="357"/>
        <v>0</v>
      </c>
      <c r="N2758" s="300">
        <f t="shared" si="357"/>
        <v>0</v>
      </c>
      <c r="O2758" s="300">
        <f t="shared" si="357"/>
        <v>0</v>
      </c>
      <c r="P2758" s="300">
        <f t="shared" si="357"/>
        <v>0</v>
      </c>
      <c r="Q2758" s="300">
        <f t="shared" si="357"/>
        <v>0</v>
      </c>
      <c r="R2758" s="300">
        <f t="shared" si="357"/>
        <v>10355000</v>
      </c>
      <c r="S2758" s="300">
        <f t="shared" si="357"/>
        <v>0</v>
      </c>
      <c r="T2758" s="301"/>
      <c r="U2758" s="301"/>
      <c r="V2758" s="301"/>
      <c r="W2758" s="301">
        <f>E2758+G2758+H2758+I2758+J2758+K2758+L2758+M2758+N2758-O2758-P2758-Q2758-R2758-S2758-T2758-U2758-V2758</f>
        <v>310129150</v>
      </c>
      <c r="X2758" s="301"/>
      <c r="Y2758" s="154"/>
    </row>
    <row r="2759" spans="1:25">
      <c r="A2759" s="174"/>
      <c r="B2759" s="162"/>
      <c r="C2759" s="162"/>
      <c r="D2759" s="248" t="s">
        <v>612</v>
      </c>
      <c r="E2759" s="302"/>
      <c r="F2759" s="302"/>
      <c r="G2759" s="331">
        <v>3100000</v>
      </c>
      <c r="H2759" s="302"/>
      <c r="I2759" s="302"/>
      <c r="J2759" s="302"/>
      <c r="K2759" s="302"/>
      <c r="L2759" s="302"/>
      <c r="M2759" s="304"/>
      <c r="N2759" s="304"/>
      <c r="O2759" s="304"/>
      <c r="P2759" s="304"/>
      <c r="Q2759" s="304"/>
      <c r="R2759" s="304"/>
      <c r="S2759" s="304"/>
      <c r="T2759" s="304"/>
      <c r="U2759" s="304"/>
      <c r="V2759" s="304"/>
      <c r="W2759" s="304"/>
      <c r="X2759" s="304"/>
      <c r="Y2759" s="154"/>
    </row>
    <row r="2760" spans="1:25">
      <c r="A2760" s="174"/>
      <c r="B2760" s="162"/>
      <c r="C2760" s="162"/>
      <c r="D2760" s="248" t="s">
        <v>1270</v>
      </c>
      <c r="E2760" s="302"/>
      <c r="F2760" s="302"/>
      <c r="G2760" s="331">
        <v>5000000</v>
      </c>
      <c r="H2760" s="302"/>
      <c r="I2760" s="302"/>
      <c r="J2760" s="302"/>
      <c r="K2760" s="302"/>
      <c r="L2760" s="302"/>
      <c r="M2760" s="304"/>
      <c r="N2760" s="304"/>
      <c r="O2760" s="304"/>
      <c r="P2760" s="304"/>
      <c r="Q2760" s="304"/>
      <c r="R2760" s="304"/>
      <c r="S2760" s="304"/>
      <c r="T2760" s="304"/>
      <c r="U2760" s="304"/>
      <c r="V2760" s="304"/>
      <c r="W2760" s="304"/>
      <c r="X2760" s="304"/>
      <c r="Y2760" s="154"/>
    </row>
    <row r="2761" spans="1:25">
      <c r="A2761" s="174"/>
      <c r="B2761" s="162"/>
      <c r="C2761" s="162"/>
      <c r="D2761" s="248" t="s">
        <v>1271</v>
      </c>
      <c r="E2761" s="302"/>
      <c r="F2761" s="302"/>
      <c r="G2761" s="331">
        <v>2500000</v>
      </c>
      <c r="H2761" s="302"/>
      <c r="I2761" s="302"/>
      <c r="J2761" s="302"/>
      <c r="K2761" s="302"/>
      <c r="L2761" s="302"/>
      <c r="M2761" s="304"/>
      <c r="N2761" s="304"/>
      <c r="O2761" s="304"/>
      <c r="P2761" s="304"/>
      <c r="Q2761" s="304"/>
      <c r="R2761" s="304"/>
      <c r="S2761" s="304"/>
      <c r="T2761" s="304"/>
      <c r="U2761" s="304"/>
      <c r="V2761" s="304"/>
      <c r="W2761" s="304"/>
      <c r="X2761" s="304"/>
      <c r="Y2761" s="154"/>
    </row>
    <row r="2762" spans="1:25">
      <c r="A2762" s="174"/>
      <c r="B2762" s="162"/>
      <c r="C2762" s="162"/>
      <c r="D2762" s="248" t="s">
        <v>1272</v>
      </c>
      <c r="E2762" s="302"/>
      <c r="F2762" s="302"/>
      <c r="G2762" s="331">
        <v>5000000</v>
      </c>
      <c r="H2762" s="302"/>
      <c r="I2762" s="302"/>
      <c r="J2762" s="302"/>
      <c r="K2762" s="302"/>
      <c r="L2762" s="302"/>
      <c r="M2762" s="304"/>
      <c r="N2762" s="304"/>
      <c r="O2762" s="304"/>
      <c r="P2762" s="304"/>
      <c r="Q2762" s="304"/>
      <c r="R2762" s="304"/>
      <c r="S2762" s="304"/>
      <c r="T2762" s="304"/>
      <c r="U2762" s="304"/>
      <c r="V2762" s="304"/>
      <c r="W2762" s="304"/>
      <c r="X2762" s="304"/>
      <c r="Y2762" s="154"/>
    </row>
    <row r="2763" spans="1:25">
      <c r="A2763" s="174"/>
      <c r="B2763" s="162"/>
      <c r="C2763" s="162"/>
      <c r="D2763" s="248" t="s">
        <v>150</v>
      </c>
      <c r="E2763" s="302"/>
      <c r="F2763" s="302"/>
      <c r="G2763" s="331">
        <v>7000000</v>
      </c>
      <c r="H2763" s="302"/>
      <c r="I2763" s="302"/>
      <c r="J2763" s="302"/>
      <c r="K2763" s="302"/>
      <c r="L2763" s="302"/>
      <c r="M2763" s="304"/>
      <c r="N2763" s="304"/>
      <c r="O2763" s="304"/>
      <c r="P2763" s="304"/>
      <c r="Q2763" s="304"/>
      <c r="R2763" s="304"/>
      <c r="S2763" s="304"/>
      <c r="T2763" s="304"/>
      <c r="U2763" s="304"/>
      <c r="V2763" s="304"/>
      <c r="W2763" s="304"/>
      <c r="X2763" s="304"/>
      <c r="Y2763" s="154"/>
    </row>
    <row r="2764" spans="1:25">
      <c r="A2764" s="174"/>
      <c r="B2764" s="162"/>
      <c r="C2764" s="162"/>
      <c r="D2764" s="248" t="s">
        <v>612</v>
      </c>
      <c r="E2764" s="302"/>
      <c r="F2764" s="302"/>
      <c r="G2764" s="331">
        <v>951500</v>
      </c>
      <c r="H2764" s="302"/>
      <c r="I2764" s="302"/>
      <c r="J2764" s="302"/>
      <c r="K2764" s="302"/>
      <c r="L2764" s="302"/>
      <c r="M2764" s="304"/>
      <c r="N2764" s="304"/>
      <c r="O2764" s="304"/>
      <c r="P2764" s="304"/>
      <c r="Q2764" s="304"/>
      <c r="R2764" s="304"/>
      <c r="S2764" s="304"/>
      <c r="T2764" s="304"/>
      <c r="U2764" s="304"/>
      <c r="V2764" s="304"/>
      <c r="W2764" s="304"/>
      <c r="X2764" s="304"/>
      <c r="Y2764" s="154"/>
    </row>
    <row r="2765" spans="1:25">
      <c r="A2765" s="174"/>
      <c r="B2765" s="162"/>
      <c r="C2765" s="162"/>
      <c r="D2765" s="248" t="s">
        <v>613</v>
      </c>
      <c r="E2765" s="302"/>
      <c r="F2765" s="302"/>
      <c r="G2765" s="331">
        <v>715000</v>
      </c>
      <c r="H2765" s="302"/>
      <c r="I2765" s="302"/>
      <c r="J2765" s="302"/>
      <c r="K2765" s="302"/>
      <c r="L2765" s="302"/>
      <c r="M2765" s="304"/>
      <c r="N2765" s="304"/>
      <c r="O2765" s="304"/>
      <c r="P2765" s="304"/>
      <c r="Q2765" s="304"/>
      <c r="R2765" s="304"/>
      <c r="S2765" s="304"/>
      <c r="T2765" s="304"/>
      <c r="U2765" s="304"/>
      <c r="V2765" s="304"/>
      <c r="W2765" s="304"/>
      <c r="X2765" s="304"/>
      <c r="Y2765" s="154"/>
    </row>
    <row r="2766" spans="1:25">
      <c r="A2766" s="174"/>
      <c r="B2766" s="162"/>
      <c r="C2766" s="162"/>
      <c r="D2766" s="248" t="s">
        <v>1198</v>
      </c>
      <c r="E2766" s="302"/>
      <c r="F2766" s="302"/>
      <c r="G2766" s="331">
        <v>2163700</v>
      </c>
      <c r="H2766" s="302"/>
      <c r="I2766" s="302"/>
      <c r="J2766" s="302"/>
      <c r="K2766" s="302"/>
      <c r="L2766" s="302"/>
      <c r="M2766" s="304"/>
      <c r="N2766" s="304"/>
      <c r="O2766" s="304"/>
      <c r="P2766" s="304"/>
      <c r="Q2766" s="304"/>
      <c r="R2766" s="304"/>
      <c r="S2766" s="304"/>
      <c r="T2766" s="304"/>
      <c r="U2766" s="304"/>
      <c r="V2766" s="304"/>
      <c r="W2766" s="304"/>
      <c r="X2766" s="304"/>
      <c r="Y2766" s="154"/>
    </row>
    <row r="2767" spans="1:25">
      <c r="A2767" s="174"/>
      <c r="B2767" s="162"/>
      <c r="C2767" s="162"/>
      <c r="D2767" s="248" t="s">
        <v>612</v>
      </c>
      <c r="E2767" s="302"/>
      <c r="F2767" s="302"/>
      <c r="G2767" s="331">
        <v>951500</v>
      </c>
      <c r="H2767" s="302"/>
      <c r="I2767" s="302"/>
      <c r="J2767" s="302"/>
      <c r="K2767" s="302"/>
      <c r="L2767" s="302"/>
      <c r="M2767" s="304"/>
      <c r="N2767" s="304"/>
      <c r="O2767" s="304"/>
      <c r="P2767" s="304"/>
      <c r="Q2767" s="304"/>
      <c r="R2767" s="304"/>
      <c r="S2767" s="304"/>
      <c r="T2767" s="304"/>
      <c r="U2767" s="304"/>
      <c r="V2767" s="304"/>
      <c r="W2767" s="304"/>
      <c r="X2767" s="304"/>
      <c r="Y2767" s="154"/>
    </row>
    <row r="2768" spans="1:25">
      <c r="A2768" s="174"/>
      <c r="B2768" s="162"/>
      <c r="C2768" s="162"/>
      <c r="D2768" s="248" t="s">
        <v>152</v>
      </c>
      <c r="E2768" s="302"/>
      <c r="F2768" s="302"/>
      <c r="G2768" s="331">
        <v>1001000</v>
      </c>
      <c r="H2768" s="302"/>
      <c r="I2768" s="302"/>
      <c r="J2768" s="302"/>
      <c r="K2768" s="302"/>
      <c r="L2768" s="302"/>
      <c r="M2768" s="304"/>
      <c r="N2768" s="304"/>
      <c r="O2768" s="304"/>
      <c r="P2768" s="304"/>
      <c r="Q2768" s="304"/>
      <c r="R2768" s="304"/>
      <c r="S2768" s="304"/>
      <c r="T2768" s="304"/>
      <c r="U2768" s="304"/>
      <c r="V2768" s="304"/>
      <c r="W2768" s="304"/>
      <c r="X2768" s="304"/>
      <c r="Y2768" s="154"/>
    </row>
    <row r="2769" spans="1:25">
      <c r="A2769" s="174"/>
      <c r="B2769" s="162"/>
      <c r="C2769" s="162"/>
      <c r="D2769" s="248" t="s">
        <v>1273</v>
      </c>
      <c r="E2769" s="302"/>
      <c r="F2769" s="302"/>
      <c r="G2769" s="331">
        <v>1485000</v>
      </c>
      <c r="H2769" s="302"/>
      <c r="I2769" s="302"/>
      <c r="J2769" s="302"/>
      <c r="K2769" s="302"/>
      <c r="L2769" s="302"/>
      <c r="M2769" s="304"/>
      <c r="N2769" s="304"/>
      <c r="O2769" s="304"/>
      <c r="P2769" s="304"/>
      <c r="Q2769" s="304"/>
      <c r="R2769" s="304"/>
      <c r="S2769" s="304"/>
      <c r="T2769" s="304"/>
      <c r="U2769" s="304"/>
      <c r="V2769" s="304"/>
      <c r="W2769" s="304"/>
      <c r="X2769" s="304"/>
      <c r="Y2769" s="154"/>
    </row>
    <row r="2770" spans="1:25">
      <c r="A2770" s="174"/>
      <c r="B2770" s="162"/>
      <c r="C2770" s="162"/>
      <c r="D2770" s="248" t="s">
        <v>1205</v>
      </c>
      <c r="E2770" s="302"/>
      <c r="F2770" s="302"/>
      <c r="G2770" s="331">
        <v>4000000</v>
      </c>
      <c r="H2770" s="302"/>
      <c r="I2770" s="302"/>
      <c r="J2770" s="302"/>
      <c r="K2770" s="302"/>
      <c r="L2770" s="302"/>
      <c r="M2770" s="304"/>
      <c r="N2770" s="304"/>
      <c r="O2770" s="304"/>
      <c r="P2770" s="304"/>
      <c r="Q2770" s="304"/>
      <c r="R2770" s="304"/>
      <c r="S2770" s="304"/>
      <c r="T2770" s="304"/>
      <c r="U2770" s="304"/>
      <c r="V2770" s="304"/>
      <c r="W2770" s="304"/>
      <c r="X2770" s="304"/>
      <c r="Y2770" s="154"/>
    </row>
    <row r="2771" spans="1:25">
      <c r="A2771" s="174"/>
      <c r="B2771" s="162"/>
      <c r="C2771" s="162"/>
      <c r="D2771" s="271" t="s">
        <v>1248</v>
      </c>
      <c r="E2771" s="302"/>
      <c r="F2771" s="302"/>
      <c r="G2771" s="331"/>
      <c r="H2771" s="302"/>
      <c r="I2771" s="302"/>
      <c r="J2771" s="302"/>
      <c r="K2771" s="302"/>
      <c r="L2771" s="302"/>
      <c r="M2771" s="304"/>
      <c r="N2771" s="304"/>
      <c r="O2771" s="304"/>
      <c r="P2771" s="304"/>
      <c r="Q2771" s="304"/>
      <c r="R2771" s="304"/>
      <c r="S2771" s="304"/>
      <c r="T2771" s="304"/>
      <c r="U2771" s="304"/>
      <c r="V2771" s="304"/>
      <c r="W2771" s="304"/>
      <c r="X2771" s="304"/>
      <c r="Y2771" s="154"/>
    </row>
    <row r="2772" spans="1:25">
      <c r="A2772" s="174"/>
      <c r="B2772" s="162"/>
      <c r="C2772" s="162"/>
      <c r="D2772" s="248" t="s">
        <v>1274</v>
      </c>
      <c r="E2772" s="302"/>
      <c r="F2772" s="302"/>
      <c r="G2772" s="331"/>
      <c r="H2772" s="302"/>
      <c r="I2772" s="302"/>
      <c r="J2772" s="302"/>
      <c r="K2772" s="302"/>
      <c r="L2772" s="302"/>
      <c r="M2772" s="304"/>
      <c r="N2772" s="304"/>
      <c r="O2772" s="304"/>
      <c r="P2772" s="304"/>
      <c r="Q2772" s="304"/>
      <c r="R2772" s="330">
        <v>1150000</v>
      </c>
      <c r="S2772" s="304"/>
      <c r="T2772" s="304"/>
      <c r="U2772" s="304"/>
      <c r="V2772" s="304"/>
      <c r="W2772" s="304"/>
      <c r="X2772" s="304"/>
      <c r="Y2772" s="154"/>
    </row>
    <row r="2773" spans="1:25">
      <c r="A2773" s="174"/>
      <c r="B2773" s="162"/>
      <c r="C2773" s="162"/>
      <c r="D2773" s="248" t="s">
        <v>1275</v>
      </c>
      <c r="E2773" s="302"/>
      <c r="F2773" s="302"/>
      <c r="G2773" s="331"/>
      <c r="H2773" s="302"/>
      <c r="I2773" s="302"/>
      <c r="J2773" s="302"/>
      <c r="K2773" s="302"/>
      <c r="L2773" s="302"/>
      <c r="M2773" s="304"/>
      <c r="N2773" s="304"/>
      <c r="O2773" s="304"/>
      <c r="P2773" s="304"/>
      <c r="Q2773" s="304"/>
      <c r="R2773" s="330">
        <v>40000</v>
      </c>
      <c r="S2773" s="304"/>
      <c r="T2773" s="304"/>
      <c r="U2773" s="304"/>
      <c r="V2773" s="304"/>
      <c r="W2773" s="304"/>
      <c r="X2773" s="304"/>
      <c r="Y2773" s="154"/>
    </row>
    <row r="2774" spans="1:25">
      <c r="A2774" s="174"/>
      <c r="B2774" s="162"/>
      <c r="C2774" s="162"/>
      <c r="D2774" s="248" t="s">
        <v>1275</v>
      </c>
      <c r="E2774" s="302"/>
      <c r="F2774" s="302"/>
      <c r="G2774" s="331"/>
      <c r="H2774" s="302"/>
      <c r="I2774" s="302"/>
      <c r="J2774" s="302"/>
      <c r="K2774" s="302"/>
      <c r="L2774" s="302"/>
      <c r="M2774" s="304"/>
      <c r="N2774" s="304"/>
      <c r="O2774" s="304"/>
      <c r="P2774" s="304"/>
      <c r="Q2774" s="304"/>
      <c r="R2774" s="330">
        <v>75000</v>
      </c>
      <c r="S2774" s="304"/>
      <c r="T2774" s="304"/>
      <c r="U2774" s="304"/>
      <c r="V2774" s="304"/>
      <c r="W2774" s="304"/>
      <c r="X2774" s="304"/>
      <c r="Y2774" s="154"/>
    </row>
    <row r="2775" spans="1:25">
      <c r="A2775" s="174"/>
      <c r="B2775" s="162"/>
      <c r="C2775" s="162"/>
      <c r="D2775" s="248" t="s">
        <v>1275</v>
      </c>
      <c r="E2775" s="302"/>
      <c r="F2775" s="302"/>
      <c r="G2775" s="331"/>
      <c r="H2775" s="302"/>
      <c r="I2775" s="302"/>
      <c r="J2775" s="302"/>
      <c r="K2775" s="302"/>
      <c r="L2775" s="302"/>
      <c r="M2775" s="304"/>
      <c r="N2775" s="304"/>
      <c r="O2775" s="304"/>
      <c r="P2775" s="304"/>
      <c r="Q2775" s="304"/>
      <c r="R2775" s="330">
        <v>15000</v>
      </c>
      <c r="S2775" s="304"/>
      <c r="T2775" s="304"/>
      <c r="U2775" s="304"/>
      <c r="V2775" s="304"/>
      <c r="W2775" s="304"/>
      <c r="X2775" s="304"/>
      <c r="Y2775" s="154"/>
    </row>
    <row r="2776" spans="1:25">
      <c r="A2776" s="174"/>
      <c r="B2776" s="162"/>
      <c r="C2776" s="162"/>
      <c r="D2776" s="248" t="s">
        <v>1276</v>
      </c>
      <c r="E2776" s="302"/>
      <c r="F2776" s="302"/>
      <c r="G2776" s="331"/>
      <c r="H2776" s="302"/>
      <c r="I2776" s="302"/>
      <c r="J2776" s="302"/>
      <c r="K2776" s="302"/>
      <c r="L2776" s="302"/>
      <c r="M2776" s="304"/>
      <c r="N2776" s="304"/>
      <c r="O2776" s="304"/>
      <c r="P2776" s="304"/>
      <c r="Q2776" s="304"/>
      <c r="R2776" s="330">
        <v>250000</v>
      </c>
      <c r="S2776" s="304"/>
      <c r="T2776" s="304"/>
      <c r="U2776" s="304"/>
      <c r="V2776" s="304"/>
      <c r="W2776" s="304"/>
      <c r="X2776" s="304"/>
      <c r="Y2776" s="154"/>
    </row>
    <row r="2777" spans="1:25">
      <c r="A2777" s="174"/>
      <c r="B2777" s="162"/>
      <c r="C2777" s="162"/>
      <c r="D2777" s="248" t="s">
        <v>1276</v>
      </c>
      <c r="E2777" s="302"/>
      <c r="F2777" s="302"/>
      <c r="G2777" s="331"/>
      <c r="H2777" s="302"/>
      <c r="I2777" s="302"/>
      <c r="J2777" s="302"/>
      <c r="K2777" s="302"/>
      <c r="L2777" s="302"/>
      <c r="M2777" s="304"/>
      <c r="N2777" s="304"/>
      <c r="O2777" s="304"/>
      <c r="P2777" s="304"/>
      <c r="Q2777" s="304"/>
      <c r="R2777" s="330">
        <v>300000</v>
      </c>
      <c r="S2777" s="304"/>
      <c r="T2777" s="304"/>
      <c r="U2777" s="304"/>
      <c r="V2777" s="304"/>
      <c r="W2777" s="304"/>
      <c r="X2777" s="304"/>
      <c r="Y2777" s="154"/>
    </row>
    <row r="2778" spans="1:25">
      <c r="A2778" s="174"/>
      <c r="B2778" s="162"/>
      <c r="C2778" s="162"/>
      <c r="D2778" s="248" t="s">
        <v>1276</v>
      </c>
      <c r="E2778" s="302"/>
      <c r="F2778" s="302"/>
      <c r="G2778" s="331"/>
      <c r="H2778" s="302"/>
      <c r="I2778" s="302"/>
      <c r="J2778" s="302"/>
      <c r="K2778" s="302"/>
      <c r="L2778" s="302"/>
      <c r="M2778" s="304"/>
      <c r="N2778" s="304"/>
      <c r="O2778" s="304"/>
      <c r="P2778" s="304"/>
      <c r="Q2778" s="304"/>
      <c r="R2778" s="330">
        <v>400000</v>
      </c>
      <c r="S2778" s="304"/>
      <c r="T2778" s="304"/>
      <c r="U2778" s="304"/>
      <c r="V2778" s="304"/>
      <c r="W2778" s="304"/>
      <c r="X2778" s="304"/>
      <c r="Y2778" s="154"/>
    </row>
    <row r="2779" spans="1:25">
      <c r="A2779" s="174"/>
      <c r="B2779" s="162"/>
      <c r="C2779" s="162"/>
      <c r="D2779" s="248" t="s">
        <v>1276</v>
      </c>
      <c r="E2779" s="302"/>
      <c r="F2779" s="302"/>
      <c r="G2779" s="331"/>
      <c r="H2779" s="302"/>
      <c r="I2779" s="302"/>
      <c r="J2779" s="302"/>
      <c r="K2779" s="302"/>
      <c r="L2779" s="302"/>
      <c r="M2779" s="304"/>
      <c r="N2779" s="304"/>
      <c r="O2779" s="304"/>
      <c r="P2779" s="304"/>
      <c r="Q2779" s="304"/>
      <c r="R2779" s="330">
        <v>250000</v>
      </c>
      <c r="S2779" s="304"/>
      <c r="T2779" s="304"/>
      <c r="U2779" s="304"/>
      <c r="V2779" s="304"/>
      <c r="W2779" s="304"/>
      <c r="X2779" s="304"/>
      <c r="Y2779" s="154"/>
    </row>
    <row r="2780" spans="1:25">
      <c r="A2780" s="174"/>
      <c r="B2780" s="162"/>
      <c r="C2780" s="162"/>
      <c r="D2780" s="248" t="s">
        <v>1276</v>
      </c>
      <c r="E2780" s="302"/>
      <c r="F2780" s="302"/>
      <c r="G2780" s="331"/>
      <c r="H2780" s="302"/>
      <c r="I2780" s="302"/>
      <c r="J2780" s="302"/>
      <c r="K2780" s="302"/>
      <c r="L2780" s="302"/>
      <c r="M2780" s="304"/>
      <c r="N2780" s="304"/>
      <c r="O2780" s="304"/>
      <c r="P2780" s="304"/>
      <c r="Q2780" s="304"/>
      <c r="R2780" s="330">
        <v>350000</v>
      </c>
      <c r="S2780" s="304"/>
      <c r="T2780" s="304"/>
      <c r="U2780" s="304"/>
      <c r="V2780" s="304"/>
      <c r="W2780" s="304"/>
      <c r="X2780" s="304"/>
      <c r="Y2780" s="154"/>
    </row>
    <row r="2781" spans="1:25">
      <c r="A2781" s="174"/>
      <c r="B2781" s="162"/>
      <c r="C2781" s="162"/>
      <c r="D2781" s="248" t="s">
        <v>1277</v>
      </c>
      <c r="E2781" s="302"/>
      <c r="F2781" s="302"/>
      <c r="G2781" s="331"/>
      <c r="H2781" s="302"/>
      <c r="I2781" s="302"/>
      <c r="J2781" s="302"/>
      <c r="K2781" s="302"/>
      <c r="L2781" s="302"/>
      <c r="M2781" s="304"/>
      <c r="N2781" s="304"/>
      <c r="O2781" s="304"/>
      <c r="P2781" s="304"/>
      <c r="Q2781" s="304"/>
      <c r="R2781" s="330">
        <v>375000</v>
      </c>
      <c r="S2781" s="304"/>
      <c r="T2781" s="304"/>
      <c r="U2781" s="304"/>
      <c r="V2781" s="304"/>
      <c r="W2781" s="304"/>
      <c r="X2781" s="304"/>
      <c r="Y2781" s="154"/>
    </row>
    <row r="2782" spans="1:25">
      <c r="A2782" s="174"/>
      <c r="B2782" s="162"/>
      <c r="C2782" s="162"/>
      <c r="D2782" s="248" t="s">
        <v>700</v>
      </c>
      <c r="E2782" s="302"/>
      <c r="F2782" s="302"/>
      <c r="G2782" s="331"/>
      <c r="H2782" s="302"/>
      <c r="I2782" s="302"/>
      <c r="J2782" s="302"/>
      <c r="K2782" s="302"/>
      <c r="L2782" s="302"/>
      <c r="M2782" s="304"/>
      <c r="N2782" s="304"/>
      <c r="O2782" s="304"/>
      <c r="P2782" s="304"/>
      <c r="Q2782" s="304"/>
      <c r="R2782" s="330">
        <v>150000</v>
      </c>
      <c r="S2782" s="304"/>
      <c r="T2782" s="304"/>
      <c r="U2782" s="304"/>
      <c r="V2782" s="304"/>
      <c r="W2782" s="304"/>
      <c r="X2782" s="304"/>
      <c r="Y2782" s="154"/>
    </row>
    <row r="2783" spans="1:25">
      <c r="A2783" s="174"/>
      <c r="B2783" s="162"/>
      <c r="C2783" s="162"/>
      <c r="D2783" s="248" t="s">
        <v>150</v>
      </c>
      <c r="E2783" s="302"/>
      <c r="F2783" s="302"/>
      <c r="G2783" s="331"/>
      <c r="H2783" s="302"/>
      <c r="I2783" s="302"/>
      <c r="J2783" s="302"/>
      <c r="K2783" s="302"/>
      <c r="L2783" s="302"/>
      <c r="M2783" s="304"/>
      <c r="N2783" s="304"/>
      <c r="O2783" s="304"/>
      <c r="P2783" s="304"/>
      <c r="Q2783" s="304"/>
      <c r="R2783" s="330">
        <v>7000000</v>
      </c>
      <c r="S2783" s="304"/>
      <c r="T2783" s="304"/>
      <c r="U2783" s="304"/>
      <c r="V2783" s="304"/>
      <c r="W2783" s="304"/>
      <c r="X2783" s="304"/>
      <c r="Y2783" s="154"/>
    </row>
    <row r="2784" spans="1:25">
      <c r="A2784" s="173"/>
      <c r="B2784" s="163">
        <v>3</v>
      </c>
      <c r="C2784" s="163" t="s">
        <v>97</v>
      </c>
      <c r="D2784" s="167" t="s">
        <v>13</v>
      </c>
      <c r="E2784" s="300">
        <v>405791463</v>
      </c>
      <c r="F2784" s="300"/>
      <c r="G2784" s="300">
        <f>SUM(G2785)</f>
        <v>0</v>
      </c>
      <c r="H2784" s="300">
        <f t="shared" ref="H2784:S2784" si="358">SUM(H2785)</f>
        <v>0</v>
      </c>
      <c r="I2784" s="300">
        <f t="shared" si="358"/>
        <v>0</v>
      </c>
      <c r="J2784" s="300">
        <f t="shared" si="358"/>
        <v>0</v>
      </c>
      <c r="K2784" s="300">
        <f t="shared" si="358"/>
        <v>8750000</v>
      </c>
      <c r="L2784" s="300">
        <f t="shared" si="358"/>
        <v>0</v>
      </c>
      <c r="M2784" s="300">
        <f t="shared" si="358"/>
        <v>0</v>
      </c>
      <c r="N2784" s="300">
        <f t="shared" si="358"/>
        <v>0</v>
      </c>
      <c r="O2784" s="300">
        <f t="shared" si="358"/>
        <v>0</v>
      </c>
      <c r="P2784" s="300">
        <f t="shared" si="358"/>
        <v>0</v>
      </c>
      <c r="Q2784" s="300">
        <f t="shared" si="358"/>
        <v>0</v>
      </c>
      <c r="R2784" s="300">
        <f t="shared" si="358"/>
        <v>0</v>
      </c>
      <c r="S2784" s="300">
        <f t="shared" si="358"/>
        <v>0</v>
      </c>
      <c r="T2784" s="301"/>
      <c r="U2784" s="301"/>
      <c r="V2784" s="301"/>
      <c r="W2784" s="301">
        <f>E2784+G2784+H2784+I2784+J2784+K2784+L2784+M2784+N2784-O2784-P2784-Q2784-R2784-S2784-T2784-U2784-V2784</f>
        <v>414541463</v>
      </c>
      <c r="X2784" s="301"/>
      <c r="Y2784" s="154"/>
    </row>
    <row r="2785" spans="1:25">
      <c r="A2785" s="174"/>
      <c r="B2785" s="162"/>
      <c r="C2785" s="162"/>
      <c r="D2785" s="201" t="s">
        <v>1278</v>
      </c>
      <c r="E2785" s="302"/>
      <c r="F2785" s="302"/>
      <c r="G2785" s="302"/>
      <c r="H2785" s="302"/>
      <c r="I2785" s="302"/>
      <c r="J2785" s="302"/>
      <c r="K2785" s="316">
        <v>8750000</v>
      </c>
      <c r="L2785" s="302"/>
      <c r="M2785" s="304"/>
      <c r="N2785" s="304"/>
      <c r="O2785" s="304"/>
      <c r="P2785" s="304"/>
      <c r="Q2785" s="304"/>
      <c r="R2785" s="304"/>
      <c r="S2785" s="304"/>
      <c r="T2785" s="304"/>
      <c r="U2785" s="304"/>
      <c r="V2785" s="304"/>
      <c r="W2785" s="304"/>
      <c r="X2785" s="304"/>
      <c r="Y2785" s="154"/>
    </row>
    <row r="2786" spans="1:25">
      <c r="A2786" s="173"/>
      <c r="B2786" s="163">
        <v>4</v>
      </c>
      <c r="C2786" s="163" t="s">
        <v>98</v>
      </c>
      <c r="D2786" s="167" t="s">
        <v>8</v>
      </c>
      <c r="E2786" s="300">
        <v>0</v>
      </c>
      <c r="F2786" s="300">
        <v>1712000</v>
      </c>
      <c r="G2786" s="300">
        <f t="shared" ref="G2786:T2786" si="359">SUM(G2787)</f>
        <v>1712000</v>
      </c>
      <c r="H2786" s="300">
        <f t="shared" si="359"/>
        <v>0</v>
      </c>
      <c r="I2786" s="300">
        <f t="shared" si="359"/>
        <v>0</v>
      </c>
      <c r="J2786" s="300">
        <f t="shared" si="359"/>
        <v>0</v>
      </c>
      <c r="K2786" s="300">
        <f t="shared" si="359"/>
        <v>0</v>
      </c>
      <c r="L2786" s="300">
        <f t="shared" si="359"/>
        <v>0</v>
      </c>
      <c r="M2786" s="300">
        <f t="shared" si="359"/>
        <v>0</v>
      </c>
      <c r="N2786" s="300">
        <f t="shared" si="359"/>
        <v>0</v>
      </c>
      <c r="O2786" s="300">
        <f t="shared" si="359"/>
        <v>0</v>
      </c>
      <c r="P2786" s="300">
        <f t="shared" si="359"/>
        <v>0</v>
      </c>
      <c r="Q2786" s="300">
        <f t="shared" si="359"/>
        <v>0</v>
      </c>
      <c r="R2786" s="300">
        <f t="shared" si="359"/>
        <v>0</v>
      </c>
      <c r="S2786" s="300">
        <f t="shared" si="359"/>
        <v>0</v>
      </c>
      <c r="T2786" s="300">
        <f t="shared" si="359"/>
        <v>0</v>
      </c>
      <c r="U2786" s="300"/>
      <c r="V2786" s="300"/>
      <c r="W2786" s="301">
        <f>E2786+G2786+H2786+I2786+J2786+K2786+L2786+M2786+N2786-O2786-P2786-Q2786-R2786-S2786-T2786-U2786-V2786</f>
        <v>1712000</v>
      </c>
      <c r="X2786" s="301"/>
      <c r="Y2786" s="154"/>
    </row>
    <row r="2787" spans="1:25">
      <c r="A2787" s="174"/>
      <c r="B2787" s="162"/>
      <c r="C2787" s="162"/>
      <c r="D2787" s="248" t="s">
        <v>1202</v>
      </c>
      <c r="E2787" s="302"/>
      <c r="F2787" s="302"/>
      <c r="G2787" s="316">
        <v>1712000</v>
      </c>
      <c r="H2787" s="302"/>
      <c r="I2787" s="316"/>
      <c r="J2787" s="302"/>
      <c r="K2787" s="302"/>
      <c r="L2787" s="302"/>
      <c r="M2787" s="304"/>
      <c r="N2787" s="304"/>
      <c r="O2787" s="304"/>
      <c r="P2787" s="304"/>
      <c r="Q2787" s="304"/>
      <c r="R2787" s="304"/>
      <c r="S2787" s="304"/>
      <c r="T2787" s="304"/>
      <c r="U2787" s="304"/>
      <c r="V2787" s="304"/>
      <c r="W2787" s="304"/>
      <c r="X2787" s="304"/>
      <c r="Y2787" s="154"/>
    </row>
    <row r="2788" spans="1:25">
      <c r="A2788" s="173"/>
      <c r="B2788" s="163">
        <v>5</v>
      </c>
      <c r="C2788" s="163" t="s">
        <v>99</v>
      </c>
      <c r="D2788" s="167" t="s">
        <v>14</v>
      </c>
      <c r="E2788" s="300">
        <v>4156500</v>
      </c>
      <c r="F2788" s="300"/>
      <c r="G2788" s="300"/>
      <c r="H2788" s="300"/>
      <c r="I2788" s="300"/>
      <c r="J2788" s="300"/>
      <c r="K2788" s="300"/>
      <c r="L2788" s="300"/>
      <c r="M2788" s="301">
        <v>0</v>
      </c>
      <c r="N2788" s="301"/>
      <c r="O2788" s="301"/>
      <c r="P2788" s="301"/>
      <c r="Q2788" s="301">
        <v>0</v>
      </c>
      <c r="R2788" s="301">
        <v>0</v>
      </c>
      <c r="S2788" s="301">
        <v>0</v>
      </c>
      <c r="T2788" s="301"/>
      <c r="U2788" s="301"/>
      <c r="V2788" s="301"/>
      <c r="W2788" s="301">
        <f t="shared" ref="W2788:W2790" si="360">E2788+G2788+H2788+I2788+J2788+K2788+L2788+M2788+N2788-O2788-P2788-Q2788-R2788-S2788-T2788-U2788-V2788</f>
        <v>4156500</v>
      </c>
      <c r="X2788" s="301"/>
      <c r="Y2788" s="154"/>
    </row>
    <row r="2789" spans="1:25">
      <c r="A2789" s="173"/>
      <c r="B2789" s="163">
        <v>6</v>
      </c>
      <c r="C2789" s="163" t="s">
        <v>100</v>
      </c>
      <c r="D2789" s="167" t="s">
        <v>10</v>
      </c>
      <c r="E2789" s="300">
        <v>0</v>
      </c>
      <c r="F2789" s="300"/>
      <c r="G2789" s="300"/>
      <c r="H2789" s="300"/>
      <c r="I2789" s="300"/>
      <c r="J2789" s="300"/>
      <c r="K2789" s="300"/>
      <c r="L2789" s="300"/>
      <c r="M2789" s="301">
        <v>0</v>
      </c>
      <c r="N2789" s="301"/>
      <c r="O2789" s="301"/>
      <c r="P2789" s="301"/>
      <c r="Q2789" s="301">
        <v>0</v>
      </c>
      <c r="R2789" s="301">
        <v>0</v>
      </c>
      <c r="S2789" s="301">
        <v>0</v>
      </c>
      <c r="T2789" s="301"/>
      <c r="U2789" s="301"/>
      <c r="V2789" s="301"/>
      <c r="W2789" s="301">
        <f t="shared" si="360"/>
        <v>0</v>
      </c>
      <c r="X2789" s="301"/>
      <c r="Y2789" s="154"/>
    </row>
    <row r="2790" spans="1:25" s="247" customFormat="1">
      <c r="A2790" s="175"/>
      <c r="B2790" s="168">
        <v>7</v>
      </c>
      <c r="C2790" s="168"/>
      <c r="D2790" s="169" t="s">
        <v>11</v>
      </c>
      <c r="E2790" s="300">
        <v>0</v>
      </c>
      <c r="F2790" s="300"/>
      <c r="G2790" s="300">
        <f>SUM(G2791:G2803)</f>
        <v>0</v>
      </c>
      <c r="H2790" s="300">
        <f t="shared" ref="H2790:T2790" si="361">SUM(H2791:H2803)</f>
        <v>0</v>
      </c>
      <c r="I2790" s="300">
        <f t="shared" si="361"/>
        <v>0</v>
      </c>
      <c r="J2790" s="300">
        <f t="shared" si="361"/>
        <v>0</v>
      </c>
      <c r="K2790" s="300">
        <f t="shared" si="361"/>
        <v>0</v>
      </c>
      <c r="L2790" s="300">
        <f t="shared" si="361"/>
        <v>0</v>
      </c>
      <c r="M2790" s="300">
        <f t="shared" si="361"/>
        <v>10355000</v>
      </c>
      <c r="N2790" s="300">
        <f t="shared" si="361"/>
        <v>0</v>
      </c>
      <c r="O2790" s="300">
        <f t="shared" si="361"/>
        <v>0</v>
      </c>
      <c r="P2790" s="300">
        <f t="shared" si="361"/>
        <v>0</v>
      </c>
      <c r="Q2790" s="300">
        <f t="shared" si="361"/>
        <v>0</v>
      </c>
      <c r="R2790" s="300">
        <f t="shared" si="361"/>
        <v>0</v>
      </c>
      <c r="S2790" s="300">
        <f t="shared" si="361"/>
        <v>10355000</v>
      </c>
      <c r="T2790" s="300">
        <f t="shared" si="361"/>
        <v>0</v>
      </c>
      <c r="U2790" s="300"/>
      <c r="V2790" s="300"/>
      <c r="W2790" s="301">
        <f t="shared" si="360"/>
        <v>0</v>
      </c>
      <c r="X2790" s="308"/>
      <c r="Y2790" s="155"/>
    </row>
    <row r="2791" spans="1:25">
      <c r="A2791" s="174"/>
      <c r="B2791" s="162"/>
      <c r="C2791" s="162"/>
      <c r="D2791" s="271" t="s">
        <v>1249</v>
      </c>
      <c r="E2791" s="302"/>
      <c r="F2791" s="302"/>
      <c r="G2791" s="331"/>
      <c r="H2791" s="302"/>
      <c r="I2791" s="302"/>
      <c r="J2791" s="302"/>
      <c r="K2791" s="302"/>
      <c r="L2791" s="302"/>
      <c r="M2791" s="304"/>
      <c r="N2791" s="304"/>
      <c r="O2791" s="304"/>
      <c r="P2791" s="304"/>
      <c r="Q2791" s="304"/>
      <c r="R2791" s="304"/>
      <c r="S2791" s="304"/>
      <c r="T2791" s="304"/>
      <c r="U2791" s="304"/>
      <c r="V2791" s="304"/>
      <c r="W2791" s="304"/>
      <c r="X2791" s="304"/>
      <c r="Y2791" s="154"/>
    </row>
    <row r="2792" spans="1:25">
      <c r="A2792" s="174"/>
      <c r="B2792" s="162"/>
      <c r="C2792" s="162"/>
      <c r="D2792" s="248" t="s">
        <v>1274</v>
      </c>
      <c r="E2792" s="302"/>
      <c r="F2792" s="302"/>
      <c r="G2792" s="331"/>
      <c r="H2792" s="302"/>
      <c r="I2792" s="302"/>
      <c r="J2792" s="302"/>
      <c r="K2792" s="302"/>
      <c r="L2792" s="302"/>
      <c r="M2792" s="330">
        <v>1150000</v>
      </c>
      <c r="N2792" s="304"/>
      <c r="O2792" s="304"/>
      <c r="P2792" s="304"/>
      <c r="Q2792" s="304"/>
      <c r="R2792" s="330"/>
      <c r="S2792" s="330">
        <v>1150000</v>
      </c>
      <c r="T2792" s="304"/>
      <c r="U2792" s="304"/>
      <c r="V2792" s="304"/>
      <c r="W2792" s="304"/>
      <c r="X2792" s="304"/>
      <c r="Y2792" s="154"/>
    </row>
    <row r="2793" spans="1:25">
      <c r="A2793" s="174"/>
      <c r="B2793" s="162"/>
      <c r="C2793" s="162"/>
      <c r="D2793" s="248" t="s">
        <v>1275</v>
      </c>
      <c r="E2793" s="302"/>
      <c r="F2793" s="302"/>
      <c r="G2793" s="331"/>
      <c r="H2793" s="302"/>
      <c r="I2793" s="302"/>
      <c r="J2793" s="302"/>
      <c r="K2793" s="302"/>
      <c r="L2793" s="302"/>
      <c r="M2793" s="330">
        <v>40000</v>
      </c>
      <c r="N2793" s="304"/>
      <c r="O2793" s="304"/>
      <c r="P2793" s="304"/>
      <c r="Q2793" s="304"/>
      <c r="R2793" s="330"/>
      <c r="S2793" s="330">
        <v>40000</v>
      </c>
      <c r="T2793" s="304"/>
      <c r="U2793" s="304"/>
      <c r="V2793" s="304"/>
      <c r="W2793" s="304"/>
      <c r="X2793" s="304"/>
      <c r="Y2793" s="154"/>
    </row>
    <row r="2794" spans="1:25">
      <c r="A2794" s="174"/>
      <c r="B2794" s="162"/>
      <c r="C2794" s="162"/>
      <c r="D2794" s="248" t="s">
        <v>1275</v>
      </c>
      <c r="E2794" s="302"/>
      <c r="F2794" s="302"/>
      <c r="G2794" s="331"/>
      <c r="H2794" s="302"/>
      <c r="I2794" s="302"/>
      <c r="J2794" s="302"/>
      <c r="K2794" s="302"/>
      <c r="L2794" s="302"/>
      <c r="M2794" s="330">
        <v>75000</v>
      </c>
      <c r="N2794" s="304"/>
      <c r="O2794" s="304"/>
      <c r="P2794" s="304"/>
      <c r="Q2794" s="304"/>
      <c r="R2794" s="330"/>
      <c r="S2794" s="330">
        <v>75000</v>
      </c>
      <c r="T2794" s="304"/>
      <c r="U2794" s="304"/>
      <c r="V2794" s="304"/>
      <c r="W2794" s="304"/>
      <c r="X2794" s="304"/>
      <c r="Y2794" s="154"/>
    </row>
    <row r="2795" spans="1:25">
      <c r="A2795" s="174"/>
      <c r="B2795" s="162"/>
      <c r="C2795" s="162"/>
      <c r="D2795" s="248" t="s">
        <v>1275</v>
      </c>
      <c r="E2795" s="302"/>
      <c r="F2795" s="302"/>
      <c r="G2795" s="331"/>
      <c r="H2795" s="302"/>
      <c r="I2795" s="302"/>
      <c r="J2795" s="302"/>
      <c r="K2795" s="302"/>
      <c r="L2795" s="302"/>
      <c r="M2795" s="330">
        <v>15000</v>
      </c>
      <c r="N2795" s="304"/>
      <c r="O2795" s="304"/>
      <c r="P2795" s="304"/>
      <c r="Q2795" s="304"/>
      <c r="R2795" s="330"/>
      <c r="S2795" s="330">
        <v>15000</v>
      </c>
      <c r="T2795" s="304"/>
      <c r="U2795" s="304"/>
      <c r="V2795" s="304"/>
      <c r="W2795" s="304"/>
      <c r="X2795" s="304"/>
      <c r="Y2795" s="154"/>
    </row>
    <row r="2796" spans="1:25">
      <c r="A2796" s="174"/>
      <c r="B2796" s="162"/>
      <c r="C2796" s="162"/>
      <c r="D2796" s="248" t="s">
        <v>1276</v>
      </c>
      <c r="E2796" s="302"/>
      <c r="F2796" s="302"/>
      <c r="G2796" s="331"/>
      <c r="H2796" s="302"/>
      <c r="I2796" s="302"/>
      <c r="J2796" s="302"/>
      <c r="K2796" s="302"/>
      <c r="L2796" s="302"/>
      <c r="M2796" s="330">
        <v>250000</v>
      </c>
      <c r="N2796" s="304"/>
      <c r="O2796" s="304"/>
      <c r="P2796" s="304"/>
      <c r="Q2796" s="304"/>
      <c r="R2796" s="330"/>
      <c r="S2796" s="330">
        <v>250000</v>
      </c>
      <c r="T2796" s="304"/>
      <c r="U2796" s="304"/>
      <c r="V2796" s="304"/>
      <c r="W2796" s="304"/>
      <c r="X2796" s="304"/>
      <c r="Y2796" s="154"/>
    </row>
    <row r="2797" spans="1:25">
      <c r="A2797" s="174"/>
      <c r="B2797" s="162"/>
      <c r="C2797" s="162"/>
      <c r="D2797" s="248" t="s">
        <v>1276</v>
      </c>
      <c r="E2797" s="302"/>
      <c r="F2797" s="302"/>
      <c r="G2797" s="331"/>
      <c r="H2797" s="302"/>
      <c r="I2797" s="302"/>
      <c r="J2797" s="302"/>
      <c r="K2797" s="302"/>
      <c r="L2797" s="302"/>
      <c r="M2797" s="330">
        <v>300000</v>
      </c>
      <c r="N2797" s="304"/>
      <c r="O2797" s="304"/>
      <c r="P2797" s="304"/>
      <c r="Q2797" s="304"/>
      <c r="R2797" s="330"/>
      <c r="S2797" s="330">
        <v>300000</v>
      </c>
      <c r="T2797" s="304"/>
      <c r="U2797" s="304"/>
      <c r="V2797" s="304"/>
      <c r="W2797" s="304"/>
      <c r="X2797" s="304"/>
      <c r="Y2797" s="154"/>
    </row>
    <row r="2798" spans="1:25">
      <c r="A2798" s="174"/>
      <c r="B2798" s="162"/>
      <c r="C2798" s="162"/>
      <c r="D2798" s="248" t="s">
        <v>1276</v>
      </c>
      <c r="E2798" s="302"/>
      <c r="F2798" s="302"/>
      <c r="G2798" s="331"/>
      <c r="H2798" s="302"/>
      <c r="I2798" s="302"/>
      <c r="J2798" s="302"/>
      <c r="K2798" s="302"/>
      <c r="L2798" s="302"/>
      <c r="M2798" s="330">
        <v>400000</v>
      </c>
      <c r="N2798" s="304"/>
      <c r="O2798" s="304"/>
      <c r="P2798" s="304"/>
      <c r="Q2798" s="304"/>
      <c r="R2798" s="330"/>
      <c r="S2798" s="330">
        <v>400000</v>
      </c>
      <c r="T2798" s="304"/>
      <c r="U2798" s="304"/>
      <c r="V2798" s="304"/>
      <c r="W2798" s="304"/>
      <c r="X2798" s="304"/>
      <c r="Y2798" s="154"/>
    </row>
    <row r="2799" spans="1:25">
      <c r="A2799" s="174"/>
      <c r="B2799" s="162"/>
      <c r="C2799" s="162"/>
      <c r="D2799" s="248" t="s">
        <v>1276</v>
      </c>
      <c r="E2799" s="302"/>
      <c r="F2799" s="302"/>
      <c r="G2799" s="331"/>
      <c r="H2799" s="302"/>
      <c r="I2799" s="302"/>
      <c r="J2799" s="302"/>
      <c r="K2799" s="302"/>
      <c r="L2799" s="302"/>
      <c r="M2799" s="330">
        <v>250000</v>
      </c>
      <c r="N2799" s="304"/>
      <c r="O2799" s="304"/>
      <c r="P2799" s="304"/>
      <c r="Q2799" s="304"/>
      <c r="R2799" s="330"/>
      <c r="S2799" s="330">
        <v>250000</v>
      </c>
      <c r="T2799" s="304"/>
      <c r="U2799" s="304"/>
      <c r="V2799" s="304"/>
      <c r="W2799" s="304"/>
      <c r="X2799" s="304"/>
      <c r="Y2799" s="154"/>
    </row>
    <row r="2800" spans="1:25">
      <c r="A2800" s="174"/>
      <c r="B2800" s="162"/>
      <c r="C2800" s="162"/>
      <c r="D2800" s="248" t="s">
        <v>1276</v>
      </c>
      <c r="E2800" s="302"/>
      <c r="F2800" s="302"/>
      <c r="G2800" s="331"/>
      <c r="H2800" s="302"/>
      <c r="I2800" s="302"/>
      <c r="J2800" s="302"/>
      <c r="K2800" s="302"/>
      <c r="L2800" s="302"/>
      <c r="M2800" s="330">
        <v>350000</v>
      </c>
      <c r="N2800" s="304"/>
      <c r="O2800" s="304"/>
      <c r="P2800" s="304"/>
      <c r="Q2800" s="304"/>
      <c r="R2800" s="330"/>
      <c r="S2800" s="330">
        <v>350000</v>
      </c>
      <c r="T2800" s="304"/>
      <c r="U2800" s="304"/>
      <c r="V2800" s="304"/>
      <c r="W2800" s="304"/>
      <c r="X2800" s="304"/>
      <c r="Y2800" s="154"/>
    </row>
    <row r="2801" spans="1:25">
      <c r="A2801" s="174"/>
      <c r="B2801" s="162"/>
      <c r="C2801" s="162"/>
      <c r="D2801" s="248" t="s">
        <v>1277</v>
      </c>
      <c r="E2801" s="302"/>
      <c r="F2801" s="302"/>
      <c r="G2801" s="331"/>
      <c r="H2801" s="302"/>
      <c r="I2801" s="302"/>
      <c r="J2801" s="302"/>
      <c r="K2801" s="302"/>
      <c r="L2801" s="302"/>
      <c r="M2801" s="330">
        <v>375000</v>
      </c>
      <c r="N2801" s="304"/>
      <c r="O2801" s="304"/>
      <c r="P2801" s="304"/>
      <c r="Q2801" s="304"/>
      <c r="R2801" s="330"/>
      <c r="S2801" s="330">
        <v>375000</v>
      </c>
      <c r="T2801" s="304"/>
      <c r="U2801" s="304"/>
      <c r="V2801" s="304"/>
      <c r="W2801" s="304"/>
      <c r="X2801" s="304"/>
      <c r="Y2801" s="154"/>
    </row>
    <row r="2802" spans="1:25">
      <c r="A2802" s="174"/>
      <c r="B2802" s="162"/>
      <c r="C2802" s="162"/>
      <c r="D2802" s="248" t="s">
        <v>700</v>
      </c>
      <c r="E2802" s="302"/>
      <c r="F2802" s="302"/>
      <c r="G2802" s="331"/>
      <c r="H2802" s="302"/>
      <c r="I2802" s="302"/>
      <c r="J2802" s="302"/>
      <c r="K2802" s="302"/>
      <c r="L2802" s="302"/>
      <c r="M2802" s="330">
        <v>150000</v>
      </c>
      <c r="N2802" s="304"/>
      <c r="O2802" s="304"/>
      <c r="P2802" s="304"/>
      <c r="Q2802" s="304"/>
      <c r="R2802" s="330"/>
      <c r="S2802" s="330">
        <v>150000</v>
      </c>
      <c r="T2802" s="304"/>
      <c r="U2802" s="304"/>
      <c r="V2802" s="304"/>
      <c r="W2802" s="304"/>
      <c r="X2802" s="304"/>
      <c r="Y2802" s="154"/>
    </row>
    <row r="2803" spans="1:25">
      <c r="A2803" s="174"/>
      <c r="B2803" s="162"/>
      <c r="C2803" s="162"/>
      <c r="D2803" s="248" t="s">
        <v>150</v>
      </c>
      <c r="E2803" s="302"/>
      <c r="F2803" s="302"/>
      <c r="G2803" s="331"/>
      <c r="H2803" s="302"/>
      <c r="I2803" s="302"/>
      <c r="J2803" s="302"/>
      <c r="K2803" s="302"/>
      <c r="L2803" s="302"/>
      <c r="M2803" s="330">
        <v>7000000</v>
      </c>
      <c r="N2803" s="304"/>
      <c r="O2803" s="304"/>
      <c r="P2803" s="304"/>
      <c r="Q2803" s="304"/>
      <c r="R2803" s="330"/>
      <c r="S2803" s="330">
        <v>7000000</v>
      </c>
      <c r="T2803" s="304"/>
      <c r="U2803" s="304"/>
      <c r="V2803" s="304"/>
      <c r="W2803" s="304"/>
      <c r="X2803" s="304"/>
      <c r="Y2803" s="154"/>
    </row>
    <row r="2804" spans="1:25">
      <c r="A2804" s="174"/>
      <c r="B2804" s="162"/>
      <c r="C2804" s="162"/>
      <c r="D2804" s="248"/>
      <c r="E2804" s="304"/>
      <c r="F2804" s="304"/>
      <c r="G2804" s="304"/>
      <c r="H2804" s="304"/>
      <c r="I2804" s="304"/>
      <c r="J2804" s="304"/>
      <c r="K2804" s="304"/>
      <c r="L2804" s="304"/>
      <c r="M2804" s="304"/>
      <c r="N2804" s="304"/>
      <c r="O2804" s="304"/>
      <c r="P2804" s="304"/>
      <c r="Q2804" s="304"/>
      <c r="R2804" s="304"/>
      <c r="S2804" s="304"/>
      <c r="T2804" s="304"/>
      <c r="U2804" s="304"/>
      <c r="V2804" s="304"/>
      <c r="W2804" s="304"/>
      <c r="X2804" s="304"/>
      <c r="Y2804" s="154"/>
    </row>
    <row r="2805" spans="1:25" s="226" customFormat="1" ht="18.75" customHeight="1">
      <c r="A2805" s="249">
        <v>33</v>
      </c>
      <c r="B2805" s="250" t="s">
        <v>52</v>
      </c>
      <c r="C2805" s="251"/>
      <c r="D2805" s="251"/>
      <c r="E2805" s="309">
        <f>E2806+E2807+E2856+E2857+E2859+E2860+E2861</f>
        <v>1070850060</v>
      </c>
      <c r="F2805" s="309">
        <f t="shared" ref="F2805:G2805" si="362">F2806+F2807+F2856+F2857+F2859+F2860+F2861</f>
        <v>33611000</v>
      </c>
      <c r="G2805" s="309">
        <f t="shared" si="362"/>
        <v>33611000</v>
      </c>
      <c r="H2805" s="309">
        <f t="shared" ref="H2805" si="363">H2806+H2807+H2856+H2857+H2859+H2860+H2861</f>
        <v>0</v>
      </c>
      <c r="I2805" s="309">
        <f t="shared" ref="I2805" si="364">I2806+I2807+I2856+I2857+I2859+I2860+I2861</f>
        <v>0</v>
      </c>
      <c r="J2805" s="309">
        <f t="shared" ref="J2805" si="365">J2806+J2807+J2856+J2857+J2859+J2860+J2861</f>
        <v>0</v>
      </c>
      <c r="K2805" s="309">
        <f t="shared" ref="K2805" si="366">K2806+K2807+K2856+K2857+K2859+K2860+K2861</f>
        <v>60000000</v>
      </c>
      <c r="L2805" s="309">
        <f t="shared" ref="L2805" si="367">L2806+L2807+L2856+L2857+L2859+L2860+L2861</f>
        <v>0</v>
      </c>
      <c r="M2805" s="309">
        <f t="shared" ref="M2805" si="368">M2806+M2807+M2856+M2857+M2859+M2860+M2861</f>
        <v>77673500</v>
      </c>
      <c r="N2805" s="309">
        <f t="shared" ref="N2805" si="369">N2806+N2807+N2856+N2857+N2859+N2860+N2861</f>
        <v>0</v>
      </c>
      <c r="O2805" s="309">
        <f t="shared" ref="O2805" si="370">O2806+O2807+O2856+O2857+O2859+O2860+O2861</f>
        <v>0</v>
      </c>
      <c r="P2805" s="309">
        <f t="shared" ref="P2805" si="371">P2806+P2807+P2856+P2857+P2859+P2860+P2861</f>
        <v>0</v>
      </c>
      <c r="Q2805" s="309">
        <f t="shared" ref="Q2805" si="372">Q2806+Q2807+Q2856+Q2857+Q2859+Q2860+Q2861</f>
        <v>40000000</v>
      </c>
      <c r="R2805" s="309">
        <f t="shared" ref="R2805" si="373">R2806+R2807+R2856+R2857+R2859+R2860+R2861</f>
        <v>77673500</v>
      </c>
      <c r="S2805" s="309">
        <f t="shared" ref="S2805" si="374">S2806+S2807+S2856+S2857+S2859+S2860+S2861</f>
        <v>77673500</v>
      </c>
      <c r="T2805" s="309">
        <f t="shared" ref="T2805" si="375">T2806+T2807+T2856+T2857+T2859+T2860+T2861</f>
        <v>0</v>
      </c>
      <c r="U2805" s="309"/>
      <c r="V2805" s="309"/>
      <c r="W2805" s="309">
        <f t="shared" ref="W2805" si="376">SUM(W2806:W2861)</f>
        <v>1046787560</v>
      </c>
      <c r="X2805" s="309" t="s">
        <v>118</v>
      </c>
    </row>
    <row r="2806" spans="1:25">
      <c r="A2806" s="173"/>
      <c r="B2806" s="163">
        <v>1</v>
      </c>
      <c r="C2806" s="163" t="s">
        <v>95</v>
      </c>
      <c r="D2806" s="167" t="s">
        <v>9</v>
      </c>
      <c r="E2806" s="300">
        <v>308000000</v>
      </c>
      <c r="F2806" s="300"/>
      <c r="G2806" s="300"/>
      <c r="H2806" s="300"/>
      <c r="I2806" s="300"/>
      <c r="J2806" s="300"/>
      <c r="K2806" s="300"/>
      <c r="L2806" s="300"/>
      <c r="M2806" s="301">
        <v>0</v>
      </c>
      <c r="N2806" s="301"/>
      <c r="O2806" s="301"/>
      <c r="P2806" s="301"/>
      <c r="Q2806" s="301">
        <v>0</v>
      </c>
      <c r="R2806" s="301">
        <v>0</v>
      </c>
      <c r="S2806" s="301">
        <v>0</v>
      </c>
      <c r="T2806" s="301"/>
      <c r="U2806" s="301"/>
      <c r="V2806" s="301"/>
      <c r="W2806" s="301">
        <f t="shared" ref="W2806:W2807" si="377">E2806+G2806+H2806+I2806+J2806+K2806+L2806+M2806+N2806-O2806-P2806-Q2806-R2806-S2806-T2806-U2806-V2806</f>
        <v>308000000</v>
      </c>
      <c r="X2806" s="301"/>
      <c r="Y2806" s="154"/>
    </row>
    <row r="2807" spans="1:25">
      <c r="A2807" s="173"/>
      <c r="B2807" s="163">
        <v>2</v>
      </c>
      <c r="C2807" s="163" t="s">
        <v>96</v>
      </c>
      <c r="D2807" s="167" t="s">
        <v>12</v>
      </c>
      <c r="E2807" s="300">
        <v>345743575</v>
      </c>
      <c r="F2807" s="300">
        <v>31900000</v>
      </c>
      <c r="G2807" s="300">
        <f>SUM(G2808:G2855)</f>
        <v>31900000</v>
      </c>
      <c r="H2807" s="300">
        <f t="shared" ref="H2807:T2807" si="378">SUM(H2808:H2855)</f>
        <v>0</v>
      </c>
      <c r="I2807" s="300">
        <f t="shared" si="378"/>
        <v>0</v>
      </c>
      <c r="J2807" s="300">
        <f t="shared" si="378"/>
        <v>0</v>
      </c>
      <c r="K2807" s="300">
        <f t="shared" si="378"/>
        <v>60000000</v>
      </c>
      <c r="L2807" s="300">
        <f t="shared" si="378"/>
        <v>0</v>
      </c>
      <c r="M2807" s="300">
        <f t="shared" si="378"/>
        <v>0</v>
      </c>
      <c r="N2807" s="300">
        <f t="shared" si="378"/>
        <v>0</v>
      </c>
      <c r="O2807" s="300">
        <f t="shared" si="378"/>
        <v>0</v>
      </c>
      <c r="P2807" s="300">
        <f t="shared" si="378"/>
        <v>0</v>
      </c>
      <c r="Q2807" s="300">
        <f t="shared" si="378"/>
        <v>40000000</v>
      </c>
      <c r="R2807" s="300">
        <f t="shared" si="378"/>
        <v>77673500</v>
      </c>
      <c r="S2807" s="300">
        <f t="shared" si="378"/>
        <v>0</v>
      </c>
      <c r="T2807" s="300">
        <f t="shared" si="378"/>
        <v>0</v>
      </c>
      <c r="U2807" s="300"/>
      <c r="V2807" s="300"/>
      <c r="W2807" s="301">
        <f t="shared" si="377"/>
        <v>319970075</v>
      </c>
      <c r="X2807" s="301"/>
      <c r="Y2807" s="154"/>
    </row>
    <row r="2808" spans="1:25">
      <c r="A2808" s="174"/>
      <c r="B2808" s="162"/>
      <c r="C2808" s="162"/>
      <c r="D2808" s="248" t="s">
        <v>612</v>
      </c>
      <c r="E2808" s="302"/>
      <c r="F2808" s="302"/>
      <c r="G2808" s="331">
        <v>3100000</v>
      </c>
      <c r="H2808" s="302"/>
      <c r="I2808" s="302"/>
      <c r="J2808" s="302"/>
      <c r="K2808" s="302"/>
      <c r="L2808" s="302"/>
      <c r="M2808" s="304"/>
      <c r="N2808" s="304"/>
      <c r="O2808" s="304"/>
      <c r="P2808" s="304"/>
      <c r="Q2808" s="304"/>
      <c r="R2808" s="304"/>
      <c r="S2808" s="304"/>
      <c r="T2808" s="304"/>
      <c r="U2808" s="304"/>
      <c r="V2808" s="304"/>
      <c r="W2808" s="304"/>
      <c r="X2808" s="304"/>
      <c r="Y2808" s="154"/>
    </row>
    <row r="2809" spans="1:25">
      <c r="A2809" s="174"/>
      <c r="B2809" s="162"/>
      <c r="C2809" s="162"/>
      <c r="D2809" s="248" t="s">
        <v>526</v>
      </c>
      <c r="E2809" s="302"/>
      <c r="F2809" s="302"/>
      <c r="G2809" s="331">
        <v>7000000</v>
      </c>
      <c r="H2809" s="302"/>
      <c r="I2809" s="302"/>
      <c r="J2809" s="302"/>
      <c r="K2809" s="302"/>
      <c r="L2809" s="302"/>
      <c r="M2809" s="304"/>
      <c r="N2809" s="304"/>
      <c r="O2809" s="304"/>
      <c r="P2809" s="304"/>
      <c r="Q2809" s="304"/>
      <c r="R2809" s="304"/>
      <c r="S2809" s="304"/>
      <c r="T2809" s="304"/>
      <c r="U2809" s="304"/>
      <c r="V2809" s="304"/>
      <c r="W2809" s="304"/>
      <c r="X2809" s="304"/>
      <c r="Y2809" s="154"/>
    </row>
    <row r="2810" spans="1:25">
      <c r="A2810" s="174"/>
      <c r="B2810" s="162"/>
      <c r="C2810" s="162"/>
      <c r="D2810" s="248" t="s">
        <v>657</v>
      </c>
      <c r="E2810" s="302"/>
      <c r="F2810" s="302"/>
      <c r="G2810" s="331">
        <v>5000000</v>
      </c>
      <c r="H2810" s="302"/>
      <c r="I2810" s="302"/>
      <c r="J2810" s="302"/>
      <c r="K2810" s="302"/>
      <c r="L2810" s="302"/>
      <c r="M2810" s="304"/>
      <c r="N2810" s="304"/>
      <c r="O2810" s="304"/>
      <c r="P2810" s="304"/>
      <c r="Q2810" s="304"/>
      <c r="R2810" s="304"/>
      <c r="S2810" s="304"/>
      <c r="T2810" s="304"/>
      <c r="U2810" s="304"/>
      <c r="V2810" s="304"/>
      <c r="W2810" s="304"/>
      <c r="X2810" s="304"/>
      <c r="Y2810" s="154"/>
    </row>
    <row r="2811" spans="1:25">
      <c r="A2811" s="174"/>
      <c r="B2811" s="162"/>
      <c r="C2811" s="162"/>
      <c r="D2811" s="248" t="s">
        <v>1279</v>
      </c>
      <c r="E2811" s="302"/>
      <c r="F2811" s="302"/>
      <c r="G2811" s="331">
        <v>3000000</v>
      </c>
      <c r="H2811" s="302"/>
      <c r="I2811" s="302"/>
      <c r="J2811" s="302"/>
      <c r="K2811" s="302"/>
      <c r="L2811" s="302"/>
      <c r="M2811" s="304"/>
      <c r="N2811" s="304"/>
      <c r="O2811" s="304"/>
      <c r="P2811" s="304"/>
      <c r="Q2811" s="304"/>
      <c r="R2811" s="304"/>
      <c r="S2811" s="304"/>
      <c r="T2811" s="304"/>
      <c r="U2811" s="304"/>
      <c r="V2811" s="304"/>
      <c r="W2811" s="304"/>
      <c r="X2811" s="304"/>
      <c r="Y2811" s="154"/>
    </row>
    <row r="2812" spans="1:25">
      <c r="A2812" s="174"/>
      <c r="B2812" s="162"/>
      <c r="C2812" s="162"/>
      <c r="D2812" s="248" t="s">
        <v>1280</v>
      </c>
      <c r="E2812" s="302"/>
      <c r="F2812" s="302"/>
      <c r="G2812" s="331">
        <v>1500000</v>
      </c>
      <c r="H2812" s="302"/>
      <c r="I2812" s="302"/>
      <c r="J2812" s="302"/>
      <c r="K2812" s="302"/>
      <c r="L2812" s="302"/>
      <c r="M2812" s="304"/>
      <c r="N2812" s="304"/>
      <c r="O2812" s="304"/>
      <c r="P2812" s="304"/>
      <c r="Q2812" s="304"/>
      <c r="R2812" s="304"/>
      <c r="S2812" s="304"/>
      <c r="T2812" s="304"/>
      <c r="U2812" s="304"/>
      <c r="V2812" s="304"/>
      <c r="W2812" s="304"/>
      <c r="X2812" s="304"/>
      <c r="Y2812" s="154"/>
    </row>
    <row r="2813" spans="1:25">
      <c r="A2813" s="174"/>
      <c r="B2813" s="162"/>
      <c r="C2813" s="162"/>
      <c r="D2813" s="248" t="s">
        <v>1281</v>
      </c>
      <c r="E2813" s="302"/>
      <c r="F2813" s="302"/>
      <c r="G2813" s="331">
        <v>4000000</v>
      </c>
      <c r="H2813" s="302"/>
      <c r="I2813" s="302"/>
      <c r="J2813" s="302"/>
      <c r="K2813" s="302"/>
      <c r="L2813" s="302"/>
      <c r="M2813" s="304"/>
      <c r="N2813" s="304"/>
      <c r="O2813" s="304"/>
      <c r="P2813" s="304"/>
      <c r="Q2813" s="304"/>
      <c r="R2813" s="304"/>
      <c r="S2813" s="304"/>
      <c r="T2813" s="304"/>
      <c r="U2813" s="304"/>
      <c r="V2813" s="304"/>
      <c r="W2813" s="304"/>
      <c r="X2813" s="304"/>
      <c r="Y2813" s="154"/>
    </row>
    <row r="2814" spans="1:25">
      <c r="A2814" s="174"/>
      <c r="B2814" s="162"/>
      <c r="C2814" s="162"/>
      <c r="D2814" s="248" t="s">
        <v>657</v>
      </c>
      <c r="E2814" s="302"/>
      <c r="F2814" s="302"/>
      <c r="G2814" s="331">
        <v>7000000</v>
      </c>
      <c r="H2814" s="302"/>
      <c r="I2814" s="302"/>
      <c r="J2814" s="302"/>
      <c r="K2814" s="302"/>
      <c r="L2814" s="302"/>
      <c r="M2814" s="304"/>
      <c r="N2814" s="304"/>
      <c r="O2814" s="304"/>
      <c r="P2814" s="304"/>
      <c r="Q2814" s="304"/>
      <c r="R2814" s="304"/>
      <c r="S2814" s="304"/>
      <c r="T2814" s="304"/>
      <c r="U2814" s="304"/>
      <c r="V2814" s="304"/>
      <c r="W2814" s="304"/>
      <c r="X2814" s="304"/>
      <c r="Y2814" s="154"/>
    </row>
    <row r="2815" spans="1:25">
      <c r="A2815" s="174"/>
      <c r="B2815" s="162"/>
      <c r="C2815" s="162"/>
      <c r="D2815" s="248" t="s">
        <v>1023</v>
      </c>
      <c r="E2815" s="302"/>
      <c r="F2815" s="302"/>
      <c r="G2815" s="331">
        <v>1300000</v>
      </c>
      <c r="H2815" s="302"/>
      <c r="I2815" s="302"/>
      <c r="J2815" s="302"/>
      <c r="K2815" s="302"/>
      <c r="L2815" s="302"/>
      <c r="M2815" s="304"/>
      <c r="N2815" s="304"/>
      <c r="O2815" s="304"/>
      <c r="P2815" s="304"/>
      <c r="Q2815" s="304"/>
      <c r="R2815" s="304"/>
      <c r="S2815" s="304"/>
      <c r="T2815" s="304"/>
      <c r="U2815" s="304"/>
      <c r="V2815" s="304"/>
      <c r="W2815" s="304"/>
      <c r="X2815" s="304"/>
      <c r="Y2815" s="154"/>
    </row>
    <row r="2816" spans="1:25">
      <c r="A2816" s="174"/>
      <c r="B2816" s="162"/>
      <c r="C2816" s="162"/>
      <c r="D2816" s="248" t="s">
        <v>1282</v>
      </c>
      <c r="E2816" s="302"/>
      <c r="F2816" s="302"/>
      <c r="G2816" s="302"/>
      <c r="H2816" s="302"/>
      <c r="I2816" s="302"/>
      <c r="J2816" s="302"/>
      <c r="K2816" s="316">
        <v>60000000</v>
      </c>
      <c r="L2816" s="302"/>
      <c r="M2816" s="304"/>
      <c r="N2816" s="304"/>
      <c r="O2816" s="304"/>
      <c r="P2816" s="304"/>
      <c r="Q2816" s="304"/>
      <c r="R2816" s="304"/>
      <c r="S2816" s="304"/>
      <c r="T2816" s="304"/>
      <c r="U2816" s="304"/>
      <c r="V2816" s="304"/>
      <c r="W2816" s="304"/>
      <c r="X2816" s="304"/>
      <c r="Y2816" s="154"/>
    </row>
    <row r="2817" spans="1:25">
      <c r="A2817" s="174"/>
      <c r="B2817" s="162"/>
      <c r="C2817" s="162"/>
      <c r="D2817" s="248" t="s">
        <v>1283</v>
      </c>
      <c r="E2817" s="302"/>
      <c r="F2817" s="302"/>
      <c r="G2817" s="302"/>
      <c r="H2817" s="302"/>
      <c r="I2817" s="302"/>
      <c r="J2817" s="302"/>
      <c r="K2817" s="302"/>
      <c r="L2817" s="302"/>
      <c r="M2817" s="304"/>
      <c r="N2817" s="304"/>
      <c r="O2817" s="304"/>
      <c r="P2817" s="304"/>
      <c r="Q2817" s="304">
        <v>40000000</v>
      </c>
      <c r="R2817" s="304"/>
      <c r="S2817" s="304"/>
      <c r="T2817" s="304"/>
      <c r="U2817" s="304"/>
      <c r="V2817" s="304"/>
      <c r="W2817" s="304"/>
      <c r="X2817" s="304"/>
      <c r="Y2817" s="154"/>
    </row>
    <row r="2818" spans="1:25">
      <c r="A2818" s="174"/>
      <c r="B2818" s="162"/>
      <c r="C2818" s="162"/>
      <c r="D2818" s="271" t="s">
        <v>1248</v>
      </c>
      <c r="E2818" s="302"/>
      <c r="F2818" s="302"/>
      <c r="G2818" s="302"/>
      <c r="H2818" s="302"/>
      <c r="I2818" s="302"/>
      <c r="J2818" s="302"/>
      <c r="K2818" s="302"/>
      <c r="L2818" s="302"/>
      <c r="M2818" s="304"/>
      <c r="N2818" s="304"/>
      <c r="O2818" s="304"/>
      <c r="P2818" s="304"/>
      <c r="Q2818" s="304"/>
      <c r="R2818" s="304"/>
      <c r="S2818" s="304"/>
      <c r="T2818" s="304"/>
      <c r="U2818" s="304"/>
      <c r="V2818" s="304"/>
      <c r="W2818" s="304"/>
      <c r="X2818" s="304"/>
      <c r="Y2818" s="154"/>
    </row>
    <row r="2819" spans="1:25">
      <c r="A2819" s="174"/>
      <c r="B2819" s="162"/>
      <c r="C2819" s="162"/>
      <c r="D2819" s="248" t="s">
        <v>212</v>
      </c>
      <c r="E2819" s="302"/>
      <c r="F2819" s="302"/>
      <c r="G2819" s="302"/>
      <c r="H2819" s="302"/>
      <c r="I2819" s="302"/>
      <c r="J2819" s="302"/>
      <c r="K2819" s="302"/>
      <c r="L2819" s="302"/>
      <c r="M2819" s="304"/>
      <c r="N2819" s="304"/>
      <c r="O2819" s="304"/>
      <c r="P2819" s="304"/>
      <c r="Q2819" s="304"/>
      <c r="R2819" s="317">
        <v>36000000</v>
      </c>
      <c r="S2819" s="304"/>
      <c r="T2819" s="304"/>
      <c r="U2819" s="304"/>
      <c r="V2819" s="304"/>
      <c r="W2819" s="304"/>
      <c r="X2819" s="304"/>
      <c r="Y2819" s="154"/>
    </row>
    <row r="2820" spans="1:25">
      <c r="A2820" s="174"/>
      <c r="B2820" s="162"/>
      <c r="C2820" s="162"/>
      <c r="D2820" s="248" t="s">
        <v>183</v>
      </c>
      <c r="E2820" s="302"/>
      <c r="F2820" s="302"/>
      <c r="G2820" s="302"/>
      <c r="H2820" s="302"/>
      <c r="I2820" s="302"/>
      <c r="J2820" s="302"/>
      <c r="K2820" s="302"/>
      <c r="L2820" s="302"/>
      <c r="M2820" s="304"/>
      <c r="N2820" s="304"/>
      <c r="O2820" s="304"/>
      <c r="P2820" s="304"/>
      <c r="Q2820" s="304"/>
      <c r="R2820" s="317">
        <v>4300000</v>
      </c>
      <c r="S2820" s="304"/>
      <c r="T2820" s="304"/>
      <c r="U2820" s="304"/>
      <c r="V2820" s="304"/>
      <c r="W2820" s="304"/>
      <c r="X2820" s="304"/>
      <c r="Y2820" s="154"/>
    </row>
    <row r="2821" spans="1:25">
      <c r="A2821" s="174"/>
      <c r="B2821" s="162"/>
      <c r="C2821" s="162"/>
      <c r="D2821" s="248" t="s">
        <v>183</v>
      </c>
      <c r="E2821" s="302"/>
      <c r="F2821" s="302"/>
      <c r="G2821" s="302"/>
      <c r="H2821" s="302"/>
      <c r="I2821" s="302"/>
      <c r="J2821" s="302"/>
      <c r="K2821" s="302"/>
      <c r="L2821" s="302"/>
      <c r="M2821" s="304"/>
      <c r="N2821" s="304"/>
      <c r="O2821" s="304"/>
      <c r="P2821" s="304"/>
      <c r="Q2821" s="304"/>
      <c r="R2821" s="317">
        <v>5300000</v>
      </c>
      <c r="S2821" s="304"/>
      <c r="T2821" s="304"/>
      <c r="U2821" s="304"/>
      <c r="V2821" s="304"/>
      <c r="W2821" s="304"/>
      <c r="X2821" s="304"/>
      <c r="Y2821" s="154"/>
    </row>
    <row r="2822" spans="1:25">
      <c r="A2822" s="174"/>
      <c r="B2822" s="162"/>
      <c r="C2822" s="162"/>
      <c r="D2822" s="248" t="s">
        <v>183</v>
      </c>
      <c r="E2822" s="302"/>
      <c r="F2822" s="302"/>
      <c r="G2822" s="302"/>
      <c r="H2822" s="302"/>
      <c r="I2822" s="302"/>
      <c r="J2822" s="302"/>
      <c r="K2822" s="302"/>
      <c r="L2822" s="302"/>
      <c r="M2822" s="304"/>
      <c r="N2822" s="304"/>
      <c r="O2822" s="304"/>
      <c r="P2822" s="304"/>
      <c r="Q2822" s="304"/>
      <c r="R2822" s="317">
        <v>7000000</v>
      </c>
      <c r="S2822" s="304"/>
      <c r="T2822" s="304"/>
      <c r="U2822" s="304"/>
      <c r="V2822" s="304"/>
      <c r="W2822" s="304"/>
      <c r="X2822" s="304"/>
      <c r="Y2822" s="154"/>
    </row>
    <row r="2823" spans="1:25">
      <c r="A2823" s="174"/>
      <c r="B2823" s="162"/>
      <c r="C2823" s="162"/>
      <c r="D2823" s="248" t="s">
        <v>1284</v>
      </c>
      <c r="E2823" s="302"/>
      <c r="F2823" s="302"/>
      <c r="G2823" s="302"/>
      <c r="H2823" s="302"/>
      <c r="I2823" s="302"/>
      <c r="J2823" s="302"/>
      <c r="K2823" s="302"/>
      <c r="L2823" s="302"/>
      <c r="M2823" s="304"/>
      <c r="N2823" s="304"/>
      <c r="O2823" s="304"/>
      <c r="P2823" s="304"/>
      <c r="Q2823" s="304"/>
      <c r="R2823" s="317">
        <v>100000</v>
      </c>
      <c r="S2823" s="304"/>
      <c r="T2823" s="304"/>
      <c r="U2823" s="304"/>
      <c r="V2823" s="304"/>
      <c r="W2823" s="304"/>
      <c r="X2823" s="304"/>
      <c r="Y2823" s="154"/>
    </row>
    <row r="2824" spans="1:25">
      <c r="A2824" s="174"/>
      <c r="B2824" s="162"/>
      <c r="C2824" s="162"/>
      <c r="D2824" s="248" t="s">
        <v>1285</v>
      </c>
      <c r="E2824" s="302"/>
      <c r="F2824" s="302"/>
      <c r="G2824" s="302"/>
      <c r="H2824" s="302"/>
      <c r="I2824" s="302"/>
      <c r="J2824" s="302"/>
      <c r="K2824" s="302"/>
      <c r="L2824" s="302"/>
      <c r="M2824" s="304"/>
      <c r="N2824" s="304"/>
      <c r="O2824" s="304"/>
      <c r="P2824" s="304"/>
      <c r="Q2824" s="304"/>
      <c r="R2824" s="317">
        <v>250000</v>
      </c>
      <c r="S2824" s="304"/>
      <c r="T2824" s="304"/>
      <c r="U2824" s="304"/>
      <c r="V2824" s="304"/>
      <c r="W2824" s="304"/>
      <c r="X2824" s="304"/>
      <c r="Y2824" s="154"/>
    </row>
    <row r="2825" spans="1:25">
      <c r="A2825" s="174"/>
      <c r="B2825" s="162"/>
      <c r="C2825" s="162"/>
      <c r="D2825" s="248" t="s">
        <v>837</v>
      </c>
      <c r="E2825" s="302"/>
      <c r="F2825" s="302"/>
      <c r="G2825" s="302"/>
      <c r="H2825" s="302"/>
      <c r="I2825" s="302"/>
      <c r="J2825" s="302"/>
      <c r="K2825" s="302"/>
      <c r="L2825" s="302"/>
      <c r="M2825" s="304"/>
      <c r="N2825" s="304"/>
      <c r="O2825" s="304"/>
      <c r="P2825" s="304"/>
      <c r="Q2825" s="304"/>
      <c r="R2825" s="317">
        <v>500000</v>
      </c>
      <c r="S2825" s="304"/>
      <c r="T2825" s="304"/>
      <c r="U2825" s="304"/>
      <c r="V2825" s="304"/>
      <c r="W2825" s="304"/>
      <c r="X2825" s="304"/>
      <c r="Y2825" s="154"/>
    </row>
    <row r="2826" spans="1:25">
      <c r="A2826" s="174"/>
      <c r="B2826" s="162"/>
      <c r="C2826" s="162"/>
      <c r="D2826" s="248" t="s">
        <v>1286</v>
      </c>
      <c r="E2826" s="302"/>
      <c r="F2826" s="302"/>
      <c r="G2826" s="302"/>
      <c r="H2826" s="302"/>
      <c r="I2826" s="302"/>
      <c r="J2826" s="302"/>
      <c r="K2826" s="302"/>
      <c r="L2826" s="302"/>
      <c r="M2826" s="304"/>
      <c r="N2826" s="304"/>
      <c r="O2826" s="304"/>
      <c r="P2826" s="304"/>
      <c r="Q2826" s="304"/>
      <c r="R2826" s="317">
        <v>100000</v>
      </c>
      <c r="S2826" s="304"/>
      <c r="T2826" s="304"/>
      <c r="U2826" s="304"/>
      <c r="V2826" s="304"/>
      <c r="W2826" s="304"/>
      <c r="X2826" s="304"/>
      <c r="Y2826" s="154"/>
    </row>
    <row r="2827" spans="1:25">
      <c r="A2827" s="174"/>
      <c r="B2827" s="162"/>
      <c r="C2827" s="162"/>
      <c r="D2827" s="248" t="s">
        <v>1287</v>
      </c>
      <c r="E2827" s="302"/>
      <c r="F2827" s="302"/>
      <c r="G2827" s="302"/>
      <c r="H2827" s="302"/>
      <c r="I2827" s="302"/>
      <c r="J2827" s="302"/>
      <c r="K2827" s="302"/>
      <c r="L2827" s="302"/>
      <c r="M2827" s="304"/>
      <c r="N2827" s="304"/>
      <c r="O2827" s="304"/>
      <c r="P2827" s="304"/>
      <c r="Q2827" s="304"/>
      <c r="R2827" s="317">
        <v>300000</v>
      </c>
      <c r="S2827" s="304"/>
      <c r="T2827" s="304"/>
      <c r="U2827" s="304"/>
      <c r="V2827" s="304"/>
      <c r="W2827" s="304"/>
      <c r="X2827" s="304"/>
      <c r="Y2827" s="154"/>
    </row>
    <row r="2828" spans="1:25">
      <c r="A2828" s="174"/>
      <c r="B2828" s="162"/>
      <c r="C2828" s="162"/>
      <c r="D2828" s="248" t="s">
        <v>1288</v>
      </c>
      <c r="E2828" s="302"/>
      <c r="F2828" s="302"/>
      <c r="G2828" s="302"/>
      <c r="H2828" s="302"/>
      <c r="I2828" s="302"/>
      <c r="J2828" s="302"/>
      <c r="K2828" s="302"/>
      <c r="L2828" s="302"/>
      <c r="M2828" s="304"/>
      <c r="N2828" s="304"/>
      <c r="O2828" s="304"/>
      <c r="P2828" s="304"/>
      <c r="Q2828" s="304"/>
      <c r="R2828" s="317">
        <v>200000</v>
      </c>
      <c r="S2828" s="304"/>
      <c r="T2828" s="304"/>
      <c r="U2828" s="304"/>
      <c r="V2828" s="304"/>
      <c r="W2828" s="304"/>
      <c r="X2828" s="304"/>
      <c r="Y2828" s="154"/>
    </row>
    <row r="2829" spans="1:25">
      <c r="A2829" s="174"/>
      <c r="B2829" s="162"/>
      <c r="C2829" s="162"/>
      <c r="D2829" s="248" t="s">
        <v>1287</v>
      </c>
      <c r="E2829" s="302"/>
      <c r="F2829" s="302"/>
      <c r="G2829" s="302"/>
      <c r="H2829" s="302"/>
      <c r="I2829" s="302"/>
      <c r="J2829" s="302"/>
      <c r="K2829" s="302"/>
      <c r="L2829" s="302"/>
      <c r="M2829" s="304"/>
      <c r="N2829" s="304"/>
      <c r="O2829" s="304"/>
      <c r="P2829" s="304"/>
      <c r="Q2829" s="304"/>
      <c r="R2829" s="317">
        <v>1400000</v>
      </c>
      <c r="S2829" s="304"/>
      <c r="T2829" s="304"/>
      <c r="U2829" s="304"/>
      <c r="V2829" s="304"/>
      <c r="W2829" s="304"/>
      <c r="X2829" s="304"/>
      <c r="Y2829" s="154"/>
    </row>
    <row r="2830" spans="1:25">
      <c r="A2830" s="174"/>
      <c r="B2830" s="162"/>
      <c r="C2830" s="162"/>
      <c r="D2830" s="248" t="s">
        <v>1287</v>
      </c>
      <c r="E2830" s="302"/>
      <c r="F2830" s="302"/>
      <c r="G2830" s="302"/>
      <c r="H2830" s="302"/>
      <c r="I2830" s="302"/>
      <c r="J2830" s="302"/>
      <c r="K2830" s="302"/>
      <c r="L2830" s="302"/>
      <c r="M2830" s="304"/>
      <c r="N2830" s="304"/>
      <c r="O2830" s="304"/>
      <c r="P2830" s="304"/>
      <c r="Q2830" s="304"/>
      <c r="R2830" s="317">
        <v>600000</v>
      </c>
      <c r="S2830" s="304"/>
      <c r="T2830" s="304"/>
      <c r="U2830" s="304"/>
      <c r="V2830" s="304"/>
      <c r="W2830" s="304"/>
      <c r="X2830" s="304"/>
      <c r="Y2830" s="154"/>
    </row>
    <row r="2831" spans="1:25">
      <c r="A2831" s="174"/>
      <c r="B2831" s="162"/>
      <c r="C2831" s="162"/>
      <c r="D2831" s="248" t="s">
        <v>1289</v>
      </c>
      <c r="E2831" s="302"/>
      <c r="F2831" s="302"/>
      <c r="G2831" s="302"/>
      <c r="H2831" s="302"/>
      <c r="I2831" s="302"/>
      <c r="J2831" s="302"/>
      <c r="K2831" s="302"/>
      <c r="L2831" s="302"/>
      <c r="M2831" s="304"/>
      <c r="N2831" s="304"/>
      <c r="O2831" s="304"/>
      <c r="P2831" s="304"/>
      <c r="Q2831" s="304"/>
      <c r="R2831" s="317">
        <v>250000</v>
      </c>
      <c r="S2831" s="304"/>
      <c r="T2831" s="304"/>
      <c r="U2831" s="304"/>
      <c r="V2831" s="304"/>
      <c r="W2831" s="304"/>
      <c r="X2831" s="304"/>
      <c r="Y2831" s="154"/>
    </row>
    <row r="2832" spans="1:25">
      <c r="A2832" s="174"/>
      <c r="B2832" s="162"/>
      <c r="C2832" s="162"/>
      <c r="D2832" s="248" t="s">
        <v>1290</v>
      </c>
      <c r="E2832" s="302"/>
      <c r="F2832" s="302"/>
      <c r="G2832" s="302"/>
      <c r="H2832" s="302"/>
      <c r="I2832" s="302"/>
      <c r="J2832" s="302"/>
      <c r="K2832" s="302"/>
      <c r="L2832" s="302"/>
      <c r="M2832" s="304"/>
      <c r="N2832" s="304"/>
      <c r="O2832" s="304"/>
      <c r="P2832" s="304"/>
      <c r="Q2832" s="304"/>
      <c r="R2832" s="317">
        <v>100000</v>
      </c>
      <c r="S2832" s="304"/>
      <c r="T2832" s="304"/>
      <c r="U2832" s="304"/>
      <c r="V2832" s="304"/>
      <c r="W2832" s="304"/>
      <c r="X2832" s="304"/>
      <c r="Y2832" s="154"/>
    </row>
    <row r="2833" spans="1:25">
      <c r="A2833" s="174"/>
      <c r="B2833" s="162"/>
      <c r="C2833" s="162"/>
      <c r="D2833" s="248" t="s">
        <v>480</v>
      </c>
      <c r="E2833" s="302"/>
      <c r="F2833" s="302"/>
      <c r="G2833" s="302"/>
      <c r="H2833" s="302"/>
      <c r="I2833" s="302"/>
      <c r="J2833" s="302"/>
      <c r="K2833" s="302"/>
      <c r="L2833" s="302"/>
      <c r="M2833" s="304"/>
      <c r="N2833" s="304"/>
      <c r="O2833" s="304"/>
      <c r="P2833" s="304"/>
      <c r="Q2833" s="304"/>
      <c r="R2833" s="317">
        <v>300000</v>
      </c>
      <c r="S2833" s="304"/>
      <c r="T2833" s="304"/>
      <c r="U2833" s="304"/>
      <c r="V2833" s="304"/>
      <c r="W2833" s="304"/>
      <c r="X2833" s="304"/>
      <c r="Y2833" s="154"/>
    </row>
    <row r="2834" spans="1:25">
      <c r="A2834" s="174"/>
      <c r="B2834" s="162"/>
      <c r="C2834" s="162"/>
      <c r="D2834" s="248" t="s">
        <v>645</v>
      </c>
      <c r="E2834" s="302"/>
      <c r="F2834" s="302"/>
      <c r="G2834" s="302"/>
      <c r="H2834" s="302"/>
      <c r="I2834" s="302"/>
      <c r="J2834" s="302"/>
      <c r="K2834" s="302"/>
      <c r="L2834" s="302"/>
      <c r="M2834" s="304"/>
      <c r="N2834" s="304"/>
      <c r="O2834" s="304"/>
      <c r="P2834" s="304"/>
      <c r="Q2834" s="304"/>
      <c r="R2834" s="317">
        <v>250000</v>
      </c>
      <c r="S2834" s="304"/>
      <c r="T2834" s="304"/>
      <c r="U2834" s="304"/>
      <c r="V2834" s="304"/>
      <c r="W2834" s="304"/>
      <c r="X2834" s="304"/>
      <c r="Y2834" s="154"/>
    </row>
    <row r="2835" spans="1:25">
      <c r="A2835" s="174"/>
      <c r="B2835" s="162"/>
      <c r="C2835" s="162"/>
      <c r="D2835" s="248" t="s">
        <v>1291</v>
      </c>
      <c r="E2835" s="302"/>
      <c r="F2835" s="302"/>
      <c r="G2835" s="302"/>
      <c r="H2835" s="302"/>
      <c r="I2835" s="302"/>
      <c r="J2835" s="302"/>
      <c r="K2835" s="302"/>
      <c r="L2835" s="302"/>
      <c r="M2835" s="304"/>
      <c r="N2835" s="304"/>
      <c r="O2835" s="304"/>
      <c r="P2835" s="304"/>
      <c r="Q2835" s="304"/>
      <c r="R2835" s="365">
        <v>200000</v>
      </c>
      <c r="S2835" s="304"/>
      <c r="T2835" s="304"/>
      <c r="U2835" s="304"/>
      <c r="V2835" s="304"/>
      <c r="W2835" s="304"/>
      <c r="X2835" s="304"/>
      <c r="Y2835" s="154"/>
    </row>
    <row r="2836" spans="1:25">
      <c r="A2836" s="174"/>
      <c r="B2836" s="162"/>
      <c r="C2836" s="162"/>
      <c r="D2836" s="248" t="s">
        <v>1276</v>
      </c>
      <c r="E2836" s="302"/>
      <c r="F2836" s="302"/>
      <c r="G2836" s="302"/>
      <c r="H2836" s="302"/>
      <c r="I2836" s="302"/>
      <c r="J2836" s="302"/>
      <c r="K2836" s="302"/>
      <c r="L2836" s="302"/>
      <c r="M2836" s="304"/>
      <c r="N2836" s="304"/>
      <c r="O2836" s="304"/>
      <c r="P2836" s="304"/>
      <c r="Q2836" s="304"/>
      <c r="R2836" s="317">
        <v>2500000</v>
      </c>
      <c r="S2836" s="304"/>
      <c r="T2836" s="304"/>
      <c r="U2836" s="304"/>
      <c r="V2836" s="304"/>
      <c r="W2836" s="304"/>
      <c r="X2836" s="304"/>
      <c r="Y2836" s="154"/>
    </row>
    <row r="2837" spans="1:25">
      <c r="A2837" s="174"/>
      <c r="B2837" s="162"/>
      <c r="C2837" s="162"/>
      <c r="D2837" s="248" t="s">
        <v>1292</v>
      </c>
      <c r="E2837" s="302"/>
      <c r="F2837" s="302"/>
      <c r="G2837" s="302"/>
      <c r="H2837" s="302"/>
      <c r="I2837" s="302"/>
      <c r="J2837" s="302"/>
      <c r="K2837" s="302"/>
      <c r="L2837" s="302"/>
      <c r="M2837" s="304"/>
      <c r="N2837" s="304"/>
      <c r="O2837" s="304"/>
      <c r="P2837" s="304"/>
      <c r="Q2837" s="304"/>
      <c r="R2837" s="317">
        <v>500000</v>
      </c>
      <c r="S2837" s="304"/>
      <c r="T2837" s="304"/>
      <c r="U2837" s="304"/>
      <c r="V2837" s="304"/>
      <c r="W2837" s="304"/>
      <c r="X2837" s="304"/>
      <c r="Y2837" s="154"/>
    </row>
    <row r="2838" spans="1:25">
      <c r="A2838" s="174"/>
      <c r="B2838" s="162"/>
      <c r="C2838" s="162"/>
      <c r="D2838" s="248" t="s">
        <v>1293</v>
      </c>
      <c r="E2838" s="302"/>
      <c r="F2838" s="302"/>
      <c r="G2838" s="302"/>
      <c r="H2838" s="302"/>
      <c r="I2838" s="302"/>
      <c r="J2838" s="302"/>
      <c r="K2838" s="302"/>
      <c r="L2838" s="302"/>
      <c r="M2838" s="304"/>
      <c r="N2838" s="304"/>
      <c r="O2838" s="304"/>
      <c r="P2838" s="304"/>
      <c r="Q2838" s="304"/>
      <c r="R2838" s="317">
        <v>50000</v>
      </c>
      <c r="S2838" s="304"/>
      <c r="T2838" s="304"/>
      <c r="U2838" s="304"/>
      <c r="V2838" s="304"/>
      <c r="W2838" s="304"/>
      <c r="X2838" s="304"/>
      <c r="Y2838" s="154"/>
    </row>
    <row r="2839" spans="1:25">
      <c r="A2839" s="174"/>
      <c r="B2839" s="162"/>
      <c r="C2839" s="162"/>
      <c r="D2839" s="248" t="s">
        <v>640</v>
      </c>
      <c r="E2839" s="302"/>
      <c r="F2839" s="302"/>
      <c r="G2839" s="302"/>
      <c r="H2839" s="302"/>
      <c r="I2839" s="302"/>
      <c r="J2839" s="302"/>
      <c r="K2839" s="302"/>
      <c r="L2839" s="302"/>
      <c r="M2839" s="304"/>
      <c r="N2839" s="304"/>
      <c r="O2839" s="304"/>
      <c r="P2839" s="304"/>
      <c r="Q2839" s="304"/>
      <c r="R2839" s="317">
        <v>50000</v>
      </c>
      <c r="S2839" s="304"/>
      <c r="T2839" s="304"/>
      <c r="U2839" s="304"/>
      <c r="V2839" s="304"/>
      <c r="W2839" s="304"/>
      <c r="X2839" s="304"/>
      <c r="Y2839" s="154"/>
    </row>
    <row r="2840" spans="1:25">
      <c r="A2840" s="174"/>
      <c r="B2840" s="162"/>
      <c r="C2840" s="162"/>
      <c r="D2840" s="248" t="s">
        <v>1294</v>
      </c>
      <c r="E2840" s="302"/>
      <c r="F2840" s="302"/>
      <c r="G2840" s="302"/>
      <c r="H2840" s="302"/>
      <c r="I2840" s="302"/>
      <c r="J2840" s="302"/>
      <c r="K2840" s="302"/>
      <c r="L2840" s="302"/>
      <c r="M2840" s="304"/>
      <c r="N2840" s="304"/>
      <c r="O2840" s="304"/>
      <c r="P2840" s="304"/>
      <c r="Q2840" s="304"/>
      <c r="R2840" s="317">
        <v>500000</v>
      </c>
      <c r="S2840" s="304"/>
      <c r="T2840" s="304"/>
      <c r="U2840" s="304"/>
      <c r="V2840" s="304"/>
      <c r="W2840" s="304"/>
      <c r="X2840" s="304"/>
      <c r="Y2840" s="154"/>
    </row>
    <row r="2841" spans="1:25">
      <c r="A2841" s="174"/>
      <c r="B2841" s="162"/>
      <c r="C2841" s="162"/>
      <c r="D2841" s="248" t="s">
        <v>657</v>
      </c>
      <c r="E2841" s="302"/>
      <c r="F2841" s="302"/>
      <c r="G2841" s="302"/>
      <c r="H2841" s="302"/>
      <c r="I2841" s="302"/>
      <c r="J2841" s="302"/>
      <c r="K2841" s="302"/>
      <c r="L2841" s="302"/>
      <c r="M2841" s="304"/>
      <c r="N2841" s="304"/>
      <c r="O2841" s="304"/>
      <c r="P2841" s="304"/>
      <c r="Q2841" s="304"/>
      <c r="R2841" s="365">
        <v>5967800</v>
      </c>
      <c r="S2841" s="304"/>
      <c r="T2841" s="304"/>
      <c r="U2841" s="304"/>
      <c r="V2841" s="304"/>
      <c r="W2841" s="304"/>
      <c r="X2841" s="304"/>
      <c r="Y2841" s="154"/>
    </row>
    <row r="2842" spans="1:25">
      <c r="A2842" s="174"/>
      <c r="B2842" s="162"/>
      <c r="C2842" s="162"/>
      <c r="D2842" s="248" t="s">
        <v>152</v>
      </c>
      <c r="E2842" s="302"/>
      <c r="F2842" s="302"/>
      <c r="G2842" s="302"/>
      <c r="H2842" s="302"/>
      <c r="I2842" s="302"/>
      <c r="J2842" s="302"/>
      <c r="K2842" s="302"/>
      <c r="L2842" s="302"/>
      <c r="M2842" s="304"/>
      <c r="N2842" s="304"/>
      <c r="O2842" s="304"/>
      <c r="P2842" s="304"/>
      <c r="Q2842" s="304"/>
      <c r="R2842" s="317">
        <v>657200</v>
      </c>
      <c r="S2842" s="304"/>
      <c r="T2842" s="304"/>
      <c r="U2842" s="304"/>
      <c r="V2842" s="304"/>
      <c r="W2842" s="304"/>
      <c r="X2842" s="304"/>
      <c r="Y2842" s="154"/>
    </row>
    <row r="2843" spans="1:25">
      <c r="A2843" s="174"/>
      <c r="B2843" s="162"/>
      <c r="C2843" s="162"/>
      <c r="D2843" s="248" t="s">
        <v>1295</v>
      </c>
      <c r="E2843" s="302"/>
      <c r="F2843" s="302"/>
      <c r="G2843" s="302"/>
      <c r="H2843" s="302"/>
      <c r="I2843" s="302"/>
      <c r="J2843" s="302"/>
      <c r="K2843" s="302"/>
      <c r="L2843" s="302"/>
      <c r="M2843" s="304"/>
      <c r="N2843" s="304"/>
      <c r="O2843" s="304"/>
      <c r="P2843" s="304"/>
      <c r="Q2843" s="304"/>
      <c r="R2843" s="317">
        <v>371000</v>
      </c>
      <c r="S2843" s="304"/>
      <c r="T2843" s="304"/>
      <c r="U2843" s="304"/>
      <c r="V2843" s="304"/>
      <c r="W2843" s="304"/>
      <c r="X2843" s="304"/>
      <c r="Y2843" s="154"/>
    </row>
    <row r="2844" spans="1:25">
      <c r="A2844" s="174"/>
      <c r="B2844" s="162"/>
      <c r="C2844" s="162"/>
      <c r="D2844" s="248" t="s">
        <v>1296</v>
      </c>
      <c r="E2844" s="302"/>
      <c r="F2844" s="302"/>
      <c r="G2844" s="302"/>
      <c r="H2844" s="302"/>
      <c r="I2844" s="302"/>
      <c r="J2844" s="302"/>
      <c r="K2844" s="302"/>
      <c r="L2844" s="302"/>
      <c r="M2844" s="304"/>
      <c r="N2844" s="304"/>
      <c r="O2844" s="304"/>
      <c r="P2844" s="304"/>
      <c r="Q2844" s="304"/>
      <c r="R2844" s="317">
        <v>700000</v>
      </c>
      <c r="S2844" s="304"/>
      <c r="T2844" s="304"/>
      <c r="U2844" s="304"/>
      <c r="V2844" s="304"/>
      <c r="W2844" s="304"/>
      <c r="X2844" s="304"/>
      <c r="Y2844" s="154"/>
    </row>
    <row r="2845" spans="1:25">
      <c r="A2845" s="174"/>
      <c r="B2845" s="162"/>
      <c r="C2845" s="162"/>
      <c r="D2845" s="248" t="s">
        <v>1297</v>
      </c>
      <c r="E2845" s="302"/>
      <c r="F2845" s="302"/>
      <c r="G2845" s="302"/>
      <c r="H2845" s="302"/>
      <c r="I2845" s="302"/>
      <c r="J2845" s="302"/>
      <c r="K2845" s="302"/>
      <c r="L2845" s="302"/>
      <c r="M2845" s="304"/>
      <c r="N2845" s="304"/>
      <c r="O2845" s="304"/>
      <c r="P2845" s="304"/>
      <c r="Q2845" s="304"/>
      <c r="R2845" s="317">
        <v>200000</v>
      </c>
      <c r="S2845" s="304"/>
      <c r="T2845" s="304"/>
      <c r="U2845" s="304"/>
      <c r="V2845" s="304"/>
      <c r="W2845" s="304"/>
      <c r="X2845" s="304"/>
      <c r="Y2845" s="154"/>
    </row>
    <row r="2846" spans="1:25">
      <c r="A2846" s="174"/>
      <c r="B2846" s="162"/>
      <c r="C2846" s="162"/>
      <c r="D2846" s="248" t="s">
        <v>1284</v>
      </c>
      <c r="E2846" s="302"/>
      <c r="F2846" s="302"/>
      <c r="G2846" s="302"/>
      <c r="H2846" s="302"/>
      <c r="I2846" s="302"/>
      <c r="J2846" s="302"/>
      <c r="K2846" s="302"/>
      <c r="L2846" s="302"/>
      <c r="M2846" s="304"/>
      <c r="N2846" s="304"/>
      <c r="O2846" s="304"/>
      <c r="P2846" s="304"/>
      <c r="Q2846" s="304"/>
      <c r="R2846" s="317">
        <v>15000</v>
      </c>
      <c r="S2846" s="304"/>
      <c r="T2846" s="304"/>
      <c r="U2846" s="304"/>
      <c r="V2846" s="304"/>
      <c r="W2846" s="304"/>
      <c r="X2846" s="304"/>
      <c r="Y2846" s="154"/>
    </row>
    <row r="2847" spans="1:25">
      <c r="A2847" s="174"/>
      <c r="B2847" s="162"/>
      <c r="C2847" s="162"/>
      <c r="D2847" s="248" t="s">
        <v>1269</v>
      </c>
      <c r="E2847" s="302"/>
      <c r="F2847" s="302"/>
      <c r="G2847" s="302"/>
      <c r="H2847" s="302"/>
      <c r="I2847" s="302"/>
      <c r="J2847" s="302"/>
      <c r="K2847" s="302"/>
      <c r="L2847" s="302"/>
      <c r="M2847" s="304"/>
      <c r="N2847" s="304"/>
      <c r="O2847" s="304"/>
      <c r="P2847" s="304"/>
      <c r="Q2847" s="304"/>
      <c r="R2847" s="317">
        <v>1000000</v>
      </c>
      <c r="S2847" s="304"/>
      <c r="T2847" s="304"/>
      <c r="U2847" s="304"/>
      <c r="V2847" s="304"/>
      <c r="W2847" s="304"/>
      <c r="X2847" s="304"/>
      <c r="Y2847" s="154"/>
    </row>
    <row r="2848" spans="1:25">
      <c r="A2848" s="174"/>
      <c r="B2848" s="162"/>
      <c r="C2848" s="162"/>
      <c r="D2848" s="248" t="s">
        <v>1298</v>
      </c>
      <c r="E2848" s="302"/>
      <c r="F2848" s="302"/>
      <c r="G2848" s="302"/>
      <c r="H2848" s="302"/>
      <c r="I2848" s="302"/>
      <c r="J2848" s="302"/>
      <c r="K2848" s="302"/>
      <c r="L2848" s="302"/>
      <c r="M2848" s="304"/>
      <c r="N2848" s="304"/>
      <c r="O2848" s="304"/>
      <c r="P2848" s="304"/>
      <c r="Q2848" s="304"/>
      <c r="R2848" s="317">
        <v>675000</v>
      </c>
      <c r="S2848" s="304"/>
      <c r="T2848" s="304"/>
      <c r="U2848" s="304"/>
      <c r="V2848" s="304"/>
      <c r="W2848" s="304"/>
      <c r="X2848" s="304"/>
      <c r="Y2848" s="154"/>
    </row>
    <row r="2849" spans="1:25">
      <c r="A2849" s="174"/>
      <c r="B2849" s="162"/>
      <c r="C2849" s="162"/>
      <c r="D2849" s="248" t="s">
        <v>1299</v>
      </c>
      <c r="E2849" s="302"/>
      <c r="F2849" s="302"/>
      <c r="G2849" s="302"/>
      <c r="H2849" s="302"/>
      <c r="I2849" s="302"/>
      <c r="J2849" s="302"/>
      <c r="K2849" s="302"/>
      <c r="L2849" s="302"/>
      <c r="M2849" s="304"/>
      <c r="N2849" s="304"/>
      <c r="O2849" s="304"/>
      <c r="P2849" s="304"/>
      <c r="Q2849" s="304"/>
      <c r="R2849" s="317">
        <v>252000</v>
      </c>
      <c r="S2849" s="304"/>
      <c r="T2849" s="304"/>
      <c r="U2849" s="304"/>
      <c r="V2849" s="304"/>
      <c r="W2849" s="304"/>
      <c r="X2849" s="304"/>
      <c r="Y2849" s="154"/>
    </row>
    <row r="2850" spans="1:25">
      <c r="A2850" s="174"/>
      <c r="B2850" s="162"/>
      <c r="C2850" s="162"/>
      <c r="D2850" s="248" t="s">
        <v>1300</v>
      </c>
      <c r="E2850" s="302"/>
      <c r="F2850" s="302"/>
      <c r="G2850" s="302"/>
      <c r="H2850" s="302"/>
      <c r="I2850" s="302"/>
      <c r="J2850" s="302"/>
      <c r="K2850" s="302"/>
      <c r="L2850" s="302"/>
      <c r="M2850" s="304"/>
      <c r="N2850" s="304"/>
      <c r="O2850" s="304"/>
      <c r="P2850" s="304"/>
      <c r="Q2850" s="304"/>
      <c r="R2850" s="317">
        <v>42500</v>
      </c>
      <c r="S2850" s="304"/>
      <c r="T2850" s="304"/>
      <c r="U2850" s="304"/>
      <c r="V2850" s="304"/>
      <c r="W2850" s="304"/>
      <c r="X2850" s="304"/>
      <c r="Y2850" s="154"/>
    </row>
    <row r="2851" spans="1:25">
      <c r="A2851" s="174"/>
      <c r="B2851" s="162"/>
      <c r="C2851" s="162"/>
      <c r="D2851" s="248" t="s">
        <v>657</v>
      </c>
      <c r="E2851" s="302"/>
      <c r="F2851" s="302"/>
      <c r="G2851" s="302"/>
      <c r="H2851" s="302"/>
      <c r="I2851" s="302"/>
      <c r="J2851" s="302"/>
      <c r="K2851" s="302"/>
      <c r="L2851" s="302"/>
      <c r="M2851" s="304"/>
      <c r="N2851" s="304"/>
      <c r="O2851" s="304"/>
      <c r="P2851" s="304"/>
      <c r="Q2851" s="304"/>
      <c r="R2851" s="317">
        <v>5768000</v>
      </c>
      <c r="S2851" s="304"/>
      <c r="T2851" s="304"/>
      <c r="U2851" s="304"/>
      <c r="V2851" s="304"/>
      <c r="W2851" s="304"/>
      <c r="X2851" s="304"/>
      <c r="Y2851" s="154"/>
    </row>
    <row r="2852" spans="1:25">
      <c r="A2852" s="174"/>
      <c r="B2852" s="162"/>
      <c r="C2852" s="162"/>
      <c r="D2852" s="248" t="s">
        <v>1301</v>
      </c>
      <c r="E2852" s="302"/>
      <c r="F2852" s="302"/>
      <c r="G2852" s="302"/>
      <c r="H2852" s="302"/>
      <c r="I2852" s="302"/>
      <c r="J2852" s="302"/>
      <c r="K2852" s="302"/>
      <c r="L2852" s="302"/>
      <c r="M2852" s="304"/>
      <c r="N2852" s="304"/>
      <c r="O2852" s="304"/>
      <c r="P2852" s="304"/>
      <c r="Q2852" s="304"/>
      <c r="R2852" s="317">
        <v>845000</v>
      </c>
      <c r="S2852" s="304"/>
      <c r="T2852" s="304"/>
      <c r="U2852" s="304"/>
      <c r="V2852" s="304"/>
      <c r="W2852" s="304"/>
      <c r="X2852" s="304"/>
      <c r="Y2852" s="154"/>
    </row>
    <row r="2853" spans="1:25">
      <c r="A2853" s="174"/>
      <c r="B2853" s="162"/>
      <c r="C2853" s="162"/>
      <c r="D2853" s="248" t="s">
        <v>1302</v>
      </c>
      <c r="E2853" s="302"/>
      <c r="F2853" s="302"/>
      <c r="G2853" s="302"/>
      <c r="H2853" s="302"/>
      <c r="I2853" s="302"/>
      <c r="J2853" s="302"/>
      <c r="K2853" s="302"/>
      <c r="L2853" s="302"/>
      <c r="M2853" s="304"/>
      <c r="N2853" s="304"/>
      <c r="O2853" s="304"/>
      <c r="P2853" s="304"/>
      <c r="Q2853" s="304"/>
      <c r="R2853" s="317">
        <v>100000</v>
      </c>
      <c r="S2853" s="304"/>
      <c r="T2853" s="304"/>
      <c r="U2853" s="304"/>
      <c r="V2853" s="304"/>
      <c r="W2853" s="304"/>
      <c r="X2853" s="304"/>
      <c r="Y2853" s="154"/>
    </row>
    <row r="2854" spans="1:25">
      <c r="A2854" s="174"/>
      <c r="B2854" s="162"/>
      <c r="C2854" s="162"/>
      <c r="D2854" s="248" t="s">
        <v>1303</v>
      </c>
      <c r="E2854" s="302"/>
      <c r="F2854" s="302"/>
      <c r="G2854" s="302"/>
      <c r="H2854" s="302"/>
      <c r="I2854" s="302"/>
      <c r="J2854" s="302"/>
      <c r="K2854" s="302"/>
      <c r="L2854" s="302"/>
      <c r="M2854" s="304"/>
      <c r="N2854" s="304"/>
      <c r="O2854" s="304"/>
      <c r="P2854" s="304"/>
      <c r="Q2854" s="304"/>
      <c r="R2854" s="317">
        <v>280000</v>
      </c>
      <c r="S2854" s="304"/>
      <c r="T2854" s="304"/>
      <c r="U2854" s="304"/>
      <c r="V2854" s="304"/>
      <c r="W2854" s="304"/>
      <c r="X2854" s="304"/>
      <c r="Y2854" s="154"/>
    </row>
    <row r="2855" spans="1:25">
      <c r="A2855" s="174"/>
      <c r="B2855" s="162"/>
      <c r="C2855" s="162"/>
      <c r="D2855" s="248" t="s">
        <v>1304</v>
      </c>
      <c r="E2855" s="302"/>
      <c r="F2855" s="302"/>
      <c r="G2855" s="302"/>
      <c r="H2855" s="302"/>
      <c r="I2855" s="302"/>
      <c r="J2855" s="302"/>
      <c r="K2855" s="302"/>
      <c r="L2855" s="302"/>
      <c r="M2855" s="304"/>
      <c r="N2855" s="304"/>
      <c r="O2855" s="304"/>
      <c r="P2855" s="304"/>
      <c r="Q2855" s="304"/>
      <c r="R2855" s="317">
        <v>50000</v>
      </c>
      <c r="S2855" s="304"/>
      <c r="T2855" s="304"/>
      <c r="U2855" s="304"/>
      <c r="V2855" s="304"/>
      <c r="W2855" s="304"/>
      <c r="X2855" s="304"/>
      <c r="Y2855" s="154"/>
    </row>
    <row r="2856" spans="1:25">
      <c r="A2856" s="173"/>
      <c r="B2856" s="163">
        <v>3</v>
      </c>
      <c r="C2856" s="163" t="s">
        <v>97</v>
      </c>
      <c r="D2856" s="167" t="s">
        <v>13</v>
      </c>
      <c r="E2856" s="300">
        <v>415452985</v>
      </c>
      <c r="F2856" s="300"/>
      <c r="G2856" s="300"/>
      <c r="H2856" s="300"/>
      <c r="I2856" s="300"/>
      <c r="J2856" s="300"/>
      <c r="K2856" s="300"/>
      <c r="L2856" s="300"/>
      <c r="M2856" s="301">
        <v>0</v>
      </c>
      <c r="N2856" s="301"/>
      <c r="O2856" s="301"/>
      <c r="P2856" s="301"/>
      <c r="Q2856" s="301">
        <v>0</v>
      </c>
      <c r="R2856" s="301">
        <v>0</v>
      </c>
      <c r="S2856" s="301">
        <v>0</v>
      </c>
      <c r="T2856" s="301"/>
      <c r="U2856" s="301"/>
      <c r="V2856" s="301"/>
      <c r="W2856" s="301">
        <f t="shared" ref="W2856:W2857" si="379">E2856+G2856+H2856+I2856+J2856+K2856+L2856+M2856+N2856-O2856-P2856-Q2856-R2856-S2856-T2856-U2856-V2856</f>
        <v>415452985</v>
      </c>
      <c r="X2856" s="301"/>
      <c r="Y2856" s="154"/>
    </row>
    <row r="2857" spans="1:25">
      <c r="A2857" s="173"/>
      <c r="B2857" s="163">
        <v>4</v>
      </c>
      <c r="C2857" s="163" t="s">
        <v>98</v>
      </c>
      <c r="D2857" s="167" t="s">
        <v>8</v>
      </c>
      <c r="E2857" s="300">
        <v>177000</v>
      </c>
      <c r="F2857" s="300">
        <v>1711000</v>
      </c>
      <c r="G2857" s="300">
        <f>SUM(G2858)</f>
        <v>1711000</v>
      </c>
      <c r="H2857" s="300">
        <f t="shared" ref="H2857:T2857" si="380">SUM(H2858)</f>
        <v>0</v>
      </c>
      <c r="I2857" s="300">
        <f t="shared" si="380"/>
        <v>0</v>
      </c>
      <c r="J2857" s="300">
        <f t="shared" si="380"/>
        <v>0</v>
      </c>
      <c r="K2857" s="300">
        <f t="shared" si="380"/>
        <v>0</v>
      </c>
      <c r="L2857" s="300">
        <f t="shared" si="380"/>
        <v>0</v>
      </c>
      <c r="M2857" s="300">
        <f t="shared" si="380"/>
        <v>0</v>
      </c>
      <c r="N2857" s="300">
        <f t="shared" si="380"/>
        <v>0</v>
      </c>
      <c r="O2857" s="300">
        <f t="shared" si="380"/>
        <v>0</v>
      </c>
      <c r="P2857" s="300">
        <f t="shared" si="380"/>
        <v>0</v>
      </c>
      <c r="Q2857" s="300">
        <f t="shared" si="380"/>
        <v>0</v>
      </c>
      <c r="R2857" s="300">
        <f t="shared" si="380"/>
        <v>0</v>
      </c>
      <c r="S2857" s="300">
        <f t="shared" si="380"/>
        <v>0</v>
      </c>
      <c r="T2857" s="300">
        <f t="shared" si="380"/>
        <v>0</v>
      </c>
      <c r="U2857" s="300"/>
      <c r="V2857" s="300"/>
      <c r="W2857" s="301">
        <f t="shared" si="379"/>
        <v>1888000</v>
      </c>
      <c r="X2857" s="301"/>
      <c r="Y2857" s="154"/>
    </row>
    <row r="2858" spans="1:25">
      <c r="A2858" s="174"/>
      <c r="B2858" s="162"/>
      <c r="C2858" s="162"/>
      <c r="D2858" s="248" t="s">
        <v>1202</v>
      </c>
      <c r="E2858" s="302"/>
      <c r="F2858" s="302"/>
      <c r="G2858" s="316">
        <v>1711000</v>
      </c>
      <c r="H2858" s="302"/>
      <c r="I2858" s="316"/>
      <c r="J2858" s="302"/>
      <c r="K2858" s="302"/>
      <c r="L2858" s="302"/>
      <c r="M2858" s="304"/>
      <c r="N2858" s="304"/>
      <c r="O2858" s="304"/>
      <c r="P2858" s="304"/>
      <c r="Q2858" s="304"/>
      <c r="R2858" s="304"/>
      <c r="S2858" s="304"/>
      <c r="T2858" s="304"/>
      <c r="U2858" s="304"/>
      <c r="V2858" s="304"/>
      <c r="W2858" s="304"/>
      <c r="X2858" s="304"/>
      <c r="Y2858" s="154"/>
    </row>
    <row r="2859" spans="1:25">
      <c r="A2859" s="173"/>
      <c r="B2859" s="163">
        <v>5</v>
      </c>
      <c r="C2859" s="163" t="s">
        <v>99</v>
      </c>
      <c r="D2859" s="167" t="s">
        <v>14</v>
      </c>
      <c r="E2859" s="300">
        <v>1476500</v>
      </c>
      <c r="F2859" s="300"/>
      <c r="G2859" s="300"/>
      <c r="H2859" s="300"/>
      <c r="I2859" s="300"/>
      <c r="J2859" s="300"/>
      <c r="K2859" s="300"/>
      <c r="L2859" s="300"/>
      <c r="M2859" s="301">
        <v>0</v>
      </c>
      <c r="N2859" s="301"/>
      <c r="O2859" s="301"/>
      <c r="P2859" s="301"/>
      <c r="Q2859" s="301">
        <v>0</v>
      </c>
      <c r="R2859" s="301">
        <v>0</v>
      </c>
      <c r="S2859" s="301">
        <v>0</v>
      </c>
      <c r="T2859" s="301"/>
      <c r="U2859" s="301"/>
      <c r="V2859" s="301"/>
      <c r="W2859" s="301">
        <f t="shared" ref="W2859:W2861" si="381">E2859+G2859+H2859+I2859+J2859+K2859+L2859+M2859+N2859-O2859-P2859-Q2859-R2859-S2859-T2859-U2859-V2859</f>
        <v>1476500</v>
      </c>
      <c r="X2859" s="301"/>
      <c r="Y2859" s="154"/>
    </row>
    <row r="2860" spans="1:25">
      <c r="A2860" s="173"/>
      <c r="B2860" s="163">
        <v>6</v>
      </c>
      <c r="C2860" s="163" t="s">
        <v>100</v>
      </c>
      <c r="D2860" s="167" t="s">
        <v>10</v>
      </c>
      <c r="E2860" s="300">
        <v>0</v>
      </c>
      <c r="F2860" s="300"/>
      <c r="G2860" s="300"/>
      <c r="H2860" s="300"/>
      <c r="I2860" s="300"/>
      <c r="J2860" s="300"/>
      <c r="K2860" s="300"/>
      <c r="L2860" s="300"/>
      <c r="M2860" s="301">
        <v>0</v>
      </c>
      <c r="N2860" s="301"/>
      <c r="O2860" s="301"/>
      <c r="P2860" s="301"/>
      <c r="Q2860" s="301">
        <v>0</v>
      </c>
      <c r="R2860" s="301">
        <v>0</v>
      </c>
      <c r="S2860" s="301">
        <v>0</v>
      </c>
      <c r="T2860" s="301"/>
      <c r="U2860" s="301"/>
      <c r="V2860" s="301"/>
      <c r="W2860" s="301">
        <f t="shared" si="381"/>
        <v>0</v>
      </c>
      <c r="X2860" s="301"/>
      <c r="Y2860" s="154"/>
    </row>
    <row r="2861" spans="1:25" s="247" customFormat="1">
      <c r="A2861" s="175"/>
      <c r="B2861" s="168">
        <v>7</v>
      </c>
      <c r="C2861" s="168"/>
      <c r="D2861" s="169" t="s">
        <v>11</v>
      </c>
      <c r="E2861" s="300">
        <v>0</v>
      </c>
      <c r="F2861" s="300"/>
      <c r="G2861" s="300">
        <f>SUM(G2862:G2899)</f>
        <v>0</v>
      </c>
      <c r="H2861" s="300">
        <f t="shared" ref="H2861:T2861" si="382">SUM(H2862:H2899)</f>
        <v>0</v>
      </c>
      <c r="I2861" s="300">
        <f t="shared" si="382"/>
        <v>0</v>
      </c>
      <c r="J2861" s="300">
        <f t="shared" si="382"/>
        <v>0</v>
      </c>
      <c r="K2861" s="300">
        <f t="shared" si="382"/>
        <v>0</v>
      </c>
      <c r="L2861" s="300">
        <f t="shared" si="382"/>
        <v>0</v>
      </c>
      <c r="M2861" s="300">
        <f t="shared" si="382"/>
        <v>77673500</v>
      </c>
      <c r="N2861" s="300">
        <f t="shared" si="382"/>
        <v>0</v>
      </c>
      <c r="O2861" s="300">
        <f t="shared" si="382"/>
        <v>0</v>
      </c>
      <c r="P2861" s="300">
        <f t="shared" si="382"/>
        <v>0</v>
      </c>
      <c r="Q2861" s="300">
        <f t="shared" si="382"/>
        <v>0</v>
      </c>
      <c r="R2861" s="300">
        <f t="shared" si="382"/>
        <v>0</v>
      </c>
      <c r="S2861" s="300">
        <f t="shared" si="382"/>
        <v>77673500</v>
      </c>
      <c r="T2861" s="300">
        <f t="shared" si="382"/>
        <v>0</v>
      </c>
      <c r="U2861" s="300"/>
      <c r="V2861" s="300"/>
      <c r="W2861" s="301">
        <f t="shared" si="381"/>
        <v>0</v>
      </c>
      <c r="X2861" s="308"/>
      <c r="Y2861" s="155"/>
    </row>
    <row r="2862" spans="1:25">
      <c r="A2862" s="174"/>
      <c r="B2862" s="162"/>
      <c r="C2862" s="162"/>
      <c r="D2862" s="271" t="s">
        <v>1249</v>
      </c>
      <c r="E2862" s="302"/>
      <c r="F2862" s="302"/>
      <c r="G2862" s="302"/>
      <c r="H2862" s="302"/>
      <c r="I2862" s="302"/>
      <c r="J2862" s="302"/>
      <c r="K2862" s="302"/>
      <c r="L2862" s="302"/>
      <c r="M2862" s="304"/>
      <c r="N2862" s="304"/>
      <c r="O2862" s="304"/>
      <c r="P2862" s="304"/>
      <c r="Q2862" s="304"/>
      <c r="R2862" s="304"/>
      <c r="S2862" s="304"/>
      <c r="T2862" s="304"/>
      <c r="U2862" s="304"/>
      <c r="V2862" s="304"/>
      <c r="W2862" s="304"/>
      <c r="X2862" s="304"/>
      <c r="Y2862" s="154"/>
    </row>
    <row r="2863" spans="1:25">
      <c r="A2863" s="174"/>
      <c r="B2863" s="162"/>
      <c r="C2863" s="162"/>
      <c r="D2863" s="248" t="s">
        <v>212</v>
      </c>
      <c r="E2863" s="302"/>
      <c r="F2863" s="302"/>
      <c r="G2863" s="302"/>
      <c r="H2863" s="302"/>
      <c r="I2863" s="302"/>
      <c r="J2863" s="302"/>
      <c r="K2863" s="302"/>
      <c r="L2863" s="302"/>
      <c r="M2863" s="317">
        <v>36000000</v>
      </c>
      <c r="N2863" s="304"/>
      <c r="O2863" s="304"/>
      <c r="P2863" s="304"/>
      <c r="Q2863" s="304"/>
      <c r="R2863" s="317"/>
      <c r="S2863" s="317">
        <v>36000000</v>
      </c>
      <c r="T2863" s="304"/>
      <c r="U2863" s="304"/>
      <c r="V2863" s="304"/>
      <c r="W2863" s="304"/>
      <c r="X2863" s="304"/>
      <c r="Y2863" s="154"/>
    </row>
    <row r="2864" spans="1:25">
      <c r="A2864" s="174"/>
      <c r="B2864" s="162"/>
      <c r="C2864" s="162"/>
      <c r="D2864" s="248" t="s">
        <v>183</v>
      </c>
      <c r="E2864" s="302"/>
      <c r="F2864" s="302"/>
      <c r="G2864" s="302"/>
      <c r="H2864" s="302"/>
      <c r="I2864" s="302"/>
      <c r="J2864" s="302"/>
      <c r="K2864" s="302"/>
      <c r="L2864" s="302"/>
      <c r="M2864" s="317">
        <v>4300000</v>
      </c>
      <c r="N2864" s="304"/>
      <c r="O2864" s="304"/>
      <c r="P2864" s="304"/>
      <c r="Q2864" s="304"/>
      <c r="R2864" s="317"/>
      <c r="S2864" s="317">
        <v>4300000</v>
      </c>
      <c r="T2864" s="304"/>
      <c r="U2864" s="304"/>
      <c r="V2864" s="304"/>
      <c r="W2864" s="304"/>
      <c r="X2864" s="304"/>
      <c r="Y2864" s="154"/>
    </row>
    <row r="2865" spans="1:25">
      <c r="A2865" s="174"/>
      <c r="B2865" s="162"/>
      <c r="C2865" s="162"/>
      <c r="D2865" s="248" t="s">
        <v>183</v>
      </c>
      <c r="E2865" s="302"/>
      <c r="F2865" s="302"/>
      <c r="G2865" s="302"/>
      <c r="H2865" s="302"/>
      <c r="I2865" s="302"/>
      <c r="J2865" s="302"/>
      <c r="K2865" s="302"/>
      <c r="L2865" s="302"/>
      <c r="M2865" s="317">
        <v>5300000</v>
      </c>
      <c r="N2865" s="304"/>
      <c r="O2865" s="304"/>
      <c r="P2865" s="304"/>
      <c r="Q2865" s="304"/>
      <c r="R2865" s="317"/>
      <c r="S2865" s="317">
        <v>5300000</v>
      </c>
      <c r="T2865" s="304"/>
      <c r="U2865" s="304"/>
      <c r="V2865" s="304"/>
      <c r="W2865" s="304"/>
      <c r="X2865" s="304"/>
      <c r="Y2865" s="154"/>
    </row>
    <row r="2866" spans="1:25">
      <c r="A2866" s="174"/>
      <c r="B2866" s="162"/>
      <c r="C2866" s="162"/>
      <c r="D2866" s="248" t="s">
        <v>183</v>
      </c>
      <c r="E2866" s="302"/>
      <c r="F2866" s="302"/>
      <c r="G2866" s="302"/>
      <c r="H2866" s="302"/>
      <c r="I2866" s="302"/>
      <c r="J2866" s="302"/>
      <c r="K2866" s="302"/>
      <c r="L2866" s="302"/>
      <c r="M2866" s="317">
        <v>7000000</v>
      </c>
      <c r="N2866" s="304"/>
      <c r="O2866" s="304"/>
      <c r="P2866" s="304"/>
      <c r="Q2866" s="304"/>
      <c r="R2866" s="317"/>
      <c r="S2866" s="317">
        <v>7000000</v>
      </c>
      <c r="T2866" s="304"/>
      <c r="U2866" s="304"/>
      <c r="V2866" s="304"/>
      <c r="W2866" s="304"/>
      <c r="X2866" s="304"/>
      <c r="Y2866" s="154"/>
    </row>
    <row r="2867" spans="1:25">
      <c r="A2867" s="174"/>
      <c r="B2867" s="162"/>
      <c r="C2867" s="162"/>
      <c r="D2867" s="248" t="s">
        <v>1284</v>
      </c>
      <c r="E2867" s="302"/>
      <c r="F2867" s="302"/>
      <c r="G2867" s="302"/>
      <c r="H2867" s="302"/>
      <c r="I2867" s="302"/>
      <c r="J2867" s="302"/>
      <c r="K2867" s="302"/>
      <c r="L2867" s="302"/>
      <c r="M2867" s="317">
        <v>100000</v>
      </c>
      <c r="N2867" s="304"/>
      <c r="O2867" s="304"/>
      <c r="P2867" s="304"/>
      <c r="Q2867" s="304"/>
      <c r="R2867" s="317"/>
      <c r="S2867" s="317">
        <v>100000</v>
      </c>
      <c r="T2867" s="304"/>
      <c r="U2867" s="304"/>
      <c r="V2867" s="304"/>
      <c r="W2867" s="304"/>
      <c r="X2867" s="304"/>
      <c r="Y2867" s="154"/>
    </row>
    <row r="2868" spans="1:25">
      <c r="A2868" s="174"/>
      <c r="B2868" s="162"/>
      <c r="C2868" s="162"/>
      <c r="D2868" s="248" t="s">
        <v>1285</v>
      </c>
      <c r="E2868" s="302"/>
      <c r="F2868" s="302"/>
      <c r="G2868" s="302"/>
      <c r="H2868" s="302"/>
      <c r="I2868" s="302"/>
      <c r="J2868" s="302"/>
      <c r="K2868" s="302"/>
      <c r="L2868" s="302"/>
      <c r="M2868" s="317">
        <v>250000</v>
      </c>
      <c r="N2868" s="304"/>
      <c r="O2868" s="304"/>
      <c r="P2868" s="304"/>
      <c r="Q2868" s="304"/>
      <c r="R2868" s="317"/>
      <c r="S2868" s="317">
        <v>250000</v>
      </c>
      <c r="T2868" s="304"/>
      <c r="U2868" s="304"/>
      <c r="V2868" s="304"/>
      <c r="W2868" s="304"/>
      <c r="X2868" s="304"/>
      <c r="Y2868" s="154"/>
    </row>
    <row r="2869" spans="1:25">
      <c r="A2869" s="174"/>
      <c r="B2869" s="162"/>
      <c r="C2869" s="162"/>
      <c r="D2869" s="248" t="s">
        <v>837</v>
      </c>
      <c r="E2869" s="302"/>
      <c r="F2869" s="302"/>
      <c r="G2869" s="302"/>
      <c r="H2869" s="302"/>
      <c r="I2869" s="302"/>
      <c r="J2869" s="302"/>
      <c r="K2869" s="302"/>
      <c r="L2869" s="302"/>
      <c r="M2869" s="317">
        <v>500000</v>
      </c>
      <c r="N2869" s="304"/>
      <c r="O2869" s="304"/>
      <c r="P2869" s="304"/>
      <c r="Q2869" s="304"/>
      <c r="R2869" s="317"/>
      <c r="S2869" s="317">
        <v>500000</v>
      </c>
      <c r="T2869" s="304"/>
      <c r="U2869" s="304"/>
      <c r="V2869" s="304"/>
      <c r="W2869" s="304"/>
      <c r="X2869" s="304"/>
      <c r="Y2869" s="154"/>
    </row>
    <row r="2870" spans="1:25">
      <c r="A2870" s="174"/>
      <c r="B2870" s="162"/>
      <c r="C2870" s="162"/>
      <c r="D2870" s="248" t="s">
        <v>1286</v>
      </c>
      <c r="E2870" s="302"/>
      <c r="F2870" s="302"/>
      <c r="G2870" s="302"/>
      <c r="H2870" s="302"/>
      <c r="I2870" s="302"/>
      <c r="J2870" s="302"/>
      <c r="K2870" s="302"/>
      <c r="L2870" s="302"/>
      <c r="M2870" s="317">
        <v>100000</v>
      </c>
      <c r="N2870" s="304"/>
      <c r="O2870" s="304"/>
      <c r="P2870" s="304"/>
      <c r="Q2870" s="304"/>
      <c r="R2870" s="317"/>
      <c r="S2870" s="317">
        <v>100000</v>
      </c>
      <c r="T2870" s="304"/>
      <c r="U2870" s="304"/>
      <c r="V2870" s="304"/>
      <c r="W2870" s="304"/>
      <c r="X2870" s="304"/>
      <c r="Y2870" s="154"/>
    </row>
    <row r="2871" spans="1:25">
      <c r="A2871" s="174"/>
      <c r="B2871" s="162"/>
      <c r="C2871" s="162"/>
      <c r="D2871" s="248" t="s">
        <v>1287</v>
      </c>
      <c r="E2871" s="302"/>
      <c r="F2871" s="302"/>
      <c r="G2871" s="302"/>
      <c r="H2871" s="302"/>
      <c r="I2871" s="302"/>
      <c r="J2871" s="302"/>
      <c r="K2871" s="302"/>
      <c r="L2871" s="302"/>
      <c r="M2871" s="317">
        <v>300000</v>
      </c>
      <c r="N2871" s="304"/>
      <c r="O2871" s="304"/>
      <c r="P2871" s="304"/>
      <c r="Q2871" s="304"/>
      <c r="R2871" s="317"/>
      <c r="S2871" s="317">
        <v>300000</v>
      </c>
      <c r="T2871" s="304"/>
      <c r="U2871" s="304"/>
      <c r="V2871" s="304"/>
      <c r="W2871" s="304"/>
      <c r="X2871" s="304"/>
      <c r="Y2871" s="154"/>
    </row>
    <row r="2872" spans="1:25">
      <c r="A2872" s="174"/>
      <c r="B2872" s="162"/>
      <c r="C2872" s="162"/>
      <c r="D2872" s="248" t="s">
        <v>1288</v>
      </c>
      <c r="E2872" s="302"/>
      <c r="F2872" s="302"/>
      <c r="G2872" s="302"/>
      <c r="H2872" s="302"/>
      <c r="I2872" s="302"/>
      <c r="J2872" s="302"/>
      <c r="K2872" s="302"/>
      <c r="L2872" s="302"/>
      <c r="M2872" s="317">
        <v>200000</v>
      </c>
      <c r="N2872" s="304"/>
      <c r="O2872" s="304"/>
      <c r="P2872" s="304"/>
      <c r="Q2872" s="304"/>
      <c r="R2872" s="317"/>
      <c r="S2872" s="317">
        <v>200000</v>
      </c>
      <c r="T2872" s="304"/>
      <c r="U2872" s="304"/>
      <c r="V2872" s="304"/>
      <c r="W2872" s="304"/>
      <c r="X2872" s="304"/>
      <c r="Y2872" s="154"/>
    </row>
    <row r="2873" spans="1:25">
      <c r="A2873" s="174"/>
      <c r="B2873" s="162"/>
      <c r="C2873" s="162"/>
      <c r="D2873" s="248" t="s">
        <v>1287</v>
      </c>
      <c r="E2873" s="302"/>
      <c r="F2873" s="302"/>
      <c r="G2873" s="302"/>
      <c r="H2873" s="302"/>
      <c r="I2873" s="302"/>
      <c r="J2873" s="302"/>
      <c r="K2873" s="302"/>
      <c r="L2873" s="302"/>
      <c r="M2873" s="317">
        <v>1400000</v>
      </c>
      <c r="N2873" s="304"/>
      <c r="O2873" s="304"/>
      <c r="P2873" s="304"/>
      <c r="Q2873" s="304"/>
      <c r="R2873" s="317"/>
      <c r="S2873" s="317">
        <v>1400000</v>
      </c>
      <c r="T2873" s="304"/>
      <c r="U2873" s="304"/>
      <c r="V2873" s="304"/>
      <c r="W2873" s="304"/>
      <c r="X2873" s="304"/>
      <c r="Y2873" s="154"/>
    </row>
    <row r="2874" spans="1:25">
      <c r="A2874" s="174"/>
      <c r="B2874" s="162"/>
      <c r="C2874" s="162"/>
      <c r="D2874" s="248" t="s">
        <v>1287</v>
      </c>
      <c r="E2874" s="302"/>
      <c r="F2874" s="302"/>
      <c r="G2874" s="302"/>
      <c r="H2874" s="302"/>
      <c r="I2874" s="302"/>
      <c r="J2874" s="302"/>
      <c r="K2874" s="302"/>
      <c r="L2874" s="302"/>
      <c r="M2874" s="317">
        <v>600000</v>
      </c>
      <c r="N2874" s="304"/>
      <c r="O2874" s="304"/>
      <c r="P2874" s="304"/>
      <c r="Q2874" s="304"/>
      <c r="R2874" s="317"/>
      <c r="S2874" s="317">
        <v>600000</v>
      </c>
      <c r="T2874" s="304"/>
      <c r="U2874" s="304"/>
      <c r="V2874" s="304"/>
      <c r="W2874" s="304"/>
      <c r="X2874" s="304"/>
      <c r="Y2874" s="154"/>
    </row>
    <row r="2875" spans="1:25">
      <c r="A2875" s="174"/>
      <c r="B2875" s="162"/>
      <c r="C2875" s="162"/>
      <c r="D2875" s="248" t="s">
        <v>1289</v>
      </c>
      <c r="E2875" s="302"/>
      <c r="F2875" s="302"/>
      <c r="G2875" s="302"/>
      <c r="H2875" s="302"/>
      <c r="I2875" s="302"/>
      <c r="J2875" s="302"/>
      <c r="K2875" s="302"/>
      <c r="L2875" s="302"/>
      <c r="M2875" s="317">
        <v>250000</v>
      </c>
      <c r="N2875" s="304"/>
      <c r="O2875" s="304"/>
      <c r="P2875" s="304"/>
      <c r="Q2875" s="304"/>
      <c r="R2875" s="317"/>
      <c r="S2875" s="317">
        <v>250000</v>
      </c>
      <c r="T2875" s="304"/>
      <c r="U2875" s="304"/>
      <c r="V2875" s="304"/>
      <c r="W2875" s="304"/>
      <c r="X2875" s="304"/>
      <c r="Y2875" s="154"/>
    </row>
    <row r="2876" spans="1:25">
      <c r="A2876" s="174"/>
      <c r="B2876" s="162"/>
      <c r="C2876" s="162"/>
      <c r="D2876" s="248" t="s">
        <v>1290</v>
      </c>
      <c r="E2876" s="302"/>
      <c r="F2876" s="302"/>
      <c r="G2876" s="302"/>
      <c r="H2876" s="302"/>
      <c r="I2876" s="302"/>
      <c r="J2876" s="302"/>
      <c r="K2876" s="302"/>
      <c r="L2876" s="302"/>
      <c r="M2876" s="317">
        <v>100000</v>
      </c>
      <c r="N2876" s="304"/>
      <c r="O2876" s="304"/>
      <c r="P2876" s="304"/>
      <c r="Q2876" s="304"/>
      <c r="R2876" s="317"/>
      <c r="S2876" s="317">
        <v>100000</v>
      </c>
      <c r="T2876" s="304"/>
      <c r="U2876" s="304"/>
      <c r="V2876" s="304"/>
      <c r="W2876" s="304"/>
      <c r="X2876" s="304"/>
      <c r="Y2876" s="154"/>
    </row>
    <row r="2877" spans="1:25">
      <c r="A2877" s="174"/>
      <c r="B2877" s="162"/>
      <c r="C2877" s="162"/>
      <c r="D2877" s="248" t="s">
        <v>480</v>
      </c>
      <c r="E2877" s="302"/>
      <c r="F2877" s="302"/>
      <c r="G2877" s="302"/>
      <c r="H2877" s="302"/>
      <c r="I2877" s="302"/>
      <c r="J2877" s="302"/>
      <c r="K2877" s="302"/>
      <c r="L2877" s="302"/>
      <c r="M2877" s="317">
        <v>300000</v>
      </c>
      <c r="N2877" s="304"/>
      <c r="O2877" s="304"/>
      <c r="P2877" s="304"/>
      <c r="Q2877" s="304"/>
      <c r="R2877" s="317"/>
      <c r="S2877" s="317">
        <v>300000</v>
      </c>
      <c r="T2877" s="304"/>
      <c r="U2877" s="304"/>
      <c r="V2877" s="304"/>
      <c r="W2877" s="304"/>
      <c r="X2877" s="304"/>
      <c r="Y2877" s="154"/>
    </row>
    <row r="2878" spans="1:25">
      <c r="A2878" s="174"/>
      <c r="B2878" s="162"/>
      <c r="C2878" s="162"/>
      <c r="D2878" s="248" t="s">
        <v>645</v>
      </c>
      <c r="E2878" s="302"/>
      <c r="F2878" s="302"/>
      <c r="G2878" s="302"/>
      <c r="H2878" s="302"/>
      <c r="I2878" s="302"/>
      <c r="J2878" s="302"/>
      <c r="K2878" s="302"/>
      <c r="L2878" s="302"/>
      <c r="M2878" s="317">
        <v>250000</v>
      </c>
      <c r="N2878" s="304"/>
      <c r="O2878" s="304"/>
      <c r="P2878" s="304"/>
      <c r="Q2878" s="304"/>
      <c r="R2878" s="317"/>
      <c r="S2878" s="317">
        <v>250000</v>
      </c>
      <c r="T2878" s="304"/>
      <c r="U2878" s="304"/>
      <c r="V2878" s="304"/>
      <c r="W2878" s="304"/>
      <c r="X2878" s="304"/>
      <c r="Y2878" s="154"/>
    </row>
    <row r="2879" spans="1:25">
      <c r="A2879" s="174"/>
      <c r="B2879" s="162"/>
      <c r="C2879" s="162"/>
      <c r="D2879" s="248" t="s">
        <v>1291</v>
      </c>
      <c r="E2879" s="302"/>
      <c r="F2879" s="302"/>
      <c r="G2879" s="302"/>
      <c r="H2879" s="302"/>
      <c r="I2879" s="302"/>
      <c r="J2879" s="302"/>
      <c r="K2879" s="302"/>
      <c r="L2879" s="302"/>
      <c r="M2879" s="365">
        <v>200000</v>
      </c>
      <c r="N2879" s="304"/>
      <c r="O2879" s="304"/>
      <c r="P2879" s="304"/>
      <c r="Q2879" s="304"/>
      <c r="R2879" s="365"/>
      <c r="S2879" s="365">
        <v>200000</v>
      </c>
      <c r="T2879" s="304"/>
      <c r="U2879" s="304"/>
      <c r="V2879" s="304"/>
      <c r="W2879" s="304"/>
      <c r="X2879" s="304"/>
      <c r="Y2879" s="154"/>
    </row>
    <row r="2880" spans="1:25">
      <c r="A2880" s="174"/>
      <c r="B2880" s="162"/>
      <c r="C2880" s="162"/>
      <c r="D2880" s="248" t="s">
        <v>1276</v>
      </c>
      <c r="E2880" s="302"/>
      <c r="F2880" s="302"/>
      <c r="G2880" s="302"/>
      <c r="H2880" s="302"/>
      <c r="I2880" s="302"/>
      <c r="J2880" s="302"/>
      <c r="K2880" s="302"/>
      <c r="L2880" s="302"/>
      <c r="M2880" s="317">
        <v>2500000</v>
      </c>
      <c r="N2880" s="304"/>
      <c r="O2880" s="304"/>
      <c r="P2880" s="304"/>
      <c r="Q2880" s="304"/>
      <c r="R2880" s="317"/>
      <c r="S2880" s="317">
        <v>2500000</v>
      </c>
      <c r="T2880" s="304"/>
      <c r="U2880" s="304"/>
      <c r="V2880" s="304"/>
      <c r="W2880" s="304"/>
      <c r="X2880" s="304"/>
      <c r="Y2880" s="154"/>
    </row>
    <row r="2881" spans="1:25">
      <c r="A2881" s="174"/>
      <c r="B2881" s="162"/>
      <c r="C2881" s="162"/>
      <c r="D2881" s="248" t="s">
        <v>1292</v>
      </c>
      <c r="E2881" s="302"/>
      <c r="F2881" s="302"/>
      <c r="G2881" s="302"/>
      <c r="H2881" s="302"/>
      <c r="I2881" s="302"/>
      <c r="J2881" s="302"/>
      <c r="K2881" s="302"/>
      <c r="L2881" s="302"/>
      <c r="M2881" s="317">
        <v>500000</v>
      </c>
      <c r="N2881" s="304"/>
      <c r="O2881" s="304"/>
      <c r="P2881" s="304"/>
      <c r="Q2881" s="304"/>
      <c r="R2881" s="317"/>
      <c r="S2881" s="317">
        <v>500000</v>
      </c>
      <c r="T2881" s="304"/>
      <c r="U2881" s="304"/>
      <c r="V2881" s="304"/>
      <c r="W2881" s="304"/>
      <c r="X2881" s="304"/>
      <c r="Y2881" s="154"/>
    </row>
    <row r="2882" spans="1:25">
      <c r="A2882" s="174"/>
      <c r="B2882" s="162"/>
      <c r="C2882" s="162"/>
      <c r="D2882" s="248" t="s">
        <v>1293</v>
      </c>
      <c r="E2882" s="302"/>
      <c r="F2882" s="302"/>
      <c r="G2882" s="302"/>
      <c r="H2882" s="302"/>
      <c r="I2882" s="302"/>
      <c r="J2882" s="302"/>
      <c r="K2882" s="302"/>
      <c r="L2882" s="302"/>
      <c r="M2882" s="317">
        <v>50000</v>
      </c>
      <c r="N2882" s="304"/>
      <c r="O2882" s="304"/>
      <c r="P2882" s="304"/>
      <c r="Q2882" s="304"/>
      <c r="R2882" s="317"/>
      <c r="S2882" s="317">
        <v>50000</v>
      </c>
      <c r="T2882" s="304"/>
      <c r="U2882" s="304"/>
      <c r="V2882" s="304"/>
      <c r="W2882" s="304"/>
      <c r="X2882" s="304"/>
      <c r="Y2882" s="154"/>
    </row>
    <row r="2883" spans="1:25">
      <c r="A2883" s="174"/>
      <c r="B2883" s="162"/>
      <c r="C2883" s="162"/>
      <c r="D2883" s="248" t="s">
        <v>640</v>
      </c>
      <c r="E2883" s="302"/>
      <c r="F2883" s="302"/>
      <c r="G2883" s="302"/>
      <c r="H2883" s="302"/>
      <c r="I2883" s="302"/>
      <c r="J2883" s="302"/>
      <c r="K2883" s="302"/>
      <c r="L2883" s="302"/>
      <c r="M2883" s="317">
        <v>50000</v>
      </c>
      <c r="N2883" s="304"/>
      <c r="O2883" s="304"/>
      <c r="P2883" s="304"/>
      <c r="Q2883" s="304"/>
      <c r="R2883" s="317"/>
      <c r="S2883" s="317">
        <v>50000</v>
      </c>
      <c r="T2883" s="304"/>
      <c r="U2883" s="304"/>
      <c r="V2883" s="304"/>
      <c r="W2883" s="304"/>
      <c r="X2883" s="304"/>
      <c r="Y2883" s="154"/>
    </row>
    <row r="2884" spans="1:25">
      <c r="A2884" s="174"/>
      <c r="B2884" s="162"/>
      <c r="C2884" s="162"/>
      <c r="D2884" s="248" t="s">
        <v>1294</v>
      </c>
      <c r="E2884" s="302"/>
      <c r="F2884" s="302"/>
      <c r="G2884" s="302"/>
      <c r="H2884" s="302"/>
      <c r="I2884" s="302"/>
      <c r="J2884" s="302"/>
      <c r="K2884" s="302"/>
      <c r="L2884" s="302"/>
      <c r="M2884" s="317">
        <v>500000</v>
      </c>
      <c r="N2884" s="304"/>
      <c r="O2884" s="304"/>
      <c r="P2884" s="304"/>
      <c r="Q2884" s="304"/>
      <c r="R2884" s="317"/>
      <c r="S2884" s="317">
        <v>500000</v>
      </c>
      <c r="T2884" s="304"/>
      <c r="U2884" s="304"/>
      <c r="V2884" s="304"/>
      <c r="W2884" s="304"/>
      <c r="X2884" s="304"/>
      <c r="Y2884" s="154"/>
    </row>
    <row r="2885" spans="1:25">
      <c r="A2885" s="174"/>
      <c r="B2885" s="162"/>
      <c r="C2885" s="162"/>
      <c r="D2885" s="248" t="s">
        <v>657</v>
      </c>
      <c r="E2885" s="302"/>
      <c r="F2885" s="302"/>
      <c r="G2885" s="302"/>
      <c r="H2885" s="302"/>
      <c r="I2885" s="302"/>
      <c r="J2885" s="302"/>
      <c r="K2885" s="302"/>
      <c r="L2885" s="302"/>
      <c r="M2885" s="365">
        <v>5967800</v>
      </c>
      <c r="N2885" s="304"/>
      <c r="O2885" s="304"/>
      <c r="P2885" s="304"/>
      <c r="Q2885" s="304"/>
      <c r="R2885" s="365"/>
      <c r="S2885" s="365">
        <v>5967800</v>
      </c>
      <c r="T2885" s="304"/>
      <c r="U2885" s="304"/>
      <c r="V2885" s="304"/>
      <c r="W2885" s="304"/>
      <c r="X2885" s="304"/>
      <c r="Y2885" s="154"/>
    </row>
    <row r="2886" spans="1:25">
      <c r="A2886" s="174"/>
      <c r="B2886" s="162"/>
      <c r="C2886" s="162"/>
      <c r="D2886" s="248" t="s">
        <v>152</v>
      </c>
      <c r="E2886" s="302"/>
      <c r="F2886" s="302"/>
      <c r="G2886" s="302"/>
      <c r="H2886" s="302"/>
      <c r="I2886" s="302"/>
      <c r="J2886" s="302"/>
      <c r="K2886" s="302"/>
      <c r="L2886" s="302"/>
      <c r="M2886" s="317">
        <v>657200</v>
      </c>
      <c r="N2886" s="304"/>
      <c r="O2886" s="304"/>
      <c r="P2886" s="304"/>
      <c r="Q2886" s="304"/>
      <c r="R2886" s="317"/>
      <c r="S2886" s="317">
        <v>657200</v>
      </c>
      <c r="T2886" s="304"/>
      <c r="U2886" s="304"/>
      <c r="V2886" s="304"/>
      <c r="W2886" s="304"/>
      <c r="X2886" s="304"/>
      <c r="Y2886" s="154"/>
    </row>
    <row r="2887" spans="1:25">
      <c r="A2887" s="174"/>
      <c r="B2887" s="162"/>
      <c r="C2887" s="162"/>
      <c r="D2887" s="248" t="s">
        <v>1295</v>
      </c>
      <c r="E2887" s="302"/>
      <c r="F2887" s="302"/>
      <c r="G2887" s="302"/>
      <c r="H2887" s="302"/>
      <c r="I2887" s="302"/>
      <c r="J2887" s="302"/>
      <c r="K2887" s="302"/>
      <c r="L2887" s="302"/>
      <c r="M2887" s="317">
        <v>371000</v>
      </c>
      <c r="N2887" s="304"/>
      <c r="O2887" s="304"/>
      <c r="P2887" s="304"/>
      <c r="Q2887" s="304"/>
      <c r="R2887" s="317"/>
      <c r="S2887" s="317">
        <v>371000</v>
      </c>
      <c r="T2887" s="304"/>
      <c r="U2887" s="304"/>
      <c r="V2887" s="304"/>
      <c r="W2887" s="304"/>
      <c r="X2887" s="304"/>
      <c r="Y2887" s="154"/>
    </row>
    <row r="2888" spans="1:25">
      <c r="A2888" s="174"/>
      <c r="B2888" s="162"/>
      <c r="C2888" s="162"/>
      <c r="D2888" s="248" t="s">
        <v>1296</v>
      </c>
      <c r="E2888" s="302"/>
      <c r="F2888" s="302"/>
      <c r="G2888" s="302"/>
      <c r="H2888" s="302"/>
      <c r="I2888" s="302"/>
      <c r="J2888" s="302"/>
      <c r="K2888" s="302"/>
      <c r="L2888" s="302"/>
      <c r="M2888" s="317">
        <v>700000</v>
      </c>
      <c r="N2888" s="304"/>
      <c r="O2888" s="304"/>
      <c r="P2888" s="304"/>
      <c r="Q2888" s="304"/>
      <c r="R2888" s="317"/>
      <c r="S2888" s="317">
        <v>700000</v>
      </c>
      <c r="T2888" s="304"/>
      <c r="U2888" s="304"/>
      <c r="V2888" s="304"/>
      <c r="W2888" s="304"/>
      <c r="X2888" s="304"/>
      <c r="Y2888" s="154"/>
    </row>
    <row r="2889" spans="1:25">
      <c r="A2889" s="174"/>
      <c r="B2889" s="162"/>
      <c r="C2889" s="162"/>
      <c r="D2889" s="248" t="s">
        <v>1297</v>
      </c>
      <c r="E2889" s="302"/>
      <c r="F2889" s="302"/>
      <c r="G2889" s="302"/>
      <c r="H2889" s="302"/>
      <c r="I2889" s="302"/>
      <c r="J2889" s="302"/>
      <c r="K2889" s="302"/>
      <c r="L2889" s="302"/>
      <c r="M2889" s="317">
        <v>200000</v>
      </c>
      <c r="N2889" s="304"/>
      <c r="O2889" s="304"/>
      <c r="P2889" s="304"/>
      <c r="Q2889" s="304"/>
      <c r="R2889" s="317"/>
      <c r="S2889" s="317">
        <v>200000</v>
      </c>
      <c r="T2889" s="304"/>
      <c r="U2889" s="304"/>
      <c r="V2889" s="304"/>
      <c r="W2889" s="304"/>
      <c r="X2889" s="304"/>
      <c r="Y2889" s="154"/>
    </row>
    <row r="2890" spans="1:25">
      <c r="A2890" s="174"/>
      <c r="B2890" s="162"/>
      <c r="C2890" s="162"/>
      <c r="D2890" s="248" t="s">
        <v>1284</v>
      </c>
      <c r="E2890" s="302"/>
      <c r="F2890" s="302"/>
      <c r="G2890" s="302"/>
      <c r="H2890" s="302"/>
      <c r="I2890" s="302"/>
      <c r="J2890" s="302"/>
      <c r="K2890" s="302"/>
      <c r="L2890" s="302"/>
      <c r="M2890" s="317">
        <v>15000</v>
      </c>
      <c r="N2890" s="304"/>
      <c r="O2890" s="304"/>
      <c r="P2890" s="304"/>
      <c r="Q2890" s="304"/>
      <c r="R2890" s="317"/>
      <c r="S2890" s="317">
        <v>15000</v>
      </c>
      <c r="T2890" s="304"/>
      <c r="U2890" s="304"/>
      <c r="V2890" s="304"/>
      <c r="W2890" s="304"/>
      <c r="X2890" s="304"/>
      <c r="Y2890" s="154"/>
    </row>
    <row r="2891" spans="1:25">
      <c r="A2891" s="174"/>
      <c r="B2891" s="162"/>
      <c r="C2891" s="162"/>
      <c r="D2891" s="248" t="s">
        <v>1269</v>
      </c>
      <c r="E2891" s="302"/>
      <c r="F2891" s="302"/>
      <c r="G2891" s="302"/>
      <c r="H2891" s="302"/>
      <c r="I2891" s="302"/>
      <c r="J2891" s="302"/>
      <c r="K2891" s="302"/>
      <c r="L2891" s="302"/>
      <c r="M2891" s="317">
        <v>1000000</v>
      </c>
      <c r="N2891" s="304"/>
      <c r="O2891" s="304"/>
      <c r="P2891" s="304"/>
      <c r="Q2891" s="304"/>
      <c r="R2891" s="317"/>
      <c r="S2891" s="317">
        <v>1000000</v>
      </c>
      <c r="T2891" s="304"/>
      <c r="U2891" s="304"/>
      <c r="V2891" s="304"/>
      <c r="W2891" s="304"/>
      <c r="X2891" s="304"/>
      <c r="Y2891" s="154"/>
    </row>
    <row r="2892" spans="1:25">
      <c r="A2892" s="174"/>
      <c r="B2892" s="162"/>
      <c r="C2892" s="162"/>
      <c r="D2892" s="248" t="s">
        <v>1298</v>
      </c>
      <c r="E2892" s="302"/>
      <c r="F2892" s="302"/>
      <c r="G2892" s="302"/>
      <c r="H2892" s="302"/>
      <c r="I2892" s="302"/>
      <c r="J2892" s="302"/>
      <c r="K2892" s="302"/>
      <c r="L2892" s="302"/>
      <c r="M2892" s="317">
        <v>675000</v>
      </c>
      <c r="N2892" s="304"/>
      <c r="O2892" s="304"/>
      <c r="P2892" s="304"/>
      <c r="Q2892" s="304"/>
      <c r="R2892" s="317"/>
      <c r="S2892" s="317">
        <v>675000</v>
      </c>
      <c r="T2892" s="304"/>
      <c r="U2892" s="304"/>
      <c r="V2892" s="304"/>
      <c r="W2892" s="304"/>
      <c r="X2892" s="304"/>
      <c r="Y2892" s="154"/>
    </row>
    <row r="2893" spans="1:25">
      <c r="A2893" s="174"/>
      <c r="B2893" s="162"/>
      <c r="C2893" s="162"/>
      <c r="D2893" s="248" t="s">
        <v>1299</v>
      </c>
      <c r="E2893" s="302"/>
      <c r="F2893" s="302"/>
      <c r="G2893" s="302"/>
      <c r="H2893" s="302"/>
      <c r="I2893" s="302"/>
      <c r="J2893" s="302"/>
      <c r="K2893" s="302"/>
      <c r="L2893" s="302"/>
      <c r="M2893" s="317">
        <v>252000</v>
      </c>
      <c r="N2893" s="304"/>
      <c r="O2893" s="304"/>
      <c r="P2893" s="304"/>
      <c r="Q2893" s="304"/>
      <c r="R2893" s="317"/>
      <c r="S2893" s="317">
        <v>252000</v>
      </c>
      <c r="T2893" s="304"/>
      <c r="U2893" s="304"/>
      <c r="V2893" s="304"/>
      <c r="W2893" s="304"/>
      <c r="X2893" s="304"/>
      <c r="Y2893" s="154"/>
    </row>
    <row r="2894" spans="1:25">
      <c r="A2894" s="174"/>
      <c r="B2894" s="162"/>
      <c r="C2894" s="162"/>
      <c r="D2894" s="248" t="s">
        <v>1300</v>
      </c>
      <c r="E2894" s="302"/>
      <c r="F2894" s="302"/>
      <c r="G2894" s="302"/>
      <c r="H2894" s="302"/>
      <c r="I2894" s="302"/>
      <c r="J2894" s="302"/>
      <c r="K2894" s="302"/>
      <c r="L2894" s="302"/>
      <c r="M2894" s="317">
        <v>42500</v>
      </c>
      <c r="N2894" s="304"/>
      <c r="O2894" s="304"/>
      <c r="P2894" s="304"/>
      <c r="Q2894" s="304"/>
      <c r="R2894" s="317"/>
      <c r="S2894" s="317">
        <v>42500</v>
      </c>
      <c r="T2894" s="304"/>
      <c r="U2894" s="304"/>
      <c r="V2894" s="304"/>
      <c r="W2894" s="304"/>
      <c r="X2894" s="304"/>
      <c r="Y2894" s="154"/>
    </row>
    <row r="2895" spans="1:25">
      <c r="A2895" s="174"/>
      <c r="B2895" s="162"/>
      <c r="C2895" s="162"/>
      <c r="D2895" s="248" t="s">
        <v>657</v>
      </c>
      <c r="E2895" s="302"/>
      <c r="F2895" s="302"/>
      <c r="G2895" s="302"/>
      <c r="H2895" s="302"/>
      <c r="I2895" s="302"/>
      <c r="J2895" s="302"/>
      <c r="K2895" s="302"/>
      <c r="L2895" s="302"/>
      <c r="M2895" s="317">
        <v>5768000</v>
      </c>
      <c r="N2895" s="304"/>
      <c r="O2895" s="304"/>
      <c r="P2895" s="304"/>
      <c r="Q2895" s="304"/>
      <c r="R2895" s="317"/>
      <c r="S2895" s="317">
        <v>5768000</v>
      </c>
      <c r="T2895" s="304"/>
      <c r="U2895" s="304"/>
      <c r="V2895" s="304"/>
      <c r="W2895" s="304"/>
      <c r="X2895" s="304"/>
      <c r="Y2895" s="154"/>
    </row>
    <row r="2896" spans="1:25">
      <c r="A2896" s="174"/>
      <c r="B2896" s="162"/>
      <c r="C2896" s="162"/>
      <c r="D2896" s="248" t="s">
        <v>1301</v>
      </c>
      <c r="E2896" s="302"/>
      <c r="F2896" s="302"/>
      <c r="G2896" s="302"/>
      <c r="H2896" s="302"/>
      <c r="I2896" s="302"/>
      <c r="J2896" s="302"/>
      <c r="K2896" s="302"/>
      <c r="L2896" s="302"/>
      <c r="M2896" s="317">
        <v>845000</v>
      </c>
      <c r="N2896" s="304"/>
      <c r="O2896" s="304"/>
      <c r="P2896" s="304"/>
      <c r="Q2896" s="304"/>
      <c r="R2896" s="317"/>
      <c r="S2896" s="317">
        <v>845000</v>
      </c>
      <c r="T2896" s="304"/>
      <c r="U2896" s="304"/>
      <c r="V2896" s="304"/>
      <c r="W2896" s="304"/>
      <c r="X2896" s="304"/>
      <c r="Y2896" s="154"/>
    </row>
    <row r="2897" spans="1:25">
      <c r="A2897" s="174"/>
      <c r="B2897" s="162"/>
      <c r="C2897" s="162"/>
      <c r="D2897" s="248" t="s">
        <v>1302</v>
      </c>
      <c r="E2897" s="302"/>
      <c r="F2897" s="302"/>
      <c r="G2897" s="302"/>
      <c r="H2897" s="302"/>
      <c r="I2897" s="302"/>
      <c r="J2897" s="302"/>
      <c r="K2897" s="302"/>
      <c r="L2897" s="302"/>
      <c r="M2897" s="317">
        <v>100000</v>
      </c>
      <c r="N2897" s="304"/>
      <c r="O2897" s="304"/>
      <c r="P2897" s="304"/>
      <c r="Q2897" s="304"/>
      <c r="R2897" s="317"/>
      <c r="S2897" s="317">
        <v>100000</v>
      </c>
      <c r="T2897" s="304"/>
      <c r="U2897" s="304"/>
      <c r="V2897" s="304"/>
      <c r="W2897" s="304"/>
      <c r="X2897" s="304"/>
      <c r="Y2897" s="154"/>
    </row>
    <row r="2898" spans="1:25">
      <c r="A2898" s="174"/>
      <c r="B2898" s="162"/>
      <c r="C2898" s="162"/>
      <c r="D2898" s="248" t="s">
        <v>1303</v>
      </c>
      <c r="E2898" s="302"/>
      <c r="F2898" s="302"/>
      <c r="G2898" s="302"/>
      <c r="H2898" s="302"/>
      <c r="I2898" s="302"/>
      <c r="J2898" s="302"/>
      <c r="K2898" s="302"/>
      <c r="L2898" s="302"/>
      <c r="M2898" s="317">
        <v>280000</v>
      </c>
      <c r="N2898" s="304"/>
      <c r="O2898" s="304"/>
      <c r="P2898" s="304"/>
      <c r="Q2898" s="304"/>
      <c r="R2898" s="317"/>
      <c r="S2898" s="317">
        <v>280000</v>
      </c>
      <c r="T2898" s="304"/>
      <c r="U2898" s="304"/>
      <c r="V2898" s="304"/>
      <c r="W2898" s="304"/>
      <c r="X2898" s="304"/>
      <c r="Y2898" s="154"/>
    </row>
    <row r="2899" spans="1:25">
      <c r="A2899" s="174"/>
      <c r="B2899" s="162"/>
      <c r="C2899" s="162"/>
      <c r="D2899" s="248" t="s">
        <v>1304</v>
      </c>
      <c r="E2899" s="302"/>
      <c r="F2899" s="302"/>
      <c r="G2899" s="302"/>
      <c r="H2899" s="302"/>
      <c r="I2899" s="302"/>
      <c r="J2899" s="302"/>
      <c r="K2899" s="302"/>
      <c r="L2899" s="302"/>
      <c r="M2899" s="317">
        <v>50000</v>
      </c>
      <c r="N2899" s="304"/>
      <c r="O2899" s="304"/>
      <c r="P2899" s="304"/>
      <c r="Q2899" s="304"/>
      <c r="R2899" s="317"/>
      <c r="S2899" s="317">
        <v>50000</v>
      </c>
      <c r="T2899" s="304"/>
      <c r="U2899" s="304"/>
      <c r="V2899" s="304"/>
      <c r="W2899" s="304"/>
      <c r="X2899" s="304"/>
      <c r="Y2899" s="154"/>
    </row>
    <row r="2900" spans="1:25">
      <c r="A2900" s="174"/>
      <c r="B2900" s="162"/>
      <c r="C2900" s="162"/>
      <c r="D2900" s="248"/>
      <c r="E2900" s="304"/>
      <c r="F2900" s="304"/>
      <c r="G2900" s="304"/>
      <c r="H2900" s="304"/>
      <c r="I2900" s="304"/>
      <c r="J2900" s="304"/>
      <c r="K2900" s="304"/>
      <c r="L2900" s="304"/>
      <c r="M2900" s="304"/>
      <c r="N2900" s="304"/>
      <c r="O2900" s="304"/>
      <c r="P2900" s="304"/>
      <c r="Q2900" s="304"/>
      <c r="R2900" s="304"/>
      <c r="S2900" s="304"/>
      <c r="T2900" s="304"/>
      <c r="U2900" s="304"/>
      <c r="V2900" s="304"/>
      <c r="W2900" s="304"/>
      <c r="X2900" s="304"/>
      <c r="Y2900" s="154"/>
    </row>
    <row r="2901" spans="1:25" s="226" customFormat="1" ht="18.75" customHeight="1">
      <c r="A2901" s="249">
        <v>34</v>
      </c>
      <c r="B2901" s="250" t="s">
        <v>53</v>
      </c>
      <c r="C2901" s="251"/>
      <c r="D2901" s="251"/>
      <c r="E2901" s="309">
        <f t="shared" ref="E2901:T2901" si="383">E2902+E2903+E2916+E2921+E2924+E2925+E2926</f>
        <v>1446036207</v>
      </c>
      <c r="F2901" s="309">
        <f t="shared" si="383"/>
        <v>28612600</v>
      </c>
      <c r="G2901" s="309">
        <f t="shared" si="383"/>
        <v>28612600</v>
      </c>
      <c r="H2901" s="309">
        <f t="shared" si="383"/>
        <v>0</v>
      </c>
      <c r="I2901" s="309">
        <f t="shared" si="383"/>
        <v>0</v>
      </c>
      <c r="J2901" s="309">
        <f t="shared" si="383"/>
        <v>0</v>
      </c>
      <c r="K2901" s="309">
        <f t="shared" si="383"/>
        <v>0</v>
      </c>
      <c r="L2901" s="309">
        <f t="shared" si="383"/>
        <v>0</v>
      </c>
      <c r="M2901" s="309">
        <f t="shared" si="383"/>
        <v>225070746</v>
      </c>
      <c r="N2901" s="309">
        <f t="shared" si="383"/>
        <v>0</v>
      </c>
      <c r="O2901" s="309">
        <f t="shared" si="383"/>
        <v>0</v>
      </c>
      <c r="P2901" s="309">
        <f t="shared" si="383"/>
        <v>0</v>
      </c>
      <c r="Q2901" s="309">
        <f t="shared" si="383"/>
        <v>0</v>
      </c>
      <c r="R2901" s="309">
        <f t="shared" si="383"/>
        <v>225070746</v>
      </c>
      <c r="S2901" s="309">
        <f t="shared" si="383"/>
        <v>21782297</v>
      </c>
      <c r="T2901" s="309">
        <f t="shared" si="383"/>
        <v>0</v>
      </c>
      <c r="U2901" s="309"/>
      <c r="V2901" s="309"/>
      <c r="W2901" s="309">
        <f t="shared" ref="W2901" si="384">SUM(W2902:W2926)</f>
        <v>1452866510</v>
      </c>
      <c r="X2901" s="309"/>
    </row>
    <row r="2902" spans="1:25">
      <c r="A2902" s="173"/>
      <c r="B2902" s="163">
        <v>1</v>
      </c>
      <c r="C2902" s="163" t="s">
        <v>95</v>
      </c>
      <c r="D2902" s="167" t="s">
        <v>9</v>
      </c>
      <c r="E2902" s="300">
        <v>235000000</v>
      </c>
      <c r="F2902" s="300"/>
      <c r="G2902" s="300"/>
      <c r="H2902" s="300"/>
      <c r="I2902" s="300"/>
      <c r="J2902" s="300"/>
      <c r="K2902" s="300"/>
      <c r="L2902" s="300"/>
      <c r="M2902" s="301">
        <v>0</v>
      </c>
      <c r="N2902" s="301"/>
      <c r="O2902" s="301"/>
      <c r="P2902" s="301"/>
      <c r="Q2902" s="301">
        <v>0</v>
      </c>
      <c r="R2902" s="301">
        <v>0</v>
      </c>
      <c r="S2902" s="301">
        <v>0</v>
      </c>
      <c r="T2902" s="301"/>
      <c r="U2902" s="301"/>
      <c r="V2902" s="301"/>
      <c r="W2902" s="301">
        <f t="shared" ref="W2902:W2903" si="385">E2902+G2902+H2902+I2902+J2902+K2902+L2902+M2902+N2902-O2902-P2902-Q2902-R2902-S2902-T2902-U2902-V2902</f>
        <v>235000000</v>
      </c>
      <c r="X2902" s="301"/>
      <c r="Y2902" s="154"/>
    </row>
    <row r="2903" spans="1:25">
      <c r="A2903" s="173"/>
      <c r="B2903" s="163">
        <v>2</v>
      </c>
      <c r="C2903" s="163" t="s">
        <v>96</v>
      </c>
      <c r="D2903" s="167" t="s">
        <v>12</v>
      </c>
      <c r="E2903" s="300">
        <v>373848747</v>
      </c>
      <c r="F2903" s="300">
        <v>26900000</v>
      </c>
      <c r="G2903" s="300">
        <f t="shared" ref="G2903:T2903" si="386">SUM(G2904:G2915)</f>
        <v>26900000</v>
      </c>
      <c r="H2903" s="300">
        <f t="shared" si="386"/>
        <v>0</v>
      </c>
      <c r="I2903" s="300">
        <f t="shared" si="386"/>
        <v>0</v>
      </c>
      <c r="J2903" s="300">
        <f t="shared" si="386"/>
        <v>0</v>
      </c>
      <c r="K2903" s="300">
        <f t="shared" si="386"/>
        <v>0</v>
      </c>
      <c r="L2903" s="300">
        <f t="shared" si="386"/>
        <v>0</v>
      </c>
      <c r="M2903" s="300">
        <f t="shared" si="386"/>
        <v>0</v>
      </c>
      <c r="N2903" s="300">
        <f t="shared" si="386"/>
        <v>0</v>
      </c>
      <c r="O2903" s="300">
        <f t="shared" si="386"/>
        <v>0</v>
      </c>
      <c r="P2903" s="300">
        <f t="shared" si="386"/>
        <v>0</v>
      </c>
      <c r="Q2903" s="300">
        <f t="shared" si="386"/>
        <v>0</v>
      </c>
      <c r="R2903" s="300">
        <f t="shared" si="386"/>
        <v>21782297</v>
      </c>
      <c r="S2903" s="300">
        <f t="shared" si="386"/>
        <v>0</v>
      </c>
      <c r="T2903" s="300">
        <f t="shared" si="386"/>
        <v>0</v>
      </c>
      <c r="U2903" s="300"/>
      <c r="V2903" s="300"/>
      <c r="W2903" s="301">
        <f t="shared" si="385"/>
        <v>378966450</v>
      </c>
      <c r="X2903" s="301"/>
      <c r="Y2903" s="154"/>
    </row>
    <row r="2904" spans="1:25">
      <c r="A2904" s="174"/>
      <c r="B2904" s="162"/>
      <c r="C2904" s="162"/>
      <c r="D2904" s="248" t="s">
        <v>612</v>
      </c>
      <c r="E2904" s="302"/>
      <c r="F2904" s="302"/>
      <c r="G2904" s="316">
        <v>3100000</v>
      </c>
      <c r="H2904" s="302"/>
      <c r="I2904" s="302"/>
      <c r="J2904" s="302"/>
      <c r="K2904" s="302"/>
      <c r="L2904" s="302"/>
      <c r="M2904" s="304"/>
      <c r="N2904" s="304"/>
      <c r="O2904" s="304"/>
      <c r="P2904" s="304"/>
      <c r="Q2904" s="304"/>
      <c r="R2904" s="304"/>
      <c r="S2904" s="304"/>
      <c r="T2904" s="304"/>
      <c r="U2904" s="304"/>
      <c r="V2904" s="304"/>
      <c r="W2904" s="304"/>
      <c r="X2904" s="304"/>
      <c r="Y2904" s="154"/>
    </row>
    <row r="2905" spans="1:25">
      <c r="A2905" s="174"/>
      <c r="B2905" s="162"/>
      <c r="C2905" s="162"/>
      <c r="D2905" s="248" t="s">
        <v>526</v>
      </c>
      <c r="E2905" s="302"/>
      <c r="F2905" s="302"/>
      <c r="G2905" s="316">
        <v>7500000</v>
      </c>
      <c r="H2905" s="302"/>
      <c r="I2905" s="302"/>
      <c r="J2905" s="302"/>
      <c r="K2905" s="302"/>
      <c r="L2905" s="302"/>
      <c r="M2905" s="304"/>
      <c r="N2905" s="304"/>
      <c r="O2905" s="304"/>
      <c r="P2905" s="304"/>
      <c r="Q2905" s="304"/>
      <c r="R2905" s="304"/>
      <c r="S2905" s="304"/>
      <c r="T2905" s="304"/>
      <c r="U2905" s="304"/>
      <c r="V2905" s="304"/>
      <c r="W2905" s="304"/>
      <c r="X2905" s="304"/>
      <c r="Y2905" s="154"/>
    </row>
    <row r="2906" spans="1:25">
      <c r="A2906" s="174"/>
      <c r="B2906" s="162"/>
      <c r="C2906" s="162"/>
      <c r="D2906" s="248" t="s">
        <v>189</v>
      </c>
      <c r="E2906" s="302"/>
      <c r="F2906" s="302"/>
      <c r="G2906" s="316">
        <v>2500000</v>
      </c>
      <c r="H2906" s="302"/>
      <c r="I2906" s="302"/>
      <c r="J2906" s="302"/>
      <c r="K2906" s="302"/>
      <c r="L2906" s="302"/>
      <c r="M2906" s="304"/>
      <c r="N2906" s="304"/>
      <c r="O2906" s="304"/>
      <c r="P2906" s="304"/>
      <c r="Q2906" s="304"/>
      <c r="R2906" s="304"/>
      <c r="S2906" s="304"/>
      <c r="T2906" s="304"/>
      <c r="U2906" s="304"/>
      <c r="V2906" s="304"/>
      <c r="W2906" s="304"/>
      <c r="X2906" s="304"/>
      <c r="Y2906" s="154"/>
    </row>
    <row r="2907" spans="1:25">
      <c r="A2907" s="174"/>
      <c r="B2907" s="162"/>
      <c r="C2907" s="162"/>
      <c r="D2907" s="248" t="s">
        <v>1177</v>
      </c>
      <c r="E2907" s="302"/>
      <c r="F2907" s="302"/>
      <c r="G2907" s="316">
        <v>1500000</v>
      </c>
      <c r="H2907" s="302"/>
      <c r="I2907" s="302"/>
      <c r="J2907" s="302"/>
      <c r="K2907" s="302"/>
      <c r="L2907" s="302"/>
      <c r="M2907" s="304"/>
      <c r="N2907" s="304"/>
      <c r="O2907" s="304"/>
      <c r="P2907" s="304"/>
      <c r="Q2907" s="304"/>
      <c r="R2907" s="304"/>
      <c r="S2907" s="304"/>
      <c r="T2907" s="304"/>
      <c r="U2907" s="304"/>
      <c r="V2907" s="304"/>
      <c r="W2907" s="304"/>
      <c r="X2907" s="304"/>
      <c r="Y2907" s="154"/>
    </row>
    <row r="2908" spans="1:25">
      <c r="A2908" s="174"/>
      <c r="B2908" s="162"/>
      <c r="C2908" s="162"/>
      <c r="D2908" s="248" t="s">
        <v>817</v>
      </c>
      <c r="E2908" s="302"/>
      <c r="F2908" s="302"/>
      <c r="G2908" s="316">
        <v>4000000</v>
      </c>
      <c r="H2908" s="302"/>
      <c r="I2908" s="302"/>
      <c r="J2908" s="302"/>
      <c r="K2908" s="302"/>
      <c r="L2908" s="302"/>
      <c r="M2908" s="304"/>
      <c r="N2908" s="304"/>
      <c r="O2908" s="304"/>
      <c r="P2908" s="304"/>
      <c r="Q2908" s="304"/>
      <c r="R2908" s="304"/>
      <c r="S2908" s="304"/>
      <c r="T2908" s="304"/>
      <c r="U2908" s="304"/>
      <c r="V2908" s="304"/>
      <c r="W2908" s="304"/>
      <c r="X2908" s="304"/>
      <c r="Y2908" s="154"/>
    </row>
    <row r="2909" spans="1:25">
      <c r="A2909" s="174"/>
      <c r="B2909" s="162"/>
      <c r="C2909" s="162"/>
      <c r="D2909" s="248" t="s">
        <v>152</v>
      </c>
      <c r="E2909" s="302"/>
      <c r="F2909" s="302"/>
      <c r="G2909" s="316">
        <v>7000000</v>
      </c>
      <c r="H2909" s="302"/>
      <c r="I2909" s="302"/>
      <c r="J2909" s="302"/>
      <c r="K2909" s="302"/>
      <c r="L2909" s="302"/>
      <c r="M2909" s="304"/>
      <c r="N2909" s="304"/>
      <c r="O2909" s="304"/>
      <c r="P2909" s="304"/>
      <c r="Q2909" s="304"/>
      <c r="R2909" s="304"/>
      <c r="S2909" s="304"/>
      <c r="T2909" s="304"/>
      <c r="U2909" s="304"/>
      <c r="V2909" s="304"/>
      <c r="W2909" s="304"/>
      <c r="X2909" s="304"/>
      <c r="Y2909" s="154"/>
    </row>
    <row r="2910" spans="1:25">
      <c r="A2910" s="174"/>
      <c r="B2910" s="162"/>
      <c r="C2910" s="162"/>
      <c r="D2910" s="248" t="s">
        <v>1198</v>
      </c>
      <c r="E2910" s="302"/>
      <c r="F2910" s="302"/>
      <c r="G2910" s="316">
        <v>1300000</v>
      </c>
      <c r="H2910" s="302"/>
      <c r="I2910" s="302"/>
      <c r="J2910" s="302"/>
      <c r="K2910" s="302"/>
      <c r="L2910" s="302"/>
      <c r="M2910" s="304"/>
      <c r="N2910" s="304"/>
      <c r="O2910" s="304"/>
      <c r="P2910" s="304"/>
      <c r="Q2910" s="304"/>
      <c r="R2910" s="304"/>
      <c r="S2910" s="304"/>
      <c r="T2910" s="304"/>
      <c r="U2910" s="304"/>
      <c r="V2910" s="304"/>
      <c r="W2910" s="304"/>
      <c r="X2910" s="304"/>
      <c r="Y2910" s="154"/>
    </row>
    <row r="2911" spans="1:25">
      <c r="A2911" s="174"/>
      <c r="B2911" s="162"/>
      <c r="C2911" s="162"/>
      <c r="D2911" s="271" t="s">
        <v>1039</v>
      </c>
      <c r="E2911" s="302"/>
      <c r="F2911" s="302"/>
      <c r="G2911" s="302"/>
      <c r="H2911" s="302"/>
      <c r="I2911" s="302"/>
      <c r="J2911" s="302"/>
      <c r="K2911" s="302"/>
      <c r="L2911" s="302"/>
      <c r="M2911" s="304"/>
      <c r="N2911" s="304"/>
      <c r="O2911" s="304"/>
      <c r="P2911" s="304"/>
      <c r="Q2911" s="304"/>
      <c r="R2911" s="304"/>
      <c r="S2911" s="304"/>
      <c r="T2911" s="304"/>
      <c r="U2911" s="304"/>
      <c r="V2911" s="304"/>
      <c r="W2911" s="304"/>
      <c r="X2911" s="304"/>
      <c r="Y2911" s="154"/>
    </row>
    <row r="2912" spans="1:25">
      <c r="A2912" s="174"/>
      <c r="B2912" s="162"/>
      <c r="C2912" s="162"/>
      <c r="D2912" s="248" t="s">
        <v>119</v>
      </c>
      <c r="E2912" s="302"/>
      <c r="F2912" s="302"/>
      <c r="G2912" s="302"/>
      <c r="H2912" s="302"/>
      <c r="I2912" s="302"/>
      <c r="J2912" s="302"/>
      <c r="K2912" s="302"/>
      <c r="L2912" s="302"/>
      <c r="M2912" s="304"/>
      <c r="N2912" s="304"/>
      <c r="O2912" s="304"/>
      <c r="P2912" s="304"/>
      <c r="Q2912" s="304"/>
      <c r="R2912" s="317">
        <v>1500000</v>
      </c>
      <c r="S2912" s="304"/>
      <c r="T2912" s="304"/>
      <c r="U2912" s="304"/>
      <c r="V2912" s="304"/>
      <c r="W2912" s="304"/>
      <c r="X2912" s="304"/>
      <c r="Y2912" s="154"/>
    </row>
    <row r="2913" spans="1:25">
      <c r="A2913" s="174"/>
      <c r="B2913" s="162"/>
      <c r="C2913" s="162"/>
      <c r="D2913" s="248" t="s">
        <v>150</v>
      </c>
      <c r="E2913" s="302"/>
      <c r="F2913" s="302"/>
      <c r="G2913" s="302"/>
      <c r="H2913" s="302"/>
      <c r="I2913" s="302"/>
      <c r="J2913" s="302"/>
      <c r="K2913" s="302"/>
      <c r="L2913" s="302"/>
      <c r="M2913" s="304"/>
      <c r="N2913" s="304"/>
      <c r="O2913" s="304"/>
      <c r="P2913" s="304"/>
      <c r="Q2913" s="304"/>
      <c r="R2913" s="317">
        <v>7682297</v>
      </c>
      <c r="S2913" s="304"/>
      <c r="T2913" s="304"/>
      <c r="U2913" s="304"/>
      <c r="V2913" s="304"/>
      <c r="W2913" s="304"/>
      <c r="X2913" s="304"/>
      <c r="Y2913" s="154"/>
    </row>
    <row r="2914" spans="1:25">
      <c r="A2914" s="174"/>
      <c r="B2914" s="162"/>
      <c r="C2914" s="162"/>
      <c r="D2914" s="248" t="s">
        <v>150</v>
      </c>
      <c r="E2914" s="302"/>
      <c r="F2914" s="302"/>
      <c r="G2914" s="302"/>
      <c r="H2914" s="302"/>
      <c r="I2914" s="302"/>
      <c r="J2914" s="302"/>
      <c r="K2914" s="302"/>
      <c r="L2914" s="302"/>
      <c r="M2914" s="304"/>
      <c r="N2914" s="304"/>
      <c r="O2914" s="304"/>
      <c r="P2914" s="304"/>
      <c r="Q2914" s="304"/>
      <c r="R2914" s="317">
        <v>7500000</v>
      </c>
      <c r="S2914" s="304"/>
      <c r="T2914" s="304"/>
      <c r="U2914" s="304"/>
      <c r="V2914" s="304"/>
      <c r="W2914" s="304"/>
      <c r="X2914" s="304"/>
      <c r="Y2914" s="154"/>
    </row>
    <row r="2915" spans="1:25">
      <c r="A2915" s="174"/>
      <c r="B2915" s="162"/>
      <c r="C2915" s="162"/>
      <c r="D2915" s="248" t="s">
        <v>129</v>
      </c>
      <c r="E2915" s="302"/>
      <c r="F2915" s="302"/>
      <c r="G2915" s="302"/>
      <c r="H2915" s="302"/>
      <c r="I2915" s="302"/>
      <c r="J2915" s="302"/>
      <c r="K2915" s="302"/>
      <c r="L2915" s="302"/>
      <c r="M2915" s="304"/>
      <c r="N2915" s="304"/>
      <c r="O2915" s="304"/>
      <c r="P2915" s="304"/>
      <c r="Q2915" s="304"/>
      <c r="R2915" s="317">
        <v>5100000</v>
      </c>
      <c r="S2915" s="304"/>
      <c r="T2915" s="304"/>
      <c r="U2915" s="304"/>
      <c r="V2915" s="304"/>
      <c r="W2915" s="304"/>
      <c r="X2915" s="304"/>
      <c r="Y2915" s="154"/>
    </row>
    <row r="2916" spans="1:25">
      <c r="A2916" s="173"/>
      <c r="B2916" s="163">
        <v>3</v>
      </c>
      <c r="C2916" s="163" t="s">
        <v>97</v>
      </c>
      <c r="D2916" s="167" t="s">
        <v>13</v>
      </c>
      <c r="E2916" s="300">
        <v>828120960</v>
      </c>
      <c r="F2916" s="300"/>
      <c r="G2916" s="300">
        <f t="shared" ref="G2916:T2916" si="387">SUM(G2917:G2920)</f>
        <v>0</v>
      </c>
      <c r="H2916" s="300">
        <f t="shared" si="387"/>
        <v>0</v>
      </c>
      <c r="I2916" s="300">
        <f t="shared" si="387"/>
        <v>0</v>
      </c>
      <c r="J2916" s="300">
        <f t="shared" si="387"/>
        <v>0</v>
      </c>
      <c r="K2916" s="300">
        <f t="shared" si="387"/>
        <v>0</v>
      </c>
      <c r="L2916" s="300">
        <f t="shared" si="387"/>
        <v>0</v>
      </c>
      <c r="M2916" s="300">
        <f t="shared" si="387"/>
        <v>0</v>
      </c>
      <c r="N2916" s="300">
        <f t="shared" si="387"/>
        <v>0</v>
      </c>
      <c r="O2916" s="300">
        <f t="shared" si="387"/>
        <v>0</v>
      </c>
      <c r="P2916" s="300">
        <f t="shared" si="387"/>
        <v>0</v>
      </c>
      <c r="Q2916" s="300">
        <f t="shared" si="387"/>
        <v>0</v>
      </c>
      <c r="R2916" s="300">
        <f t="shared" si="387"/>
        <v>203288449</v>
      </c>
      <c r="S2916" s="300">
        <f t="shared" si="387"/>
        <v>0</v>
      </c>
      <c r="T2916" s="300">
        <f t="shared" si="387"/>
        <v>0</v>
      </c>
      <c r="U2916" s="300"/>
      <c r="V2916" s="300"/>
      <c r="W2916" s="301">
        <f>E2916+G2916+H2916+I2916+J2916+K2916+L2916+M2916+N2916-O2916-P2916-Q2916-R2916-S2916-T2916-U2916-V2916</f>
        <v>624832511</v>
      </c>
      <c r="X2916" s="301"/>
      <c r="Y2916" s="154"/>
    </row>
    <row r="2917" spans="1:25">
      <c r="A2917" s="174"/>
      <c r="B2917" s="162"/>
      <c r="C2917" s="162"/>
      <c r="D2917" s="271" t="s">
        <v>1305</v>
      </c>
      <c r="E2917" s="302"/>
      <c r="F2917" s="302"/>
      <c r="G2917" s="302"/>
      <c r="H2917" s="302"/>
      <c r="I2917" s="302"/>
      <c r="J2917" s="302"/>
      <c r="K2917" s="302"/>
      <c r="L2917" s="302"/>
      <c r="M2917" s="304"/>
      <c r="N2917" s="304"/>
      <c r="O2917" s="304"/>
      <c r="P2917" s="304"/>
      <c r="Q2917" s="304"/>
      <c r="R2917" s="304"/>
      <c r="S2917" s="304"/>
      <c r="T2917" s="304"/>
      <c r="U2917" s="304"/>
      <c r="V2917" s="304"/>
      <c r="W2917" s="304"/>
      <c r="X2917" s="304"/>
      <c r="Y2917" s="154"/>
    </row>
    <row r="2918" spans="1:25">
      <c r="A2918" s="174"/>
      <c r="B2918" s="162"/>
      <c r="C2918" s="162"/>
      <c r="D2918" s="248" t="s">
        <v>1306</v>
      </c>
      <c r="E2918" s="302"/>
      <c r="F2918" s="302"/>
      <c r="G2918" s="302"/>
      <c r="H2918" s="302"/>
      <c r="I2918" s="302"/>
      <c r="J2918" s="302"/>
      <c r="K2918" s="302"/>
      <c r="L2918" s="302"/>
      <c r="M2918" s="304"/>
      <c r="N2918" s="304"/>
      <c r="O2918" s="304"/>
      <c r="P2918" s="304"/>
      <c r="Q2918" s="304"/>
      <c r="R2918" s="316">
        <v>66733030</v>
      </c>
      <c r="S2918" s="304"/>
      <c r="T2918" s="304"/>
      <c r="U2918" s="304"/>
      <c r="V2918" s="304"/>
      <c r="W2918" s="304"/>
      <c r="X2918" s="304"/>
      <c r="Y2918" s="154"/>
    </row>
    <row r="2919" spans="1:25">
      <c r="A2919" s="174"/>
      <c r="B2919" s="162"/>
      <c r="C2919" s="162"/>
      <c r="D2919" s="248" t="s">
        <v>1307</v>
      </c>
      <c r="E2919" s="302"/>
      <c r="F2919" s="302"/>
      <c r="G2919" s="302"/>
      <c r="H2919" s="302"/>
      <c r="I2919" s="302"/>
      <c r="J2919" s="302"/>
      <c r="K2919" s="302"/>
      <c r="L2919" s="302"/>
      <c r="M2919" s="304"/>
      <c r="N2919" s="304"/>
      <c r="O2919" s="304"/>
      <c r="P2919" s="304"/>
      <c r="Q2919" s="304"/>
      <c r="R2919" s="316">
        <v>76394640</v>
      </c>
      <c r="S2919" s="304"/>
      <c r="T2919" s="304"/>
      <c r="U2919" s="304"/>
      <c r="V2919" s="304"/>
      <c r="W2919" s="304"/>
      <c r="X2919" s="304"/>
      <c r="Y2919" s="154"/>
    </row>
    <row r="2920" spans="1:25">
      <c r="A2920" s="174"/>
      <c r="B2920" s="162"/>
      <c r="C2920" s="162"/>
      <c r="D2920" s="248" t="s">
        <v>1308</v>
      </c>
      <c r="E2920" s="302"/>
      <c r="F2920" s="302"/>
      <c r="G2920" s="302"/>
      <c r="H2920" s="302"/>
      <c r="I2920" s="302"/>
      <c r="J2920" s="302"/>
      <c r="K2920" s="302"/>
      <c r="L2920" s="302"/>
      <c r="M2920" s="304"/>
      <c r="N2920" s="304"/>
      <c r="O2920" s="304"/>
      <c r="P2920" s="304"/>
      <c r="Q2920" s="304"/>
      <c r="R2920" s="316">
        <v>60160779</v>
      </c>
      <c r="S2920" s="304"/>
      <c r="T2920" s="304"/>
      <c r="U2920" s="304"/>
      <c r="V2920" s="304"/>
      <c r="W2920" s="304"/>
      <c r="X2920" s="304"/>
      <c r="Y2920" s="154"/>
    </row>
    <row r="2921" spans="1:25">
      <c r="A2921" s="173"/>
      <c r="B2921" s="163">
        <v>4</v>
      </c>
      <c r="C2921" s="163" t="s">
        <v>98</v>
      </c>
      <c r="D2921" s="167" t="s">
        <v>8</v>
      </c>
      <c r="E2921" s="300">
        <v>0</v>
      </c>
      <c r="F2921" s="300">
        <v>1712600</v>
      </c>
      <c r="G2921" s="300">
        <f>SUM(G2923)</f>
        <v>1712600</v>
      </c>
      <c r="H2921" s="300">
        <f t="shared" ref="H2921:T2921" si="388">SUM(H2923)</f>
        <v>0</v>
      </c>
      <c r="I2921" s="300">
        <f t="shared" si="388"/>
        <v>0</v>
      </c>
      <c r="J2921" s="300">
        <f t="shared" si="388"/>
        <v>0</v>
      </c>
      <c r="K2921" s="300">
        <f t="shared" si="388"/>
        <v>0</v>
      </c>
      <c r="L2921" s="300">
        <f t="shared" si="388"/>
        <v>0</v>
      </c>
      <c r="M2921" s="300">
        <f t="shared" si="388"/>
        <v>0</v>
      </c>
      <c r="N2921" s="300">
        <f t="shared" si="388"/>
        <v>0</v>
      </c>
      <c r="O2921" s="300">
        <f t="shared" si="388"/>
        <v>0</v>
      </c>
      <c r="P2921" s="300">
        <f t="shared" si="388"/>
        <v>0</v>
      </c>
      <c r="Q2921" s="300">
        <f t="shared" si="388"/>
        <v>0</v>
      </c>
      <c r="R2921" s="300">
        <f t="shared" si="388"/>
        <v>0</v>
      </c>
      <c r="S2921" s="300">
        <f t="shared" si="388"/>
        <v>0</v>
      </c>
      <c r="T2921" s="300">
        <f t="shared" si="388"/>
        <v>0</v>
      </c>
      <c r="U2921" s="300"/>
      <c r="V2921" s="300"/>
      <c r="W2921" s="301">
        <f t="shared" ref="W2921:W2926" si="389">E2921+G2921+H2921+I2921+J2921+K2921+L2921+M2921+N2921-O2921-P2921-Q2921-R2921-S2921-T2921-U2921-V2921</f>
        <v>1712600</v>
      </c>
      <c r="X2921" s="301"/>
      <c r="Y2921" s="154"/>
    </row>
    <row r="2922" spans="1:25">
      <c r="A2922" s="173"/>
      <c r="B2922" s="163"/>
      <c r="C2922" s="163"/>
      <c r="D2922" s="167"/>
      <c r="E2922" s="300"/>
      <c r="F2922" s="300"/>
      <c r="G2922" s="300"/>
      <c r="H2922" s="300"/>
      <c r="I2922" s="300"/>
      <c r="J2922" s="300"/>
      <c r="K2922" s="300"/>
      <c r="L2922" s="300"/>
      <c r="M2922" s="300"/>
      <c r="N2922" s="300"/>
      <c r="O2922" s="300"/>
      <c r="P2922" s="300"/>
      <c r="Q2922" s="300"/>
      <c r="R2922" s="300"/>
      <c r="S2922" s="300"/>
      <c r="T2922" s="300"/>
      <c r="U2922" s="300"/>
      <c r="V2922" s="300"/>
      <c r="W2922" s="301">
        <f t="shared" si="389"/>
        <v>0</v>
      </c>
      <c r="X2922" s="301"/>
      <c r="Y2922" s="154"/>
    </row>
    <row r="2923" spans="1:25">
      <c r="A2923" s="174"/>
      <c r="B2923" s="162"/>
      <c r="C2923" s="162"/>
      <c r="D2923" s="248" t="s">
        <v>1202</v>
      </c>
      <c r="E2923" s="302"/>
      <c r="F2923" s="302"/>
      <c r="G2923" s="316">
        <v>1712600</v>
      </c>
      <c r="H2923" s="302"/>
      <c r="I2923" s="316"/>
      <c r="J2923" s="302"/>
      <c r="K2923" s="302"/>
      <c r="L2923" s="302"/>
      <c r="M2923" s="304"/>
      <c r="N2923" s="304"/>
      <c r="O2923" s="304"/>
      <c r="P2923" s="304"/>
      <c r="Q2923" s="304"/>
      <c r="R2923" s="304"/>
      <c r="S2923" s="304"/>
      <c r="T2923" s="304"/>
      <c r="U2923" s="304"/>
      <c r="V2923" s="304"/>
      <c r="W2923" s="304"/>
      <c r="X2923" s="304"/>
      <c r="Y2923" s="154"/>
    </row>
    <row r="2924" spans="1:25">
      <c r="A2924" s="173"/>
      <c r="B2924" s="163">
        <v>5</v>
      </c>
      <c r="C2924" s="163" t="s">
        <v>99</v>
      </c>
      <c r="D2924" s="167" t="s">
        <v>14</v>
      </c>
      <c r="E2924" s="300">
        <v>9066500</v>
      </c>
      <c r="F2924" s="300"/>
      <c r="G2924" s="300"/>
      <c r="H2924" s="300"/>
      <c r="I2924" s="300"/>
      <c r="J2924" s="300"/>
      <c r="K2924" s="300"/>
      <c r="L2924" s="300"/>
      <c r="M2924" s="301">
        <v>0</v>
      </c>
      <c r="N2924" s="301"/>
      <c r="O2924" s="301"/>
      <c r="P2924" s="301"/>
      <c r="Q2924" s="301">
        <v>0</v>
      </c>
      <c r="R2924" s="301">
        <v>0</v>
      </c>
      <c r="S2924" s="301">
        <v>0</v>
      </c>
      <c r="T2924" s="301"/>
      <c r="U2924" s="301"/>
      <c r="V2924" s="301"/>
      <c r="W2924" s="301">
        <f t="shared" si="389"/>
        <v>9066500</v>
      </c>
      <c r="X2924" s="301"/>
      <c r="Y2924" s="154"/>
    </row>
    <row r="2925" spans="1:25">
      <c r="A2925" s="173"/>
      <c r="B2925" s="163">
        <v>6</v>
      </c>
      <c r="C2925" s="163" t="s">
        <v>100</v>
      </c>
      <c r="D2925" s="167" t="s">
        <v>10</v>
      </c>
      <c r="E2925" s="300">
        <v>0</v>
      </c>
      <c r="F2925" s="300"/>
      <c r="G2925" s="300"/>
      <c r="H2925" s="300"/>
      <c r="I2925" s="300"/>
      <c r="J2925" s="300"/>
      <c r="K2925" s="300"/>
      <c r="L2925" s="300"/>
      <c r="M2925" s="301">
        <v>0</v>
      </c>
      <c r="N2925" s="301"/>
      <c r="O2925" s="301"/>
      <c r="P2925" s="301"/>
      <c r="Q2925" s="301">
        <v>0</v>
      </c>
      <c r="R2925" s="301">
        <v>0</v>
      </c>
      <c r="S2925" s="301">
        <v>0</v>
      </c>
      <c r="T2925" s="301"/>
      <c r="U2925" s="301"/>
      <c r="V2925" s="301"/>
      <c r="W2925" s="301">
        <f t="shared" si="389"/>
        <v>0</v>
      </c>
      <c r="X2925" s="301"/>
      <c r="Y2925" s="154"/>
    </row>
    <row r="2926" spans="1:25" s="247" customFormat="1">
      <c r="A2926" s="175"/>
      <c r="B2926" s="168">
        <v>7</v>
      </c>
      <c r="C2926" s="168"/>
      <c r="D2926" s="169" t="s">
        <v>11</v>
      </c>
      <c r="E2926" s="300">
        <v>0</v>
      </c>
      <c r="F2926" s="300"/>
      <c r="G2926" s="300"/>
      <c r="H2926" s="300"/>
      <c r="I2926" s="300"/>
      <c r="J2926" s="300"/>
      <c r="K2926" s="300"/>
      <c r="L2926" s="300"/>
      <c r="M2926" s="308">
        <f>[2]BEJEN!$J$13</f>
        <v>225070746</v>
      </c>
      <c r="N2926" s="308"/>
      <c r="O2926" s="308"/>
      <c r="P2926" s="308"/>
      <c r="Q2926" s="308">
        <v>0</v>
      </c>
      <c r="R2926" s="308">
        <v>0</v>
      </c>
      <c r="S2926" s="308">
        <f>[2]BEJEN!$N$13</f>
        <v>21782297</v>
      </c>
      <c r="T2926" s="308"/>
      <c r="U2926" s="308"/>
      <c r="V2926" s="308"/>
      <c r="W2926" s="301">
        <f t="shared" si="389"/>
        <v>203288449</v>
      </c>
      <c r="X2926" s="308"/>
      <c r="Y2926" s="155"/>
    </row>
    <row r="2927" spans="1:25">
      <c r="A2927" s="174"/>
      <c r="B2927" s="162"/>
      <c r="C2927" s="162"/>
      <c r="D2927" s="271" t="s">
        <v>1249</v>
      </c>
      <c r="E2927" s="302"/>
      <c r="F2927" s="302"/>
      <c r="G2927" s="302"/>
      <c r="H2927" s="302"/>
      <c r="I2927" s="302"/>
      <c r="J2927" s="302"/>
      <c r="K2927" s="302"/>
      <c r="L2927" s="302"/>
      <c r="M2927" s="304"/>
      <c r="N2927" s="304"/>
      <c r="O2927" s="304"/>
      <c r="P2927" s="304"/>
      <c r="Q2927" s="304"/>
      <c r="R2927" s="304"/>
      <c r="S2927" s="304"/>
      <c r="T2927" s="304"/>
      <c r="U2927" s="304"/>
      <c r="V2927" s="304"/>
      <c r="W2927" s="304"/>
      <c r="X2927" s="304"/>
      <c r="Y2927" s="154"/>
    </row>
    <row r="2928" spans="1:25">
      <c r="A2928" s="174"/>
      <c r="B2928" s="162"/>
      <c r="C2928" s="162"/>
      <c r="D2928" s="248" t="s">
        <v>119</v>
      </c>
      <c r="E2928" s="302"/>
      <c r="F2928" s="302"/>
      <c r="G2928" s="302"/>
      <c r="H2928" s="302"/>
      <c r="I2928" s="302"/>
      <c r="J2928" s="302"/>
      <c r="K2928" s="302"/>
      <c r="L2928" s="302"/>
      <c r="M2928" s="317">
        <v>1500000</v>
      </c>
      <c r="N2928" s="304"/>
      <c r="O2928" s="304"/>
      <c r="P2928" s="304"/>
      <c r="Q2928" s="304"/>
      <c r="R2928" s="317"/>
      <c r="S2928" s="317">
        <v>1500000</v>
      </c>
      <c r="T2928" s="304"/>
      <c r="U2928" s="304"/>
      <c r="V2928" s="304"/>
      <c r="W2928" s="304"/>
      <c r="X2928" s="304"/>
      <c r="Y2928" s="154"/>
    </row>
    <row r="2929" spans="1:25">
      <c r="A2929" s="174"/>
      <c r="B2929" s="162"/>
      <c r="C2929" s="162"/>
      <c r="D2929" s="248" t="s">
        <v>150</v>
      </c>
      <c r="E2929" s="302"/>
      <c r="F2929" s="302"/>
      <c r="G2929" s="302"/>
      <c r="H2929" s="302"/>
      <c r="I2929" s="302"/>
      <c r="J2929" s="302"/>
      <c r="K2929" s="302"/>
      <c r="L2929" s="302"/>
      <c r="M2929" s="317">
        <v>7682297</v>
      </c>
      <c r="N2929" s="304"/>
      <c r="O2929" s="304"/>
      <c r="P2929" s="304"/>
      <c r="Q2929" s="304"/>
      <c r="R2929" s="317"/>
      <c r="S2929" s="317">
        <v>7682297</v>
      </c>
      <c r="T2929" s="304"/>
      <c r="U2929" s="304"/>
      <c r="V2929" s="304"/>
      <c r="W2929" s="304"/>
      <c r="X2929" s="304"/>
      <c r="Y2929" s="154"/>
    </row>
    <row r="2930" spans="1:25">
      <c r="A2930" s="174"/>
      <c r="B2930" s="162"/>
      <c r="C2930" s="162"/>
      <c r="D2930" s="248" t="s">
        <v>150</v>
      </c>
      <c r="E2930" s="302"/>
      <c r="F2930" s="302"/>
      <c r="G2930" s="302"/>
      <c r="H2930" s="302"/>
      <c r="I2930" s="302"/>
      <c r="J2930" s="302"/>
      <c r="K2930" s="302"/>
      <c r="L2930" s="302"/>
      <c r="M2930" s="317">
        <v>7500000</v>
      </c>
      <c r="N2930" s="304"/>
      <c r="O2930" s="304"/>
      <c r="P2930" s="304"/>
      <c r="Q2930" s="304"/>
      <c r="R2930" s="317"/>
      <c r="S2930" s="317">
        <v>7500000</v>
      </c>
      <c r="T2930" s="304"/>
      <c r="U2930" s="304"/>
      <c r="V2930" s="304"/>
      <c r="W2930" s="304"/>
      <c r="X2930" s="304"/>
      <c r="Y2930" s="154"/>
    </row>
    <row r="2931" spans="1:25">
      <c r="A2931" s="174"/>
      <c r="B2931" s="162"/>
      <c r="C2931" s="162"/>
      <c r="D2931" s="248" t="s">
        <v>129</v>
      </c>
      <c r="E2931" s="302"/>
      <c r="F2931" s="302"/>
      <c r="G2931" s="302"/>
      <c r="H2931" s="302"/>
      <c r="I2931" s="302"/>
      <c r="J2931" s="302"/>
      <c r="K2931" s="302"/>
      <c r="L2931" s="302"/>
      <c r="M2931" s="317">
        <v>5100000</v>
      </c>
      <c r="N2931" s="304"/>
      <c r="O2931" s="304"/>
      <c r="P2931" s="304"/>
      <c r="Q2931" s="304"/>
      <c r="R2931" s="317"/>
      <c r="S2931" s="317">
        <v>5100000</v>
      </c>
      <c r="T2931" s="304"/>
      <c r="U2931" s="304"/>
      <c r="V2931" s="304"/>
      <c r="W2931" s="304"/>
      <c r="X2931" s="304"/>
      <c r="Y2931" s="154"/>
    </row>
    <row r="2932" spans="1:25">
      <c r="A2932" s="174"/>
      <c r="B2932" s="162"/>
      <c r="C2932" s="162"/>
      <c r="D2932" s="271" t="s">
        <v>1309</v>
      </c>
      <c r="E2932" s="302"/>
      <c r="F2932" s="302"/>
      <c r="G2932" s="302"/>
      <c r="H2932" s="302"/>
      <c r="I2932" s="302"/>
      <c r="J2932" s="302"/>
      <c r="K2932" s="302"/>
      <c r="L2932" s="302"/>
      <c r="M2932" s="304"/>
      <c r="N2932" s="304"/>
      <c r="O2932" s="304"/>
      <c r="P2932" s="304"/>
      <c r="Q2932" s="304"/>
      <c r="R2932" s="304"/>
      <c r="S2932" s="304"/>
      <c r="T2932" s="304"/>
      <c r="U2932" s="304"/>
      <c r="V2932" s="304"/>
      <c r="W2932" s="304"/>
      <c r="X2932" s="304"/>
      <c r="Y2932" s="154"/>
    </row>
    <row r="2933" spans="1:25">
      <c r="A2933" s="174"/>
      <c r="B2933" s="162"/>
      <c r="C2933" s="162"/>
      <c r="D2933" s="248" t="s">
        <v>1306</v>
      </c>
      <c r="E2933" s="302"/>
      <c r="F2933" s="302"/>
      <c r="G2933" s="302"/>
      <c r="H2933" s="302"/>
      <c r="I2933" s="302"/>
      <c r="J2933" s="302"/>
      <c r="K2933" s="302"/>
      <c r="L2933" s="302"/>
      <c r="M2933" s="316">
        <v>66733030</v>
      </c>
      <c r="N2933" s="304"/>
      <c r="O2933" s="304"/>
      <c r="P2933" s="304"/>
      <c r="Q2933" s="304"/>
      <c r="R2933" s="316"/>
      <c r="S2933" s="304"/>
      <c r="T2933" s="304"/>
      <c r="U2933" s="304"/>
      <c r="V2933" s="304"/>
      <c r="W2933" s="304"/>
      <c r="X2933" s="304"/>
      <c r="Y2933" s="154"/>
    </row>
    <row r="2934" spans="1:25">
      <c r="A2934" s="174"/>
      <c r="B2934" s="162"/>
      <c r="C2934" s="162"/>
      <c r="D2934" s="248" t="s">
        <v>1307</v>
      </c>
      <c r="E2934" s="302"/>
      <c r="F2934" s="302"/>
      <c r="G2934" s="302"/>
      <c r="H2934" s="302"/>
      <c r="I2934" s="302"/>
      <c r="J2934" s="302"/>
      <c r="K2934" s="302"/>
      <c r="L2934" s="302"/>
      <c r="M2934" s="316">
        <v>76394640</v>
      </c>
      <c r="N2934" s="304"/>
      <c r="O2934" s="304"/>
      <c r="P2934" s="304"/>
      <c r="Q2934" s="304"/>
      <c r="R2934" s="316"/>
      <c r="S2934" s="304"/>
      <c r="T2934" s="304"/>
      <c r="U2934" s="304"/>
      <c r="V2934" s="304"/>
      <c r="W2934" s="304"/>
      <c r="X2934" s="304"/>
      <c r="Y2934" s="154"/>
    </row>
    <row r="2935" spans="1:25">
      <c r="A2935" s="174"/>
      <c r="B2935" s="162"/>
      <c r="C2935" s="162"/>
      <c r="D2935" s="248" t="s">
        <v>1308</v>
      </c>
      <c r="E2935" s="302"/>
      <c r="F2935" s="302"/>
      <c r="G2935" s="302"/>
      <c r="H2935" s="302"/>
      <c r="I2935" s="302"/>
      <c r="J2935" s="302"/>
      <c r="K2935" s="302"/>
      <c r="L2935" s="302"/>
      <c r="M2935" s="316">
        <v>60160779</v>
      </c>
      <c r="N2935" s="304"/>
      <c r="O2935" s="304"/>
      <c r="P2935" s="304"/>
      <c r="Q2935" s="304"/>
      <c r="R2935" s="316"/>
      <c r="S2935" s="304"/>
      <c r="T2935" s="304"/>
      <c r="U2935" s="304"/>
      <c r="V2935" s="304"/>
      <c r="W2935" s="304"/>
      <c r="X2935" s="304"/>
      <c r="Y2935" s="154"/>
    </row>
    <row r="2936" spans="1:25">
      <c r="A2936" s="174"/>
      <c r="B2936" s="162"/>
      <c r="C2936" s="162"/>
      <c r="D2936" s="201"/>
      <c r="E2936" s="304"/>
      <c r="F2936" s="304"/>
      <c r="G2936" s="304"/>
      <c r="H2936" s="304"/>
      <c r="I2936" s="304"/>
      <c r="J2936" s="304"/>
      <c r="K2936" s="304"/>
      <c r="L2936" s="304"/>
      <c r="M2936" s="304"/>
      <c r="N2936" s="304"/>
      <c r="O2936" s="304"/>
      <c r="P2936" s="304"/>
      <c r="Q2936" s="304"/>
      <c r="R2936" s="304"/>
      <c r="S2936" s="304"/>
      <c r="T2936" s="304"/>
      <c r="U2936" s="304"/>
      <c r="V2936" s="304"/>
      <c r="W2936" s="304"/>
      <c r="X2936" s="304"/>
      <c r="Y2936" s="154"/>
    </row>
    <row r="2937" spans="1:25" s="226" customFormat="1" ht="18.75" customHeight="1">
      <c r="A2937" s="249">
        <v>35</v>
      </c>
      <c r="B2937" s="250" t="s">
        <v>54</v>
      </c>
      <c r="C2937" s="251"/>
      <c r="D2937" s="251"/>
      <c r="E2937" s="309">
        <f>E2938+E2939+E2949+E2950+E2952+E2953+E2954</f>
        <v>1065035700</v>
      </c>
      <c r="F2937" s="309">
        <f t="shared" ref="F2937:G2937" si="390">F2938+F2939+F2949+F2950+F2952+F2953+F2954</f>
        <v>28212600</v>
      </c>
      <c r="G2937" s="309">
        <f t="shared" si="390"/>
        <v>28212600</v>
      </c>
      <c r="H2937" s="309">
        <f t="shared" ref="H2937" si="391">H2938+H2939+H2949+H2950+H2952+H2953+H2954</f>
        <v>0</v>
      </c>
      <c r="I2937" s="309">
        <f t="shared" ref="I2937" si="392">I2938+I2939+I2949+I2950+I2952+I2953+I2954</f>
        <v>0</v>
      </c>
      <c r="J2937" s="309">
        <f t="shared" ref="J2937" si="393">J2938+J2939+J2949+J2950+J2952+J2953+J2954</f>
        <v>0</v>
      </c>
      <c r="K2937" s="309">
        <f t="shared" ref="K2937" si="394">K2938+K2939+K2949+K2950+K2952+K2953+K2954</f>
        <v>0</v>
      </c>
      <c r="L2937" s="309">
        <f t="shared" ref="L2937" si="395">L2938+L2939+L2949+L2950+L2952+L2953+L2954</f>
        <v>0</v>
      </c>
      <c r="M2937" s="309">
        <f t="shared" ref="M2937" si="396">M2938+M2939+M2949+M2950+M2952+M2953+M2954</f>
        <v>0</v>
      </c>
      <c r="N2937" s="309">
        <f t="shared" ref="N2937" si="397">N2938+N2939+N2949+N2950+N2952+N2953+N2954</f>
        <v>0</v>
      </c>
      <c r="O2937" s="309">
        <f t="shared" ref="O2937" si="398">O2938+O2939+O2949+O2950+O2952+O2953+O2954</f>
        <v>0</v>
      </c>
      <c r="P2937" s="309">
        <f t="shared" ref="P2937" si="399">P2938+P2939+P2949+P2950+P2952+P2953+P2954</f>
        <v>0</v>
      </c>
      <c r="Q2937" s="309">
        <f t="shared" ref="Q2937" si="400">Q2938+Q2939+Q2949+Q2950+Q2952+Q2953+Q2954</f>
        <v>0</v>
      </c>
      <c r="R2937" s="309">
        <f t="shared" ref="R2937" si="401">R2938+R2939+R2949+R2950+R2952+R2953+R2954</f>
        <v>0</v>
      </c>
      <c r="S2937" s="309">
        <f t="shared" ref="S2937" si="402">S2938+S2939+S2949+S2950+S2952+S2953+S2954</f>
        <v>1195000</v>
      </c>
      <c r="T2937" s="309">
        <f t="shared" ref="T2937" si="403">T2938+T2939+T2949+T2950+T2952+T2953+T2954</f>
        <v>0</v>
      </c>
      <c r="U2937" s="309"/>
      <c r="V2937" s="309"/>
      <c r="W2937" s="309">
        <f t="shared" ref="W2937" si="404">SUM(W2938:W2954)</f>
        <v>1092053300</v>
      </c>
      <c r="X2937" s="309"/>
    </row>
    <row r="2938" spans="1:25">
      <c r="A2938" s="173"/>
      <c r="B2938" s="163">
        <v>1</v>
      </c>
      <c r="C2938" s="163" t="s">
        <v>95</v>
      </c>
      <c r="D2938" s="167" t="s">
        <v>9</v>
      </c>
      <c r="E2938" s="300">
        <v>262500000</v>
      </c>
      <c r="F2938" s="300"/>
      <c r="G2938" s="300"/>
      <c r="H2938" s="300"/>
      <c r="I2938" s="300"/>
      <c r="J2938" s="300"/>
      <c r="K2938" s="300"/>
      <c r="L2938" s="300"/>
      <c r="M2938" s="301">
        <v>0</v>
      </c>
      <c r="N2938" s="301"/>
      <c r="O2938" s="301"/>
      <c r="P2938" s="301"/>
      <c r="Q2938" s="301">
        <v>0</v>
      </c>
      <c r="R2938" s="301">
        <v>0</v>
      </c>
      <c r="S2938" s="301">
        <v>0</v>
      </c>
      <c r="T2938" s="301"/>
      <c r="U2938" s="301"/>
      <c r="V2938" s="301"/>
      <c r="W2938" s="301">
        <f t="shared" ref="W2938:W2939" si="405">E2938+G2938+H2938+I2938+J2938+K2938+L2938+M2938+N2938-O2938-P2938-Q2938-R2938-S2938-T2938-U2938-V2938</f>
        <v>262500000</v>
      </c>
      <c r="X2938" s="301"/>
      <c r="Y2938" s="154"/>
    </row>
    <row r="2939" spans="1:25">
      <c r="A2939" s="173"/>
      <c r="B2939" s="163">
        <v>2</v>
      </c>
      <c r="C2939" s="163" t="s">
        <v>96</v>
      </c>
      <c r="D2939" s="167" t="s">
        <v>12</v>
      </c>
      <c r="E2939" s="300">
        <v>356506947</v>
      </c>
      <c r="F2939" s="300">
        <v>26400000</v>
      </c>
      <c r="G2939" s="300">
        <f>SUM(G2940:G2948)</f>
        <v>26400000</v>
      </c>
      <c r="H2939" s="300">
        <f t="shared" ref="H2939:S2939" si="406">SUM(H2940:H2948)</f>
        <v>0</v>
      </c>
      <c r="I2939" s="300">
        <f t="shared" si="406"/>
        <v>0</v>
      </c>
      <c r="J2939" s="300">
        <f t="shared" si="406"/>
        <v>0</v>
      </c>
      <c r="K2939" s="300">
        <f t="shared" si="406"/>
        <v>0</v>
      </c>
      <c r="L2939" s="300">
        <f t="shared" si="406"/>
        <v>0</v>
      </c>
      <c r="M2939" s="300">
        <f t="shared" si="406"/>
        <v>0</v>
      </c>
      <c r="N2939" s="300">
        <f t="shared" si="406"/>
        <v>0</v>
      </c>
      <c r="O2939" s="300">
        <f t="shared" si="406"/>
        <v>0</v>
      </c>
      <c r="P2939" s="300">
        <f t="shared" si="406"/>
        <v>0</v>
      </c>
      <c r="Q2939" s="300">
        <f t="shared" si="406"/>
        <v>0</v>
      </c>
      <c r="R2939" s="300">
        <f t="shared" si="406"/>
        <v>0</v>
      </c>
      <c r="S2939" s="300">
        <f t="shared" si="406"/>
        <v>0</v>
      </c>
      <c r="T2939" s="301"/>
      <c r="U2939" s="301"/>
      <c r="V2939" s="301"/>
      <c r="W2939" s="301">
        <f t="shared" si="405"/>
        <v>382906947</v>
      </c>
      <c r="X2939" s="301"/>
      <c r="Y2939" s="154"/>
    </row>
    <row r="2940" spans="1:25">
      <c r="A2940" s="174"/>
      <c r="B2940" s="162"/>
      <c r="C2940" s="162"/>
      <c r="D2940" s="248" t="s">
        <v>612</v>
      </c>
      <c r="E2940" s="302"/>
      <c r="F2940" s="302"/>
      <c r="G2940" s="316">
        <v>3100000</v>
      </c>
      <c r="H2940" s="302"/>
      <c r="I2940" s="302"/>
      <c r="J2940" s="302"/>
      <c r="K2940" s="302"/>
      <c r="L2940" s="302"/>
      <c r="M2940" s="304"/>
      <c r="N2940" s="304"/>
      <c r="O2940" s="304"/>
      <c r="P2940" s="304"/>
      <c r="Q2940" s="304"/>
      <c r="R2940" s="304"/>
      <c r="S2940" s="304"/>
      <c r="T2940" s="304"/>
      <c r="U2940" s="304"/>
      <c r="V2940" s="304"/>
      <c r="W2940" s="304"/>
      <c r="X2940" s="304"/>
      <c r="Y2940" s="154"/>
    </row>
    <row r="2941" spans="1:25">
      <c r="A2941" s="174"/>
      <c r="B2941" s="162"/>
      <c r="C2941" s="162"/>
      <c r="D2941" s="248" t="s">
        <v>526</v>
      </c>
      <c r="E2941" s="302"/>
      <c r="F2941" s="302"/>
      <c r="G2941" s="316">
        <v>7000000</v>
      </c>
      <c r="H2941" s="302"/>
      <c r="I2941" s="302"/>
      <c r="J2941" s="302"/>
      <c r="K2941" s="302"/>
      <c r="L2941" s="302"/>
      <c r="M2941" s="304"/>
      <c r="N2941" s="304"/>
      <c r="O2941" s="304"/>
      <c r="P2941" s="304"/>
      <c r="Q2941" s="304"/>
      <c r="R2941" s="304"/>
      <c r="S2941" s="304"/>
      <c r="T2941" s="304"/>
      <c r="U2941" s="304"/>
      <c r="V2941" s="304"/>
      <c r="W2941" s="304"/>
      <c r="X2941" s="304"/>
      <c r="Y2941" s="154"/>
    </row>
    <row r="2942" spans="1:25">
      <c r="A2942" s="174"/>
      <c r="B2942" s="162"/>
      <c r="C2942" s="162"/>
      <c r="D2942" s="248" t="s">
        <v>189</v>
      </c>
      <c r="E2942" s="302"/>
      <c r="F2942" s="302"/>
      <c r="G2942" s="316">
        <v>1500000</v>
      </c>
      <c r="H2942" s="302"/>
      <c r="I2942" s="302"/>
      <c r="J2942" s="302"/>
      <c r="K2942" s="302"/>
      <c r="L2942" s="302"/>
      <c r="M2942" s="304"/>
      <c r="N2942" s="304"/>
      <c r="O2942" s="304"/>
      <c r="P2942" s="304"/>
      <c r="Q2942" s="304"/>
      <c r="R2942" s="304"/>
      <c r="S2942" s="304"/>
      <c r="T2942" s="304"/>
      <c r="U2942" s="304"/>
      <c r="V2942" s="304"/>
      <c r="W2942" s="304"/>
      <c r="X2942" s="304"/>
      <c r="Y2942" s="154"/>
    </row>
    <row r="2943" spans="1:25">
      <c r="A2943" s="174"/>
      <c r="B2943" s="162"/>
      <c r="C2943" s="162"/>
      <c r="D2943" s="248" t="s">
        <v>1177</v>
      </c>
      <c r="E2943" s="302"/>
      <c r="F2943" s="302"/>
      <c r="G2943" s="316">
        <v>4000000</v>
      </c>
      <c r="H2943" s="302"/>
      <c r="I2943" s="302"/>
      <c r="J2943" s="302"/>
      <c r="K2943" s="302"/>
      <c r="L2943" s="302"/>
      <c r="M2943" s="304"/>
      <c r="N2943" s="304"/>
      <c r="O2943" s="304"/>
      <c r="P2943" s="304"/>
      <c r="Q2943" s="304"/>
      <c r="R2943" s="304"/>
      <c r="S2943" s="304"/>
      <c r="T2943" s="304"/>
      <c r="U2943" s="304"/>
      <c r="V2943" s="304"/>
      <c r="W2943" s="304"/>
      <c r="X2943" s="304"/>
      <c r="Y2943" s="154"/>
    </row>
    <row r="2944" spans="1:25">
      <c r="A2944" s="174"/>
      <c r="B2944" s="162"/>
      <c r="C2944" s="162"/>
      <c r="D2944" s="248" t="s">
        <v>540</v>
      </c>
      <c r="E2944" s="302"/>
      <c r="F2944" s="302"/>
      <c r="G2944" s="316">
        <v>7000000</v>
      </c>
      <c r="H2944" s="302"/>
      <c r="I2944" s="302"/>
      <c r="J2944" s="302"/>
      <c r="K2944" s="302"/>
      <c r="L2944" s="302"/>
      <c r="M2944" s="304"/>
      <c r="N2944" s="304"/>
      <c r="O2944" s="304"/>
      <c r="P2944" s="304"/>
      <c r="Q2944" s="304"/>
      <c r="R2944" s="304"/>
      <c r="S2944" s="304"/>
      <c r="T2944" s="304"/>
      <c r="U2944" s="304"/>
      <c r="V2944" s="304"/>
      <c r="W2944" s="304"/>
      <c r="X2944" s="304"/>
      <c r="Y2944" s="154"/>
    </row>
    <row r="2945" spans="1:25">
      <c r="A2945" s="174"/>
      <c r="B2945" s="162"/>
      <c r="C2945" s="162"/>
      <c r="D2945" s="248" t="s">
        <v>152</v>
      </c>
      <c r="E2945" s="302"/>
      <c r="F2945" s="302"/>
      <c r="G2945" s="316">
        <v>1300000</v>
      </c>
      <c r="H2945" s="302"/>
      <c r="I2945" s="302"/>
      <c r="J2945" s="302"/>
      <c r="K2945" s="302"/>
      <c r="L2945" s="302"/>
      <c r="M2945" s="304"/>
      <c r="N2945" s="304"/>
      <c r="O2945" s="304"/>
      <c r="P2945" s="304"/>
      <c r="Q2945" s="304"/>
      <c r="R2945" s="304"/>
      <c r="S2945" s="304"/>
      <c r="T2945" s="304"/>
      <c r="U2945" s="304"/>
      <c r="V2945" s="304"/>
      <c r="W2945" s="304"/>
      <c r="X2945" s="304"/>
      <c r="Y2945" s="154"/>
    </row>
    <row r="2946" spans="1:25">
      <c r="A2946" s="174"/>
      <c r="B2946" s="162"/>
      <c r="C2946" s="162"/>
      <c r="D2946" s="248" t="s">
        <v>1198</v>
      </c>
      <c r="E2946" s="302"/>
      <c r="F2946" s="302"/>
      <c r="G2946" s="316">
        <v>2500000</v>
      </c>
      <c r="H2946" s="302"/>
      <c r="I2946" s="302"/>
      <c r="J2946" s="302"/>
      <c r="K2946" s="302"/>
      <c r="L2946" s="302"/>
      <c r="M2946" s="304"/>
      <c r="N2946" s="304"/>
      <c r="O2946" s="304"/>
      <c r="P2946" s="304"/>
      <c r="Q2946" s="304"/>
      <c r="R2946" s="304"/>
      <c r="S2946" s="304"/>
      <c r="T2946" s="304"/>
      <c r="U2946" s="304"/>
      <c r="V2946" s="304"/>
      <c r="W2946" s="304"/>
      <c r="X2946" s="304"/>
      <c r="Y2946" s="154"/>
    </row>
    <row r="2947" spans="1:25">
      <c r="A2947" s="174"/>
      <c r="B2947" s="162"/>
      <c r="C2947" s="162"/>
      <c r="D2947" s="157"/>
      <c r="E2947" s="302"/>
      <c r="F2947" s="302"/>
      <c r="G2947" s="302"/>
      <c r="H2947" s="302"/>
      <c r="I2947" s="302"/>
      <c r="J2947" s="302"/>
      <c r="K2947" s="302"/>
      <c r="L2947" s="302"/>
      <c r="M2947" s="304"/>
      <c r="N2947" s="304"/>
      <c r="O2947" s="304"/>
      <c r="P2947" s="304"/>
      <c r="Q2947" s="304"/>
      <c r="R2947" s="304"/>
      <c r="S2947" s="304"/>
      <c r="T2947" s="304"/>
      <c r="U2947" s="304"/>
      <c r="V2947" s="304"/>
      <c r="W2947" s="304"/>
      <c r="X2947" s="304"/>
      <c r="Y2947" s="154"/>
    </row>
    <row r="2948" spans="1:25">
      <c r="A2948" s="174"/>
      <c r="B2948" s="162"/>
      <c r="C2948" s="162"/>
      <c r="D2948" s="201"/>
      <c r="E2948" s="302"/>
      <c r="F2948" s="302"/>
      <c r="G2948" s="302"/>
      <c r="H2948" s="302"/>
      <c r="I2948" s="302"/>
      <c r="J2948" s="302"/>
      <c r="K2948" s="302"/>
      <c r="L2948" s="302"/>
      <c r="M2948" s="304"/>
      <c r="N2948" s="304"/>
      <c r="O2948" s="304"/>
      <c r="P2948" s="304"/>
      <c r="Q2948" s="304"/>
      <c r="R2948" s="304"/>
      <c r="S2948" s="304"/>
      <c r="T2948" s="304"/>
      <c r="U2948" s="304"/>
      <c r="V2948" s="304"/>
      <c r="W2948" s="304"/>
      <c r="X2948" s="304"/>
      <c r="Y2948" s="154"/>
    </row>
    <row r="2949" spans="1:25">
      <c r="A2949" s="173"/>
      <c r="B2949" s="163">
        <v>3</v>
      </c>
      <c r="C2949" s="163" t="s">
        <v>97</v>
      </c>
      <c r="D2949" s="167" t="s">
        <v>13</v>
      </c>
      <c r="E2949" s="300">
        <v>444747253</v>
      </c>
      <c r="F2949" s="300"/>
      <c r="G2949" s="300"/>
      <c r="H2949" s="300"/>
      <c r="I2949" s="300"/>
      <c r="J2949" s="300"/>
      <c r="K2949" s="300"/>
      <c r="L2949" s="300"/>
      <c r="M2949" s="301">
        <v>0</v>
      </c>
      <c r="N2949" s="301"/>
      <c r="O2949" s="301"/>
      <c r="P2949" s="301"/>
      <c r="Q2949" s="301">
        <v>0</v>
      </c>
      <c r="R2949" s="301">
        <v>0</v>
      </c>
      <c r="S2949" s="301">
        <v>0</v>
      </c>
      <c r="T2949" s="301"/>
      <c r="U2949" s="301"/>
      <c r="V2949" s="301"/>
      <c r="W2949" s="301">
        <f t="shared" ref="W2949:W2950" si="407">E2949+G2949+H2949+I2949+J2949+K2949+L2949+M2949+N2949-O2949-P2949-Q2949-R2949-S2949-T2949-U2949-V2949</f>
        <v>444747253</v>
      </c>
      <c r="X2949" s="301"/>
      <c r="Y2949" s="154"/>
    </row>
    <row r="2950" spans="1:25">
      <c r="A2950" s="173"/>
      <c r="B2950" s="163">
        <v>4</v>
      </c>
      <c r="C2950" s="163" t="s">
        <v>98</v>
      </c>
      <c r="D2950" s="167" t="s">
        <v>8</v>
      </c>
      <c r="E2950" s="300">
        <v>0</v>
      </c>
      <c r="F2950" s="300">
        <v>1812600</v>
      </c>
      <c r="G2950" s="300">
        <f>SUM(G2951)</f>
        <v>1812600</v>
      </c>
      <c r="H2950" s="300">
        <f t="shared" ref="H2950:T2950" si="408">SUM(H2951)</f>
        <v>0</v>
      </c>
      <c r="I2950" s="300">
        <f t="shared" si="408"/>
        <v>0</v>
      </c>
      <c r="J2950" s="300">
        <f t="shared" si="408"/>
        <v>0</v>
      </c>
      <c r="K2950" s="300">
        <f t="shared" si="408"/>
        <v>0</v>
      </c>
      <c r="L2950" s="300">
        <f t="shared" si="408"/>
        <v>0</v>
      </c>
      <c r="M2950" s="300">
        <f t="shared" si="408"/>
        <v>0</v>
      </c>
      <c r="N2950" s="300">
        <f t="shared" si="408"/>
        <v>0</v>
      </c>
      <c r="O2950" s="300">
        <f t="shared" si="408"/>
        <v>0</v>
      </c>
      <c r="P2950" s="300">
        <f t="shared" si="408"/>
        <v>0</v>
      </c>
      <c r="Q2950" s="300">
        <f t="shared" si="408"/>
        <v>0</v>
      </c>
      <c r="R2950" s="300">
        <f t="shared" si="408"/>
        <v>0</v>
      </c>
      <c r="S2950" s="300">
        <f t="shared" si="408"/>
        <v>0</v>
      </c>
      <c r="T2950" s="300">
        <f t="shared" si="408"/>
        <v>0</v>
      </c>
      <c r="U2950" s="300"/>
      <c r="V2950" s="300"/>
      <c r="W2950" s="301">
        <f t="shared" si="407"/>
        <v>1812600</v>
      </c>
      <c r="X2950" s="301"/>
      <c r="Y2950" s="154"/>
    </row>
    <row r="2951" spans="1:25">
      <c r="A2951" s="174"/>
      <c r="B2951" s="162"/>
      <c r="C2951" s="162"/>
      <c r="D2951" s="248" t="s">
        <v>1202</v>
      </c>
      <c r="E2951" s="302"/>
      <c r="F2951" s="302"/>
      <c r="G2951" s="316">
        <v>1812600</v>
      </c>
      <c r="H2951" s="302"/>
      <c r="I2951" s="316"/>
      <c r="J2951" s="302"/>
      <c r="K2951" s="302"/>
      <c r="L2951" s="302"/>
      <c r="M2951" s="304"/>
      <c r="N2951" s="304"/>
      <c r="O2951" s="304"/>
      <c r="P2951" s="304"/>
      <c r="Q2951" s="304"/>
      <c r="R2951" s="304"/>
      <c r="S2951" s="304"/>
      <c r="T2951" s="304"/>
      <c r="U2951" s="304"/>
      <c r="V2951" s="304"/>
      <c r="W2951" s="304"/>
      <c r="X2951" s="304"/>
      <c r="Y2951" s="154"/>
    </row>
    <row r="2952" spans="1:25">
      <c r="A2952" s="173"/>
      <c r="B2952" s="163">
        <v>5</v>
      </c>
      <c r="C2952" s="163" t="s">
        <v>99</v>
      </c>
      <c r="D2952" s="167" t="s">
        <v>14</v>
      </c>
      <c r="E2952" s="300">
        <v>86500</v>
      </c>
      <c r="F2952" s="300"/>
      <c r="G2952" s="300"/>
      <c r="H2952" s="300"/>
      <c r="I2952" s="300"/>
      <c r="J2952" s="300"/>
      <c r="K2952" s="300"/>
      <c r="L2952" s="300"/>
      <c r="M2952" s="301">
        <v>0</v>
      </c>
      <c r="N2952" s="301"/>
      <c r="O2952" s="301"/>
      <c r="P2952" s="301"/>
      <c r="Q2952" s="301">
        <v>0</v>
      </c>
      <c r="R2952" s="301">
        <v>0</v>
      </c>
      <c r="S2952" s="301">
        <v>0</v>
      </c>
      <c r="T2952" s="301"/>
      <c r="U2952" s="301"/>
      <c r="V2952" s="301"/>
      <c r="W2952" s="301">
        <f>E2952+G2952+H2952+I2952+J2952+K2952+L2952+M2952+N2952-O2952-P2952-Q2952-R2952-S2952-T2952-U2952-V2952</f>
        <v>86500</v>
      </c>
      <c r="X2952" s="301"/>
      <c r="Y2952" s="154"/>
    </row>
    <row r="2953" spans="1:25">
      <c r="A2953" s="173"/>
      <c r="B2953" s="163">
        <v>6</v>
      </c>
      <c r="C2953" s="163" t="s">
        <v>100</v>
      </c>
      <c r="D2953" s="167" t="s">
        <v>10</v>
      </c>
      <c r="E2953" s="300">
        <v>0</v>
      </c>
      <c r="F2953" s="300"/>
      <c r="G2953" s="300"/>
      <c r="H2953" s="300"/>
      <c r="I2953" s="300"/>
      <c r="J2953" s="300"/>
      <c r="K2953" s="300"/>
      <c r="L2953" s="300"/>
      <c r="M2953" s="301">
        <v>0</v>
      </c>
      <c r="N2953" s="301"/>
      <c r="O2953" s="301"/>
      <c r="P2953" s="301"/>
      <c r="Q2953" s="301">
        <v>0</v>
      </c>
      <c r="R2953" s="301">
        <v>0</v>
      </c>
      <c r="S2953" s="301">
        <v>0</v>
      </c>
      <c r="T2953" s="301"/>
      <c r="U2953" s="301"/>
      <c r="V2953" s="301"/>
      <c r="W2953" s="301">
        <f t="shared" ref="W2953:W2954" si="409">E2953+G2953+H2953+I2953+J2953+K2953+L2953+M2953+N2953-O2953-P2953-Q2953-R2953-S2953-T2953-U2953-V2953</f>
        <v>0</v>
      </c>
      <c r="X2953" s="301"/>
      <c r="Y2953" s="154"/>
    </row>
    <row r="2954" spans="1:25" s="247" customFormat="1">
      <c r="A2954" s="175"/>
      <c r="B2954" s="168">
        <v>7</v>
      </c>
      <c r="C2954" s="168"/>
      <c r="D2954" s="169" t="s">
        <v>11</v>
      </c>
      <c r="E2954" s="300">
        <v>1195000</v>
      </c>
      <c r="F2954" s="300"/>
      <c r="G2954" s="300">
        <f>SUM(G2955:G2957)</f>
        <v>0</v>
      </c>
      <c r="H2954" s="300">
        <f t="shared" ref="H2954:T2954" si="410">SUM(H2955:H2957)</f>
        <v>0</v>
      </c>
      <c r="I2954" s="300">
        <f t="shared" si="410"/>
        <v>0</v>
      </c>
      <c r="J2954" s="300">
        <f t="shared" si="410"/>
        <v>0</v>
      </c>
      <c r="K2954" s="300">
        <f t="shared" si="410"/>
        <v>0</v>
      </c>
      <c r="L2954" s="300">
        <f t="shared" si="410"/>
        <v>0</v>
      </c>
      <c r="M2954" s="300">
        <f t="shared" si="410"/>
        <v>0</v>
      </c>
      <c r="N2954" s="300">
        <f t="shared" si="410"/>
        <v>0</v>
      </c>
      <c r="O2954" s="300">
        <f t="shared" si="410"/>
        <v>0</v>
      </c>
      <c r="P2954" s="300">
        <f t="shared" si="410"/>
        <v>0</v>
      </c>
      <c r="Q2954" s="300">
        <f t="shared" si="410"/>
        <v>0</v>
      </c>
      <c r="R2954" s="300">
        <f t="shared" si="410"/>
        <v>0</v>
      </c>
      <c r="S2954" s="300">
        <f t="shared" si="410"/>
        <v>1195000</v>
      </c>
      <c r="T2954" s="300">
        <f t="shared" si="410"/>
        <v>0</v>
      </c>
      <c r="U2954" s="300"/>
      <c r="V2954" s="300"/>
      <c r="W2954" s="301">
        <f t="shared" si="409"/>
        <v>0</v>
      </c>
      <c r="X2954" s="308"/>
      <c r="Y2954" s="155"/>
    </row>
    <row r="2955" spans="1:25" s="247" customFormat="1">
      <c r="A2955" s="165"/>
      <c r="B2955" s="164"/>
      <c r="C2955" s="164"/>
      <c r="D2955" s="248" t="s">
        <v>1310</v>
      </c>
      <c r="E2955" s="302"/>
      <c r="F2955" s="302"/>
      <c r="G2955" s="302"/>
      <c r="H2955" s="302"/>
      <c r="I2955" s="302"/>
      <c r="J2955" s="302"/>
      <c r="K2955" s="302"/>
      <c r="L2955" s="302"/>
      <c r="M2955" s="311"/>
      <c r="N2955" s="311"/>
      <c r="O2955" s="311"/>
      <c r="P2955" s="311"/>
      <c r="Q2955" s="311"/>
      <c r="R2955" s="311"/>
      <c r="S2955" s="317">
        <v>825000</v>
      </c>
      <c r="T2955" s="311"/>
      <c r="U2955" s="311"/>
      <c r="V2955" s="311"/>
      <c r="W2955" s="304"/>
      <c r="X2955" s="311"/>
      <c r="Y2955" s="155"/>
    </row>
    <row r="2956" spans="1:25" s="247" customFormat="1">
      <c r="A2956" s="165"/>
      <c r="B2956" s="164"/>
      <c r="C2956" s="164"/>
      <c r="D2956" s="248" t="s">
        <v>1107</v>
      </c>
      <c r="E2956" s="302"/>
      <c r="F2956" s="302"/>
      <c r="G2956" s="302"/>
      <c r="H2956" s="302"/>
      <c r="I2956" s="302"/>
      <c r="J2956" s="302"/>
      <c r="K2956" s="302"/>
      <c r="L2956" s="302"/>
      <c r="M2956" s="311"/>
      <c r="N2956" s="311"/>
      <c r="O2956" s="311"/>
      <c r="P2956" s="311"/>
      <c r="Q2956" s="311"/>
      <c r="R2956" s="311"/>
      <c r="S2956" s="317">
        <v>125000</v>
      </c>
      <c r="T2956" s="311"/>
      <c r="U2956" s="311"/>
      <c r="V2956" s="311"/>
      <c r="W2956" s="304"/>
      <c r="X2956" s="311"/>
      <c r="Y2956" s="155"/>
    </row>
    <row r="2957" spans="1:25" s="247" customFormat="1">
      <c r="A2957" s="165"/>
      <c r="B2957" s="164"/>
      <c r="C2957" s="164"/>
      <c r="D2957" s="248" t="s">
        <v>1311</v>
      </c>
      <c r="E2957" s="302"/>
      <c r="F2957" s="302"/>
      <c r="G2957" s="302"/>
      <c r="H2957" s="302"/>
      <c r="I2957" s="302"/>
      <c r="J2957" s="302"/>
      <c r="K2957" s="302"/>
      <c r="L2957" s="302"/>
      <c r="M2957" s="311"/>
      <c r="N2957" s="311"/>
      <c r="O2957" s="311"/>
      <c r="P2957" s="311"/>
      <c r="Q2957" s="311"/>
      <c r="R2957" s="311"/>
      <c r="S2957" s="317">
        <v>245000</v>
      </c>
      <c r="T2957" s="311"/>
      <c r="U2957" s="311"/>
      <c r="V2957" s="311"/>
      <c r="W2957" s="304"/>
      <c r="X2957" s="311"/>
      <c r="Y2957" s="155"/>
    </row>
    <row r="2958" spans="1:25">
      <c r="A2958" s="174"/>
      <c r="B2958" s="162"/>
      <c r="C2958" s="162"/>
      <c r="D2958" s="248"/>
      <c r="E2958" s="304"/>
      <c r="F2958" s="304"/>
      <c r="G2958" s="304"/>
      <c r="H2958" s="304"/>
      <c r="I2958" s="304"/>
      <c r="J2958" s="304"/>
      <c r="K2958" s="304"/>
      <c r="L2958" s="304"/>
      <c r="M2958" s="304"/>
      <c r="N2958" s="304"/>
      <c r="O2958" s="304"/>
      <c r="P2958" s="304"/>
      <c r="Q2958" s="304"/>
      <c r="R2958" s="304"/>
      <c r="S2958" s="304"/>
      <c r="T2958" s="304"/>
      <c r="U2958" s="304"/>
      <c r="V2958" s="304"/>
      <c r="W2958" s="304"/>
      <c r="X2958" s="304"/>
      <c r="Y2958" s="154"/>
    </row>
    <row r="2959" spans="1:25" s="226" customFormat="1" ht="18.75" customHeight="1">
      <c r="A2959" s="249">
        <v>36</v>
      </c>
      <c r="B2959" s="250" t="s">
        <v>55</v>
      </c>
      <c r="C2959" s="251"/>
      <c r="D2959" s="251"/>
      <c r="E2959" s="309">
        <f>E2960+E2961+E2971+E2973+E2975+E2976+E2977</f>
        <v>1241485350</v>
      </c>
      <c r="F2959" s="309">
        <f t="shared" ref="F2959:G2959" si="411">F2960+F2961+F2971+F2973+F2975+F2976+F2977</f>
        <v>28179600</v>
      </c>
      <c r="G2959" s="309">
        <f t="shared" si="411"/>
        <v>28179600</v>
      </c>
      <c r="H2959" s="309">
        <f t="shared" ref="H2959" si="412">H2960+H2961+H2971+H2973+H2975+H2976+H2977</f>
        <v>0</v>
      </c>
      <c r="I2959" s="309">
        <f t="shared" ref="I2959" si="413">I2960+I2961+I2971+I2973+I2975+I2976+I2977</f>
        <v>50000000</v>
      </c>
      <c r="J2959" s="309">
        <f t="shared" ref="J2959" si="414">J2960+J2961+J2971+J2973+J2975+J2976+J2977</f>
        <v>0</v>
      </c>
      <c r="K2959" s="309">
        <f t="shared" ref="K2959" si="415">K2960+K2961+K2971+K2973+K2975+K2976+K2977</f>
        <v>0</v>
      </c>
      <c r="L2959" s="309">
        <f t="shared" ref="L2959" si="416">L2960+L2961+L2971+L2973+L2975+L2976+L2977</f>
        <v>0</v>
      </c>
      <c r="M2959" s="309">
        <f t="shared" ref="M2959" si="417">M2960+M2961+M2971+M2973+M2975+M2976+M2977</f>
        <v>6500000</v>
      </c>
      <c r="N2959" s="309">
        <f t="shared" ref="N2959" si="418">N2960+N2961+N2971+N2973+N2975+N2976+N2977</f>
        <v>0</v>
      </c>
      <c r="O2959" s="309">
        <f t="shared" ref="O2959" si="419">O2960+O2961+O2971+O2973+O2975+O2976+O2977</f>
        <v>0</v>
      </c>
      <c r="P2959" s="309">
        <f t="shared" ref="P2959" si="420">P2960+P2961+P2971+P2973+P2975+P2976+P2977</f>
        <v>0</v>
      </c>
      <c r="Q2959" s="309">
        <f t="shared" ref="Q2959" si="421">Q2960+Q2961+Q2971+Q2973+Q2975+Q2976+Q2977</f>
        <v>0</v>
      </c>
      <c r="R2959" s="309">
        <f t="shared" ref="R2959" si="422">R2960+R2961+R2971+R2973+R2975+R2976+R2977</f>
        <v>6500000</v>
      </c>
      <c r="S2959" s="309">
        <f t="shared" ref="S2959" si="423">S2960+S2961+S2971+S2973+S2975+S2976+S2977</f>
        <v>6500000</v>
      </c>
      <c r="T2959" s="309">
        <f t="shared" ref="T2959" si="424">T2960+T2961+T2971+T2973+T2975+T2976+T2977</f>
        <v>0</v>
      </c>
      <c r="U2959" s="309"/>
      <c r="V2959" s="309"/>
      <c r="W2959" s="309">
        <f t="shared" ref="W2959" si="425">SUM(W2960:W2977)</f>
        <v>1313164950</v>
      </c>
      <c r="X2959" s="309"/>
    </row>
    <row r="2960" spans="1:25">
      <c r="A2960" s="173"/>
      <c r="B2960" s="163">
        <v>1</v>
      </c>
      <c r="C2960" s="163" t="s">
        <v>95</v>
      </c>
      <c r="D2960" s="167" t="s">
        <v>9</v>
      </c>
      <c r="E2960" s="300">
        <v>140000000</v>
      </c>
      <c r="F2960" s="300"/>
      <c r="G2960" s="300"/>
      <c r="H2960" s="300"/>
      <c r="I2960" s="300"/>
      <c r="J2960" s="300"/>
      <c r="K2960" s="300"/>
      <c r="L2960" s="300"/>
      <c r="M2960" s="301">
        <v>0</v>
      </c>
      <c r="N2960" s="301"/>
      <c r="O2960" s="301"/>
      <c r="P2960" s="301"/>
      <c r="Q2960" s="301">
        <v>0</v>
      </c>
      <c r="R2960" s="301">
        <v>0</v>
      </c>
      <c r="S2960" s="301">
        <v>0</v>
      </c>
      <c r="T2960" s="301"/>
      <c r="U2960" s="301"/>
      <c r="V2960" s="301"/>
      <c r="W2960" s="301">
        <f t="shared" ref="W2960:W2961" si="426">E2960+G2960+H2960+I2960+J2960+K2960+L2960+M2960+N2960-O2960-P2960-Q2960-R2960-S2960-T2960-U2960-V2960</f>
        <v>140000000</v>
      </c>
      <c r="X2960" s="301"/>
      <c r="Y2960" s="154"/>
    </row>
    <row r="2961" spans="1:25">
      <c r="A2961" s="173"/>
      <c r="B2961" s="163">
        <v>2</v>
      </c>
      <c r="C2961" s="163" t="s">
        <v>96</v>
      </c>
      <c r="D2961" s="167" t="s">
        <v>12</v>
      </c>
      <c r="E2961" s="300">
        <v>416010850</v>
      </c>
      <c r="F2961" s="300">
        <v>26467000</v>
      </c>
      <c r="G2961" s="300">
        <f>SUM(G2962:G2970)</f>
        <v>26467000</v>
      </c>
      <c r="H2961" s="300">
        <f t="shared" ref="H2961:T2961" si="427">SUM(H2962:H2970)</f>
        <v>0</v>
      </c>
      <c r="I2961" s="300">
        <f t="shared" si="427"/>
        <v>0</v>
      </c>
      <c r="J2961" s="300">
        <f t="shared" si="427"/>
        <v>0</v>
      </c>
      <c r="K2961" s="300">
        <f t="shared" si="427"/>
        <v>0</v>
      </c>
      <c r="L2961" s="300">
        <f t="shared" si="427"/>
        <v>0</v>
      </c>
      <c r="M2961" s="300">
        <f t="shared" si="427"/>
        <v>0</v>
      </c>
      <c r="N2961" s="300">
        <f t="shared" si="427"/>
        <v>0</v>
      </c>
      <c r="O2961" s="300">
        <f t="shared" si="427"/>
        <v>0</v>
      </c>
      <c r="P2961" s="300">
        <f t="shared" si="427"/>
        <v>0</v>
      </c>
      <c r="Q2961" s="300">
        <f t="shared" si="427"/>
        <v>0</v>
      </c>
      <c r="R2961" s="300">
        <f t="shared" si="427"/>
        <v>6500000</v>
      </c>
      <c r="S2961" s="300">
        <f t="shared" si="427"/>
        <v>0</v>
      </c>
      <c r="T2961" s="300">
        <f t="shared" si="427"/>
        <v>0</v>
      </c>
      <c r="U2961" s="300"/>
      <c r="V2961" s="300"/>
      <c r="W2961" s="301">
        <f t="shared" si="426"/>
        <v>435977850</v>
      </c>
      <c r="X2961" s="301"/>
      <c r="Y2961" s="154"/>
    </row>
    <row r="2962" spans="1:25">
      <c r="A2962" s="174"/>
      <c r="B2962" s="162"/>
      <c r="C2962" s="162"/>
      <c r="D2962" s="248" t="s">
        <v>612</v>
      </c>
      <c r="E2962" s="302"/>
      <c r="F2962" s="302"/>
      <c r="G2962" s="316">
        <v>3100000</v>
      </c>
      <c r="H2962" s="302"/>
      <c r="I2962" s="302"/>
      <c r="J2962" s="302"/>
      <c r="K2962" s="302"/>
      <c r="L2962" s="302"/>
      <c r="M2962" s="304"/>
      <c r="N2962" s="304"/>
      <c r="O2962" s="304"/>
      <c r="P2962" s="304"/>
      <c r="Q2962" s="304"/>
      <c r="R2962" s="304"/>
      <c r="S2962" s="304"/>
      <c r="T2962" s="304"/>
      <c r="U2962" s="304"/>
      <c r="V2962" s="304"/>
      <c r="W2962" s="304"/>
      <c r="X2962" s="304"/>
      <c r="Y2962" s="154"/>
    </row>
    <row r="2963" spans="1:25">
      <c r="A2963" s="174"/>
      <c r="B2963" s="162"/>
      <c r="C2963" s="162"/>
      <c r="D2963" s="248" t="s">
        <v>526</v>
      </c>
      <c r="E2963" s="302"/>
      <c r="F2963" s="302"/>
      <c r="G2963" s="316">
        <v>6700000</v>
      </c>
      <c r="H2963" s="302"/>
      <c r="I2963" s="302"/>
      <c r="J2963" s="302"/>
      <c r="K2963" s="302"/>
      <c r="L2963" s="302"/>
      <c r="M2963" s="304"/>
      <c r="N2963" s="304"/>
      <c r="O2963" s="304"/>
      <c r="P2963" s="304"/>
      <c r="Q2963" s="304"/>
      <c r="R2963" s="304"/>
      <c r="S2963" s="304"/>
      <c r="T2963" s="304"/>
      <c r="U2963" s="304"/>
      <c r="V2963" s="304"/>
      <c r="W2963" s="304"/>
      <c r="X2963" s="304"/>
      <c r="Y2963" s="154"/>
    </row>
    <row r="2964" spans="1:25">
      <c r="A2964" s="174"/>
      <c r="B2964" s="162"/>
      <c r="C2964" s="162"/>
      <c r="D2964" s="248" t="s">
        <v>152</v>
      </c>
      <c r="E2964" s="302"/>
      <c r="F2964" s="302"/>
      <c r="G2964" s="316">
        <v>800000</v>
      </c>
      <c r="H2964" s="302"/>
      <c r="I2964" s="302"/>
      <c r="J2964" s="302"/>
      <c r="K2964" s="302"/>
      <c r="L2964" s="302"/>
      <c r="M2964" s="304"/>
      <c r="N2964" s="304"/>
      <c r="O2964" s="304"/>
      <c r="P2964" s="304"/>
      <c r="Q2964" s="304"/>
      <c r="R2964" s="304"/>
      <c r="S2964" s="304"/>
      <c r="T2964" s="304"/>
      <c r="U2964" s="304"/>
      <c r="V2964" s="304"/>
      <c r="W2964" s="304"/>
      <c r="X2964" s="304"/>
      <c r="Y2964" s="154"/>
    </row>
    <row r="2965" spans="1:25">
      <c r="A2965" s="174"/>
      <c r="B2965" s="162"/>
      <c r="C2965" s="162"/>
      <c r="D2965" s="248" t="s">
        <v>817</v>
      </c>
      <c r="E2965" s="302"/>
      <c r="F2965" s="302"/>
      <c r="G2965" s="316">
        <v>7000000</v>
      </c>
      <c r="H2965" s="302"/>
      <c r="I2965" s="302"/>
      <c r="J2965" s="302"/>
      <c r="K2965" s="302"/>
      <c r="L2965" s="302"/>
      <c r="M2965" s="304"/>
      <c r="N2965" s="304"/>
      <c r="O2965" s="304"/>
      <c r="P2965" s="304"/>
      <c r="Q2965" s="304"/>
      <c r="R2965" s="304"/>
      <c r="S2965" s="304"/>
      <c r="T2965" s="304"/>
      <c r="U2965" s="304"/>
      <c r="V2965" s="304"/>
      <c r="W2965" s="304"/>
      <c r="X2965" s="304"/>
      <c r="Y2965" s="154"/>
    </row>
    <row r="2966" spans="1:25">
      <c r="A2966" s="174"/>
      <c r="B2966" s="162"/>
      <c r="C2966" s="162"/>
      <c r="D2966" s="248" t="s">
        <v>189</v>
      </c>
      <c r="E2966" s="302"/>
      <c r="F2966" s="302"/>
      <c r="G2966" s="316">
        <v>1500000</v>
      </c>
      <c r="H2966" s="302"/>
      <c r="I2966" s="302"/>
      <c r="J2966" s="302"/>
      <c r="K2966" s="302"/>
      <c r="L2966" s="302"/>
      <c r="M2966" s="304"/>
      <c r="N2966" s="304"/>
      <c r="O2966" s="304"/>
      <c r="P2966" s="304"/>
      <c r="Q2966" s="304"/>
      <c r="R2966" s="304"/>
      <c r="S2966" s="304"/>
      <c r="T2966" s="304"/>
      <c r="U2966" s="304"/>
      <c r="V2966" s="304"/>
      <c r="W2966" s="304"/>
      <c r="X2966" s="304"/>
      <c r="Y2966" s="154"/>
    </row>
    <row r="2967" spans="1:25">
      <c r="A2967" s="174"/>
      <c r="B2967" s="162"/>
      <c r="C2967" s="162"/>
      <c r="D2967" s="248" t="s">
        <v>1177</v>
      </c>
      <c r="E2967" s="302"/>
      <c r="F2967" s="302"/>
      <c r="G2967" s="316">
        <v>4000000</v>
      </c>
      <c r="H2967" s="302"/>
      <c r="I2967" s="302"/>
      <c r="J2967" s="302"/>
      <c r="K2967" s="302"/>
      <c r="L2967" s="302"/>
      <c r="M2967" s="304"/>
      <c r="N2967" s="304"/>
      <c r="O2967" s="304"/>
      <c r="P2967" s="304"/>
      <c r="Q2967" s="304"/>
      <c r="R2967" s="304"/>
      <c r="S2967" s="304"/>
      <c r="T2967" s="304"/>
      <c r="U2967" s="304"/>
      <c r="V2967" s="304"/>
      <c r="W2967" s="304"/>
      <c r="X2967" s="304"/>
      <c r="Y2967" s="154"/>
    </row>
    <row r="2968" spans="1:25">
      <c r="A2968" s="174"/>
      <c r="B2968" s="162"/>
      <c r="C2968" s="162"/>
      <c r="D2968" s="248" t="s">
        <v>1312</v>
      </c>
      <c r="E2968" s="302"/>
      <c r="F2968" s="302"/>
      <c r="G2968" s="316">
        <v>2167000</v>
      </c>
      <c r="H2968" s="302"/>
      <c r="I2968" s="302"/>
      <c r="J2968" s="302"/>
      <c r="K2968" s="302"/>
      <c r="L2968" s="302"/>
      <c r="M2968" s="304"/>
      <c r="N2968" s="304"/>
      <c r="O2968" s="304"/>
      <c r="P2968" s="304"/>
      <c r="Q2968" s="304"/>
      <c r="R2968" s="304"/>
      <c r="S2968" s="304"/>
      <c r="T2968" s="304"/>
      <c r="U2968" s="304"/>
      <c r="V2968" s="304"/>
      <c r="W2968" s="304"/>
      <c r="X2968" s="304"/>
      <c r="Y2968" s="154"/>
    </row>
    <row r="2969" spans="1:25">
      <c r="A2969" s="174"/>
      <c r="B2969" s="162"/>
      <c r="C2969" s="162"/>
      <c r="D2969" s="248" t="s">
        <v>152</v>
      </c>
      <c r="E2969" s="302"/>
      <c r="F2969" s="302"/>
      <c r="G2969" s="316">
        <v>1200000</v>
      </c>
      <c r="H2969" s="302"/>
      <c r="I2969" s="302"/>
      <c r="J2969" s="302"/>
      <c r="K2969" s="302"/>
      <c r="L2969" s="302"/>
      <c r="M2969" s="304"/>
      <c r="N2969" s="304"/>
      <c r="O2969" s="304"/>
      <c r="P2969" s="304"/>
      <c r="Q2969" s="304"/>
      <c r="R2969" s="304"/>
      <c r="S2969" s="304"/>
      <c r="T2969" s="304"/>
      <c r="U2969" s="304"/>
      <c r="V2969" s="304"/>
      <c r="W2969" s="304"/>
      <c r="X2969" s="304"/>
      <c r="Y2969" s="154"/>
    </row>
    <row r="2970" spans="1:25">
      <c r="A2970" s="174"/>
      <c r="B2970" s="162"/>
      <c r="C2970" s="162"/>
      <c r="D2970" s="248" t="s">
        <v>129</v>
      </c>
      <c r="E2970" s="302"/>
      <c r="F2970" s="302"/>
      <c r="G2970" s="302"/>
      <c r="H2970" s="302"/>
      <c r="I2970" s="302"/>
      <c r="J2970" s="302"/>
      <c r="K2970" s="302"/>
      <c r="L2970" s="302"/>
      <c r="M2970" s="304"/>
      <c r="N2970" s="304"/>
      <c r="O2970" s="304"/>
      <c r="P2970" s="304"/>
      <c r="Q2970" s="304"/>
      <c r="R2970" s="316">
        <v>6500000</v>
      </c>
      <c r="S2970" s="304"/>
      <c r="T2970" s="304"/>
      <c r="U2970" s="304"/>
      <c r="V2970" s="304"/>
      <c r="W2970" s="304"/>
      <c r="X2970" s="304"/>
      <c r="Y2970" s="154"/>
    </row>
    <row r="2971" spans="1:25">
      <c r="A2971" s="173"/>
      <c r="B2971" s="163">
        <v>3</v>
      </c>
      <c r="C2971" s="163" t="s">
        <v>97</v>
      </c>
      <c r="D2971" s="167" t="s">
        <v>13</v>
      </c>
      <c r="E2971" s="300">
        <v>675780000</v>
      </c>
      <c r="F2971" s="300"/>
      <c r="G2971" s="300">
        <f>SUM(G2972)</f>
        <v>0</v>
      </c>
      <c r="H2971" s="300">
        <f t="shared" ref="H2971:T2971" si="428">SUM(H2972)</f>
        <v>0</v>
      </c>
      <c r="I2971" s="300">
        <f t="shared" si="428"/>
        <v>50000000</v>
      </c>
      <c r="J2971" s="300">
        <f t="shared" si="428"/>
        <v>0</v>
      </c>
      <c r="K2971" s="300">
        <f t="shared" si="428"/>
        <v>0</v>
      </c>
      <c r="L2971" s="300">
        <f t="shared" si="428"/>
        <v>0</v>
      </c>
      <c r="M2971" s="300">
        <f t="shared" si="428"/>
        <v>0</v>
      </c>
      <c r="N2971" s="300">
        <f t="shared" si="428"/>
        <v>0</v>
      </c>
      <c r="O2971" s="300">
        <f t="shared" si="428"/>
        <v>0</v>
      </c>
      <c r="P2971" s="300">
        <f t="shared" si="428"/>
        <v>0</v>
      </c>
      <c r="Q2971" s="300">
        <f t="shared" si="428"/>
        <v>0</v>
      </c>
      <c r="R2971" s="300">
        <f t="shared" si="428"/>
        <v>0</v>
      </c>
      <c r="S2971" s="300">
        <f t="shared" si="428"/>
        <v>0</v>
      </c>
      <c r="T2971" s="300">
        <f t="shared" si="428"/>
        <v>0</v>
      </c>
      <c r="U2971" s="300"/>
      <c r="V2971" s="300"/>
      <c r="W2971" s="301">
        <f>E2971+G2971+H2971+I2971+J2971+K2971+L2971+M2971+N2971-O2971-P2971-Q2971-R2971-S2971-T2971-U2971-V2971</f>
        <v>725780000</v>
      </c>
      <c r="X2971" s="301"/>
      <c r="Y2971" s="154"/>
    </row>
    <row r="2972" spans="1:25">
      <c r="A2972" s="174"/>
      <c r="B2972" s="162"/>
      <c r="C2972" s="162"/>
      <c r="D2972" s="248" t="s">
        <v>147</v>
      </c>
      <c r="E2972" s="302"/>
      <c r="F2972" s="302"/>
      <c r="G2972" s="302"/>
      <c r="H2972" s="302"/>
      <c r="I2972" s="316">
        <v>50000000</v>
      </c>
      <c r="J2972" s="302"/>
      <c r="K2972" s="302"/>
      <c r="L2972" s="302"/>
      <c r="M2972" s="304"/>
      <c r="N2972" s="304"/>
      <c r="O2972" s="304"/>
      <c r="P2972" s="304"/>
      <c r="Q2972" s="304"/>
      <c r="R2972" s="304"/>
      <c r="S2972" s="304"/>
      <c r="T2972" s="304"/>
      <c r="U2972" s="304"/>
      <c r="V2972" s="304"/>
      <c r="W2972" s="304"/>
      <c r="X2972" s="304"/>
      <c r="Y2972" s="154"/>
    </row>
    <row r="2973" spans="1:25">
      <c r="A2973" s="173"/>
      <c r="B2973" s="163">
        <v>4</v>
      </c>
      <c r="C2973" s="163" t="s">
        <v>98</v>
      </c>
      <c r="D2973" s="167" t="s">
        <v>8</v>
      </c>
      <c r="E2973" s="300">
        <v>0</v>
      </c>
      <c r="F2973" s="300">
        <v>1712600</v>
      </c>
      <c r="G2973" s="300">
        <f t="shared" ref="G2973:T2973" si="429">SUM(G2974)</f>
        <v>1712600</v>
      </c>
      <c r="H2973" s="300">
        <f t="shared" si="429"/>
        <v>0</v>
      </c>
      <c r="I2973" s="300">
        <f t="shared" si="429"/>
        <v>0</v>
      </c>
      <c r="J2973" s="300">
        <f t="shared" si="429"/>
        <v>0</v>
      </c>
      <c r="K2973" s="300">
        <f t="shared" si="429"/>
        <v>0</v>
      </c>
      <c r="L2973" s="300">
        <f t="shared" si="429"/>
        <v>0</v>
      </c>
      <c r="M2973" s="300">
        <f t="shared" si="429"/>
        <v>0</v>
      </c>
      <c r="N2973" s="300">
        <f t="shared" si="429"/>
        <v>0</v>
      </c>
      <c r="O2973" s="300">
        <f t="shared" si="429"/>
        <v>0</v>
      </c>
      <c r="P2973" s="300">
        <f t="shared" si="429"/>
        <v>0</v>
      </c>
      <c r="Q2973" s="300">
        <f t="shared" si="429"/>
        <v>0</v>
      </c>
      <c r="R2973" s="300">
        <f t="shared" si="429"/>
        <v>0</v>
      </c>
      <c r="S2973" s="300">
        <f t="shared" si="429"/>
        <v>0</v>
      </c>
      <c r="T2973" s="300">
        <f t="shared" si="429"/>
        <v>0</v>
      </c>
      <c r="U2973" s="300"/>
      <c r="V2973" s="300"/>
      <c r="W2973" s="301">
        <f>E2973+G2973+H2973+I2973+J2973+K2973+L2973+M2973+N2973-O2973-P2973-Q2973-R2973-S2973-T2973-U2973-V2973</f>
        <v>1712600</v>
      </c>
      <c r="X2973" s="301"/>
      <c r="Y2973" s="154"/>
    </row>
    <row r="2974" spans="1:25">
      <c r="A2974" s="174"/>
      <c r="B2974" s="162"/>
      <c r="C2974" s="162"/>
      <c r="D2974" s="248" t="s">
        <v>1202</v>
      </c>
      <c r="E2974" s="302"/>
      <c r="F2974" s="302"/>
      <c r="G2974" s="316">
        <v>1712600</v>
      </c>
      <c r="H2974" s="302"/>
      <c r="I2974" s="316"/>
      <c r="J2974" s="302"/>
      <c r="K2974" s="302"/>
      <c r="L2974" s="302"/>
      <c r="M2974" s="304"/>
      <c r="N2974" s="304"/>
      <c r="O2974" s="304"/>
      <c r="P2974" s="304"/>
      <c r="Q2974" s="304"/>
      <c r="R2974" s="304"/>
      <c r="S2974" s="304"/>
      <c r="T2974" s="304"/>
      <c r="U2974" s="304"/>
      <c r="V2974" s="304"/>
      <c r="W2974" s="304"/>
      <c r="X2974" s="304"/>
      <c r="Y2974" s="154"/>
    </row>
    <row r="2975" spans="1:25">
      <c r="A2975" s="173"/>
      <c r="B2975" s="163">
        <v>5</v>
      </c>
      <c r="C2975" s="163" t="s">
        <v>99</v>
      </c>
      <c r="D2975" s="167" t="s">
        <v>14</v>
      </c>
      <c r="E2975" s="300">
        <v>9694500</v>
      </c>
      <c r="F2975" s="300"/>
      <c r="G2975" s="300"/>
      <c r="H2975" s="300"/>
      <c r="I2975" s="300"/>
      <c r="J2975" s="300"/>
      <c r="K2975" s="300"/>
      <c r="L2975" s="300"/>
      <c r="M2975" s="301">
        <v>0</v>
      </c>
      <c r="N2975" s="301"/>
      <c r="O2975" s="301"/>
      <c r="P2975" s="301"/>
      <c r="Q2975" s="301">
        <v>0</v>
      </c>
      <c r="R2975" s="301">
        <v>0</v>
      </c>
      <c r="S2975" s="301">
        <v>0</v>
      </c>
      <c r="T2975" s="301"/>
      <c r="U2975" s="301"/>
      <c r="V2975" s="301"/>
      <c r="W2975" s="301">
        <f t="shared" ref="W2975:W2977" si="430">E2975+G2975+H2975+I2975+J2975+K2975+L2975+M2975+N2975-O2975-P2975-Q2975-R2975-S2975-T2975-U2975-V2975</f>
        <v>9694500</v>
      </c>
      <c r="X2975" s="301"/>
      <c r="Y2975" s="154"/>
    </row>
    <row r="2976" spans="1:25">
      <c r="A2976" s="173"/>
      <c r="B2976" s="163">
        <v>6</v>
      </c>
      <c r="C2976" s="163" t="s">
        <v>100</v>
      </c>
      <c r="D2976" s="167" t="s">
        <v>10</v>
      </c>
      <c r="E2976" s="300">
        <v>0</v>
      </c>
      <c r="F2976" s="300"/>
      <c r="G2976" s="300"/>
      <c r="H2976" s="300"/>
      <c r="I2976" s="300"/>
      <c r="J2976" s="300"/>
      <c r="K2976" s="300"/>
      <c r="L2976" s="300"/>
      <c r="M2976" s="301">
        <v>0</v>
      </c>
      <c r="N2976" s="301"/>
      <c r="O2976" s="301"/>
      <c r="P2976" s="301"/>
      <c r="Q2976" s="301">
        <v>0</v>
      </c>
      <c r="R2976" s="301">
        <v>0</v>
      </c>
      <c r="S2976" s="301">
        <v>0</v>
      </c>
      <c r="T2976" s="301"/>
      <c r="U2976" s="301"/>
      <c r="V2976" s="301"/>
      <c r="W2976" s="301">
        <f t="shared" si="430"/>
        <v>0</v>
      </c>
      <c r="X2976" s="301"/>
      <c r="Y2976" s="154"/>
    </row>
    <row r="2977" spans="1:25" s="247" customFormat="1">
      <c r="A2977" s="175"/>
      <c r="B2977" s="168">
        <v>7</v>
      </c>
      <c r="C2977" s="168"/>
      <c r="D2977" s="169" t="s">
        <v>11</v>
      </c>
      <c r="E2977" s="300">
        <v>0</v>
      </c>
      <c r="F2977" s="300"/>
      <c r="G2977" s="300">
        <f t="shared" ref="G2977" si="431">SUM(G2978)</f>
        <v>0</v>
      </c>
      <c r="H2977" s="300">
        <f t="shared" ref="H2977" si="432">SUM(H2978)</f>
        <v>0</v>
      </c>
      <c r="I2977" s="300">
        <f t="shared" ref="I2977" si="433">SUM(I2978)</f>
        <v>0</v>
      </c>
      <c r="J2977" s="300">
        <f t="shared" ref="J2977" si="434">SUM(J2978)</f>
        <v>0</v>
      </c>
      <c r="K2977" s="300">
        <f t="shared" ref="K2977" si="435">SUM(K2978)</f>
        <v>0</v>
      </c>
      <c r="L2977" s="300">
        <f t="shared" ref="L2977" si="436">SUM(L2978)</f>
        <v>0</v>
      </c>
      <c r="M2977" s="300">
        <f t="shared" ref="M2977" si="437">SUM(M2978)</f>
        <v>6500000</v>
      </c>
      <c r="N2977" s="300">
        <f t="shared" ref="N2977" si="438">SUM(N2978)</f>
        <v>0</v>
      </c>
      <c r="O2977" s="300">
        <f t="shared" ref="O2977" si="439">SUM(O2978)</f>
        <v>0</v>
      </c>
      <c r="P2977" s="300">
        <f t="shared" ref="P2977" si="440">SUM(P2978)</f>
        <v>0</v>
      </c>
      <c r="Q2977" s="300">
        <f t="shared" ref="Q2977" si="441">SUM(Q2978)</f>
        <v>0</v>
      </c>
      <c r="R2977" s="300">
        <f t="shared" ref="R2977" si="442">SUM(R2978)</f>
        <v>0</v>
      </c>
      <c r="S2977" s="300">
        <f t="shared" ref="S2977" si="443">SUM(S2978)</f>
        <v>6500000</v>
      </c>
      <c r="T2977" s="300">
        <f t="shared" ref="T2977" si="444">SUM(T2978)</f>
        <v>0</v>
      </c>
      <c r="U2977" s="300"/>
      <c r="V2977" s="300"/>
      <c r="W2977" s="301">
        <f t="shared" si="430"/>
        <v>0</v>
      </c>
      <c r="X2977" s="308"/>
      <c r="Y2977" s="155"/>
    </row>
    <row r="2978" spans="1:25">
      <c r="A2978" s="174"/>
      <c r="B2978" s="162"/>
      <c r="C2978" s="162"/>
      <c r="D2978" s="248" t="s">
        <v>129</v>
      </c>
      <c r="E2978" s="302"/>
      <c r="F2978" s="302"/>
      <c r="G2978" s="302"/>
      <c r="H2978" s="302"/>
      <c r="I2978" s="302"/>
      <c r="J2978" s="302"/>
      <c r="K2978" s="302"/>
      <c r="L2978" s="302"/>
      <c r="M2978" s="316">
        <v>6500000</v>
      </c>
      <c r="N2978" s="304"/>
      <c r="O2978" s="304"/>
      <c r="P2978" s="304"/>
      <c r="Q2978" s="304"/>
      <c r="R2978" s="316">
        <v>0</v>
      </c>
      <c r="S2978" s="316">
        <v>6500000</v>
      </c>
      <c r="T2978" s="304"/>
      <c r="U2978" s="304"/>
      <c r="V2978" s="304"/>
      <c r="W2978" s="304"/>
      <c r="X2978" s="304"/>
      <c r="Y2978" s="154"/>
    </row>
    <row r="2979" spans="1:25">
      <c r="A2979" s="174"/>
      <c r="B2979" s="162"/>
      <c r="C2979" s="162"/>
      <c r="D2979" s="248"/>
      <c r="E2979" s="304"/>
      <c r="F2979" s="304"/>
      <c r="G2979" s="304"/>
      <c r="H2979" s="304"/>
      <c r="I2979" s="304"/>
      <c r="J2979" s="304"/>
      <c r="K2979" s="304"/>
      <c r="L2979" s="304"/>
      <c r="M2979" s="304"/>
      <c r="N2979" s="304"/>
      <c r="O2979" s="304"/>
      <c r="P2979" s="304"/>
      <c r="Q2979" s="304"/>
      <c r="R2979" s="304"/>
      <c r="S2979" s="304"/>
      <c r="T2979" s="304"/>
      <c r="U2979" s="304"/>
      <c r="V2979" s="304"/>
      <c r="W2979" s="304"/>
      <c r="X2979" s="304"/>
      <c r="Y2979" s="154"/>
    </row>
    <row r="2980" spans="1:25" s="226" customFormat="1" ht="18.75" customHeight="1">
      <c r="A2980" s="249">
        <v>37</v>
      </c>
      <c r="B2980" s="250" t="s">
        <v>56</v>
      </c>
      <c r="C2980" s="251"/>
      <c r="D2980" s="251"/>
      <c r="E2980" s="309">
        <f t="shared" ref="E2980:T2980" si="445">E2981+E2982+E2994+E2995+E2997+E2999+E3000</f>
        <v>1240452450</v>
      </c>
      <c r="F2980" s="309">
        <f t="shared" si="445"/>
        <v>28612600</v>
      </c>
      <c r="G2980" s="309">
        <f t="shared" si="445"/>
        <v>28612600</v>
      </c>
      <c r="H2980" s="309">
        <f t="shared" si="445"/>
        <v>0</v>
      </c>
      <c r="I2980" s="309">
        <f t="shared" si="445"/>
        <v>0</v>
      </c>
      <c r="J2980" s="309">
        <f t="shared" si="445"/>
        <v>0</v>
      </c>
      <c r="K2980" s="309">
        <f t="shared" si="445"/>
        <v>0</v>
      </c>
      <c r="L2980" s="309">
        <f t="shared" si="445"/>
        <v>0</v>
      </c>
      <c r="M2980" s="309">
        <f t="shared" si="445"/>
        <v>2125000</v>
      </c>
      <c r="N2980" s="309">
        <f t="shared" si="445"/>
        <v>0</v>
      </c>
      <c r="O2980" s="309">
        <f t="shared" si="445"/>
        <v>0</v>
      </c>
      <c r="P2980" s="309">
        <f t="shared" si="445"/>
        <v>0</v>
      </c>
      <c r="Q2980" s="309">
        <f t="shared" si="445"/>
        <v>0</v>
      </c>
      <c r="R2980" s="309">
        <f t="shared" si="445"/>
        <v>2125000</v>
      </c>
      <c r="S2980" s="309">
        <f t="shared" si="445"/>
        <v>8875000</v>
      </c>
      <c r="T2980" s="309">
        <f t="shared" si="445"/>
        <v>0</v>
      </c>
      <c r="U2980" s="309"/>
      <c r="V2980" s="309"/>
      <c r="W2980" s="309">
        <f t="shared" ref="W2980" si="446">SUM(W2981:W3000)</f>
        <v>1260190050</v>
      </c>
      <c r="X2980" s="309"/>
    </row>
    <row r="2981" spans="1:25">
      <c r="A2981" s="173"/>
      <c r="B2981" s="163">
        <v>1</v>
      </c>
      <c r="C2981" s="163" t="s">
        <v>95</v>
      </c>
      <c r="D2981" s="167" t="s">
        <v>9</v>
      </c>
      <c r="E2981" s="300">
        <v>125000000</v>
      </c>
      <c r="F2981" s="300"/>
      <c r="G2981" s="300"/>
      <c r="H2981" s="300"/>
      <c r="I2981" s="300"/>
      <c r="J2981" s="300"/>
      <c r="K2981" s="300"/>
      <c r="L2981" s="300"/>
      <c r="M2981" s="301">
        <v>0</v>
      </c>
      <c r="N2981" s="301"/>
      <c r="O2981" s="301"/>
      <c r="P2981" s="301"/>
      <c r="Q2981" s="301">
        <v>0</v>
      </c>
      <c r="R2981" s="301">
        <v>0</v>
      </c>
      <c r="S2981" s="301">
        <v>0</v>
      </c>
      <c r="T2981" s="301"/>
      <c r="U2981" s="301"/>
      <c r="V2981" s="301"/>
      <c r="W2981" s="301">
        <f t="shared" ref="W2981:W2982" si="447">E2981+G2981+H2981+I2981+J2981+K2981+L2981+M2981+N2981-O2981-P2981-Q2981-R2981-S2981-T2981-U2981-V2981</f>
        <v>125000000</v>
      </c>
      <c r="X2981" s="301"/>
      <c r="Y2981" s="154"/>
    </row>
    <row r="2982" spans="1:25">
      <c r="A2982" s="173"/>
      <c r="B2982" s="163">
        <v>2</v>
      </c>
      <c r="C2982" s="163" t="s">
        <v>96</v>
      </c>
      <c r="D2982" s="167" t="s">
        <v>12</v>
      </c>
      <c r="E2982" s="300">
        <v>327393950</v>
      </c>
      <c r="F2982" s="300">
        <v>26900000</v>
      </c>
      <c r="G2982" s="300">
        <f t="shared" ref="G2982:T2982" si="448">SUM(G2983:G2993)</f>
        <v>26900000</v>
      </c>
      <c r="H2982" s="300">
        <f t="shared" si="448"/>
        <v>0</v>
      </c>
      <c r="I2982" s="300">
        <f t="shared" si="448"/>
        <v>0</v>
      </c>
      <c r="J2982" s="300">
        <f t="shared" si="448"/>
        <v>0</v>
      </c>
      <c r="K2982" s="300">
        <f t="shared" si="448"/>
        <v>0</v>
      </c>
      <c r="L2982" s="300">
        <f t="shared" si="448"/>
        <v>0</v>
      </c>
      <c r="M2982" s="300">
        <f t="shared" si="448"/>
        <v>0</v>
      </c>
      <c r="N2982" s="300">
        <f t="shared" si="448"/>
        <v>0</v>
      </c>
      <c r="O2982" s="300">
        <f t="shared" si="448"/>
        <v>0</v>
      </c>
      <c r="P2982" s="300">
        <f t="shared" si="448"/>
        <v>0</v>
      </c>
      <c r="Q2982" s="300">
        <f t="shared" si="448"/>
        <v>0</v>
      </c>
      <c r="R2982" s="300">
        <f t="shared" si="448"/>
        <v>625000</v>
      </c>
      <c r="S2982" s="300">
        <f t="shared" si="448"/>
        <v>0</v>
      </c>
      <c r="T2982" s="300">
        <f t="shared" si="448"/>
        <v>0</v>
      </c>
      <c r="U2982" s="300"/>
      <c r="V2982" s="300"/>
      <c r="W2982" s="301">
        <f t="shared" si="447"/>
        <v>353668950</v>
      </c>
      <c r="X2982" s="301"/>
      <c r="Y2982" s="154"/>
    </row>
    <row r="2983" spans="1:25">
      <c r="A2983" s="174"/>
      <c r="B2983" s="162"/>
      <c r="C2983" s="162"/>
      <c r="D2983" s="248" t="s">
        <v>700</v>
      </c>
      <c r="E2983" s="302"/>
      <c r="F2983" s="302"/>
      <c r="G2983" s="353">
        <v>2500000</v>
      </c>
      <c r="H2983" s="302"/>
      <c r="I2983" s="302"/>
      <c r="J2983" s="302"/>
      <c r="K2983" s="302"/>
      <c r="L2983" s="302"/>
      <c r="M2983" s="304"/>
      <c r="N2983" s="304"/>
      <c r="O2983" s="304"/>
      <c r="P2983" s="304"/>
      <c r="Q2983" s="304"/>
      <c r="R2983" s="304"/>
      <c r="S2983" s="304"/>
      <c r="T2983" s="304"/>
      <c r="U2983" s="304"/>
      <c r="V2983" s="304"/>
      <c r="W2983" s="304"/>
      <c r="X2983" s="304"/>
      <c r="Y2983" s="154"/>
    </row>
    <row r="2984" spans="1:25">
      <c r="A2984" s="174"/>
      <c r="B2984" s="162"/>
      <c r="C2984" s="162"/>
      <c r="D2984" s="248" t="s">
        <v>526</v>
      </c>
      <c r="E2984" s="302"/>
      <c r="F2984" s="302"/>
      <c r="G2984" s="353">
        <v>5000000</v>
      </c>
      <c r="H2984" s="302"/>
      <c r="I2984" s="302"/>
      <c r="J2984" s="302"/>
      <c r="K2984" s="302"/>
      <c r="L2984" s="302"/>
      <c r="M2984" s="304"/>
      <c r="N2984" s="304"/>
      <c r="O2984" s="304"/>
      <c r="P2984" s="304"/>
      <c r="Q2984" s="304"/>
      <c r="R2984" s="304"/>
      <c r="S2984" s="304"/>
      <c r="T2984" s="304"/>
      <c r="U2984" s="304"/>
      <c r="V2984" s="304"/>
      <c r="W2984" s="304"/>
      <c r="X2984" s="304"/>
      <c r="Y2984" s="154"/>
    </row>
    <row r="2985" spans="1:25">
      <c r="A2985" s="174"/>
      <c r="B2985" s="162"/>
      <c r="C2985" s="162"/>
      <c r="D2985" s="248" t="s">
        <v>612</v>
      </c>
      <c r="E2985" s="302"/>
      <c r="F2985" s="302"/>
      <c r="G2985" s="353">
        <v>3100000</v>
      </c>
      <c r="H2985" s="302"/>
      <c r="I2985" s="302"/>
      <c r="J2985" s="302"/>
      <c r="K2985" s="302"/>
      <c r="L2985" s="302"/>
      <c r="M2985" s="304"/>
      <c r="N2985" s="304"/>
      <c r="O2985" s="304"/>
      <c r="P2985" s="304"/>
      <c r="Q2985" s="304"/>
      <c r="R2985" s="304"/>
      <c r="S2985" s="304"/>
      <c r="T2985" s="304"/>
      <c r="U2985" s="304"/>
      <c r="V2985" s="304"/>
      <c r="W2985" s="304"/>
      <c r="X2985" s="304"/>
      <c r="Y2985" s="154"/>
    </row>
    <row r="2986" spans="1:25">
      <c r="A2986" s="174"/>
      <c r="B2986" s="162"/>
      <c r="C2986" s="162"/>
      <c r="D2986" s="248" t="s">
        <v>817</v>
      </c>
      <c r="E2986" s="302"/>
      <c r="F2986" s="302"/>
      <c r="G2986" s="354">
        <v>7000000</v>
      </c>
      <c r="H2986" s="302"/>
      <c r="I2986" s="302"/>
      <c r="J2986" s="302"/>
      <c r="K2986" s="302"/>
      <c r="L2986" s="302"/>
      <c r="M2986" s="304"/>
      <c r="N2986" s="304"/>
      <c r="O2986" s="304"/>
      <c r="P2986" s="304"/>
      <c r="Q2986" s="304"/>
      <c r="R2986" s="304"/>
      <c r="S2986" s="304"/>
      <c r="T2986" s="304"/>
      <c r="U2986" s="304"/>
      <c r="V2986" s="304"/>
      <c r="W2986" s="304"/>
      <c r="X2986" s="304"/>
      <c r="Y2986" s="154"/>
    </row>
    <row r="2987" spans="1:25">
      <c r="A2987" s="174"/>
      <c r="B2987" s="162"/>
      <c r="C2987" s="162"/>
      <c r="D2987" s="248" t="s">
        <v>152</v>
      </c>
      <c r="E2987" s="302"/>
      <c r="F2987" s="302"/>
      <c r="G2987" s="302">
        <v>1300000</v>
      </c>
      <c r="H2987" s="302"/>
      <c r="I2987" s="302"/>
      <c r="J2987" s="302"/>
      <c r="K2987" s="302"/>
      <c r="L2987" s="302"/>
      <c r="M2987" s="304"/>
      <c r="N2987" s="304"/>
      <c r="O2987" s="304"/>
      <c r="P2987" s="304"/>
      <c r="Q2987" s="304"/>
      <c r="R2987" s="304"/>
      <c r="S2987" s="304"/>
      <c r="T2987" s="304"/>
      <c r="U2987" s="304"/>
      <c r="V2987" s="304"/>
      <c r="W2987" s="304"/>
      <c r="X2987" s="304"/>
      <c r="Y2987" s="154"/>
    </row>
    <row r="2988" spans="1:25">
      <c r="A2988" s="174"/>
      <c r="B2988" s="162"/>
      <c r="C2988" s="162"/>
      <c r="D2988" s="248" t="s">
        <v>1198</v>
      </c>
      <c r="E2988" s="302"/>
      <c r="F2988" s="302"/>
      <c r="G2988" s="302">
        <v>2500000</v>
      </c>
      <c r="H2988" s="302"/>
      <c r="I2988" s="302"/>
      <c r="J2988" s="302"/>
      <c r="K2988" s="302"/>
      <c r="L2988" s="302"/>
      <c r="M2988" s="304"/>
      <c r="N2988" s="304"/>
      <c r="O2988" s="304"/>
      <c r="P2988" s="304"/>
      <c r="Q2988" s="304"/>
      <c r="R2988" s="304"/>
      <c r="S2988" s="304"/>
      <c r="T2988" s="304"/>
      <c r="U2988" s="304"/>
      <c r="V2988" s="304"/>
      <c r="W2988" s="304"/>
      <c r="X2988" s="304"/>
      <c r="Y2988" s="154"/>
    </row>
    <row r="2989" spans="1:25">
      <c r="A2989" s="174"/>
      <c r="B2989" s="162"/>
      <c r="C2989" s="162"/>
      <c r="D2989" s="248" t="s">
        <v>1177</v>
      </c>
      <c r="E2989" s="302"/>
      <c r="F2989" s="302"/>
      <c r="G2989" s="302">
        <v>4000000</v>
      </c>
      <c r="H2989" s="302"/>
      <c r="I2989" s="302"/>
      <c r="J2989" s="302"/>
      <c r="K2989" s="302"/>
      <c r="L2989" s="302"/>
      <c r="M2989" s="304"/>
      <c r="N2989" s="304"/>
      <c r="O2989" s="304"/>
      <c r="P2989" s="304"/>
      <c r="Q2989" s="304"/>
      <c r="R2989" s="304"/>
      <c r="S2989" s="304"/>
      <c r="T2989" s="304"/>
      <c r="U2989" s="304"/>
      <c r="V2989" s="304"/>
      <c r="W2989" s="304"/>
      <c r="X2989" s="304"/>
      <c r="Y2989" s="154"/>
    </row>
    <row r="2990" spans="1:25">
      <c r="A2990" s="174"/>
      <c r="B2990" s="162"/>
      <c r="C2990" s="162"/>
      <c r="D2990" s="248" t="s">
        <v>189</v>
      </c>
      <c r="E2990" s="302"/>
      <c r="F2990" s="302"/>
      <c r="G2990" s="302">
        <v>1500000</v>
      </c>
      <c r="H2990" s="302"/>
      <c r="I2990" s="302"/>
      <c r="J2990" s="302"/>
      <c r="K2990" s="302"/>
      <c r="L2990" s="302"/>
      <c r="M2990" s="304"/>
      <c r="N2990" s="304"/>
      <c r="O2990" s="304"/>
      <c r="P2990" s="304"/>
      <c r="Q2990" s="304"/>
      <c r="R2990" s="304"/>
      <c r="S2990" s="304"/>
      <c r="T2990" s="304"/>
      <c r="U2990" s="304"/>
      <c r="V2990" s="304"/>
      <c r="W2990" s="304"/>
      <c r="X2990" s="304"/>
      <c r="Y2990" s="154"/>
    </row>
    <row r="2991" spans="1:25">
      <c r="A2991" s="174"/>
      <c r="B2991" s="162"/>
      <c r="C2991" s="162"/>
      <c r="D2991" s="271" t="s">
        <v>1039</v>
      </c>
      <c r="E2991" s="302"/>
      <c r="F2991" s="302"/>
      <c r="G2991" s="302"/>
      <c r="H2991" s="302"/>
      <c r="I2991" s="302"/>
      <c r="J2991" s="302"/>
      <c r="K2991" s="302"/>
      <c r="L2991" s="302"/>
      <c r="M2991" s="304"/>
      <c r="N2991" s="304"/>
      <c r="O2991" s="304"/>
      <c r="P2991" s="304"/>
      <c r="Q2991" s="304"/>
      <c r="R2991" s="304"/>
      <c r="S2991" s="304"/>
      <c r="T2991" s="304"/>
      <c r="U2991" s="304"/>
      <c r="V2991" s="304"/>
      <c r="W2991" s="304"/>
      <c r="X2991" s="304"/>
      <c r="Y2991" s="154"/>
    </row>
    <row r="2992" spans="1:25">
      <c r="A2992" s="174"/>
      <c r="B2992" s="162"/>
      <c r="C2992" s="162"/>
      <c r="D2992" s="248" t="s">
        <v>626</v>
      </c>
      <c r="E2992" s="302"/>
      <c r="F2992" s="302"/>
      <c r="G2992" s="302"/>
      <c r="H2992" s="302"/>
      <c r="I2992" s="302"/>
      <c r="J2992" s="302"/>
      <c r="K2992" s="302"/>
      <c r="L2992" s="302"/>
      <c r="M2992" s="304"/>
      <c r="N2992" s="304"/>
      <c r="O2992" s="304"/>
      <c r="P2992" s="304"/>
      <c r="Q2992" s="304"/>
      <c r="R2992" s="316">
        <v>175000</v>
      </c>
      <c r="S2992" s="304"/>
      <c r="T2992" s="304"/>
      <c r="U2992" s="304"/>
      <c r="V2992" s="304"/>
      <c r="W2992" s="304"/>
      <c r="X2992" s="304"/>
      <c r="Y2992" s="154"/>
    </row>
    <row r="2993" spans="1:25">
      <c r="A2993" s="174"/>
      <c r="B2993" s="162"/>
      <c r="C2993" s="162"/>
      <c r="D2993" s="248" t="s">
        <v>1314</v>
      </c>
      <c r="E2993" s="302"/>
      <c r="F2993" s="302"/>
      <c r="G2993" s="302"/>
      <c r="H2993" s="302"/>
      <c r="I2993" s="302"/>
      <c r="J2993" s="302"/>
      <c r="K2993" s="302"/>
      <c r="L2993" s="302"/>
      <c r="M2993" s="304"/>
      <c r="N2993" s="304"/>
      <c r="O2993" s="304"/>
      <c r="P2993" s="304"/>
      <c r="Q2993" s="304"/>
      <c r="R2993" s="316">
        <v>450000</v>
      </c>
      <c r="S2993" s="304"/>
      <c r="T2993" s="304"/>
      <c r="U2993" s="304"/>
      <c r="V2993" s="304"/>
      <c r="W2993" s="304"/>
      <c r="X2993" s="304"/>
      <c r="Y2993" s="154"/>
    </row>
    <row r="2994" spans="1:25">
      <c r="A2994" s="173"/>
      <c r="B2994" s="163">
        <v>3</v>
      </c>
      <c r="C2994" s="163" t="s">
        <v>97</v>
      </c>
      <c r="D2994" s="167" t="s">
        <v>13</v>
      </c>
      <c r="E2994" s="300">
        <v>775000000</v>
      </c>
      <c r="F2994" s="300"/>
      <c r="G2994" s="300"/>
      <c r="H2994" s="300"/>
      <c r="I2994" s="300"/>
      <c r="J2994" s="300"/>
      <c r="K2994" s="300"/>
      <c r="L2994" s="300"/>
      <c r="M2994" s="301">
        <v>0</v>
      </c>
      <c r="N2994" s="301"/>
      <c r="O2994" s="301"/>
      <c r="P2994" s="301"/>
      <c r="Q2994" s="301">
        <v>0</v>
      </c>
      <c r="R2994" s="301">
        <v>0</v>
      </c>
      <c r="S2994" s="301">
        <v>0</v>
      </c>
      <c r="T2994" s="301"/>
      <c r="U2994" s="301"/>
      <c r="V2994" s="301"/>
      <c r="W2994" s="301">
        <f t="shared" ref="W2994:W2995" si="449">E2994+G2994+H2994+I2994+J2994+K2994+L2994+M2994+N2994-O2994-P2994-Q2994-R2994-S2994-T2994-U2994-V2994</f>
        <v>775000000</v>
      </c>
      <c r="X2994" s="301"/>
      <c r="Y2994" s="154"/>
    </row>
    <row r="2995" spans="1:25">
      <c r="A2995" s="173"/>
      <c r="B2995" s="163">
        <v>4</v>
      </c>
      <c r="C2995" s="163" t="s">
        <v>98</v>
      </c>
      <c r="D2995" s="167" t="s">
        <v>8</v>
      </c>
      <c r="E2995" s="300">
        <v>0</v>
      </c>
      <c r="F2995" s="300">
        <v>1712600</v>
      </c>
      <c r="G2995" s="300">
        <f>SUM(G2996)</f>
        <v>1712600</v>
      </c>
      <c r="H2995" s="300">
        <f t="shared" ref="H2995:T2995" si="450">SUM(H2996)</f>
        <v>0</v>
      </c>
      <c r="I2995" s="300">
        <f t="shared" si="450"/>
        <v>0</v>
      </c>
      <c r="J2995" s="300">
        <f t="shared" si="450"/>
        <v>0</v>
      </c>
      <c r="K2995" s="300">
        <f t="shared" si="450"/>
        <v>0</v>
      </c>
      <c r="L2995" s="300">
        <f t="shared" si="450"/>
        <v>0</v>
      </c>
      <c r="M2995" s="300">
        <f t="shared" si="450"/>
        <v>0</v>
      </c>
      <c r="N2995" s="300">
        <f t="shared" si="450"/>
        <v>0</v>
      </c>
      <c r="O2995" s="300">
        <f t="shared" si="450"/>
        <v>0</v>
      </c>
      <c r="P2995" s="300">
        <f t="shared" si="450"/>
        <v>0</v>
      </c>
      <c r="Q2995" s="300">
        <f t="shared" si="450"/>
        <v>0</v>
      </c>
      <c r="R2995" s="300">
        <f t="shared" si="450"/>
        <v>0</v>
      </c>
      <c r="S2995" s="300">
        <f t="shared" si="450"/>
        <v>0</v>
      </c>
      <c r="T2995" s="300">
        <f t="shared" si="450"/>
        <v>0</v>
      </c>
      <c r="U2995" s="300"/>
      <c r="V2995" s="300"/>
      <c r="W2995" s="301">
        <f t="shared" si="449"/>
        <v>1712600</v>
      </c>
      <c r="X2995" s="301"/>
      <c r="Y2995" s="154"/>
    </row>
    <row r="2996" spans="1:25">
      <c r="A2996" s="174"/>
      <c r="B2996" s="162"/>
      <c r="C2996" s="162"/>
      <c r="D2996" s="248" t="s">
        <v>1202</v>
      </c>
      <c r="E2996" s="302"/>
      <c r="F2996" s="302"/>
      <c r="G2996" s="353">
        <v>1712600</v>
      </c>
      <c r="H2996" s="302"/>
      <c r="I2996" s="316"/>
      <c r="J2996" s="302"/>
      <c r="K2996" s="302"/>
      <c r="L2996" s="302"/>
      <c r="M2996" s="304"/>
      <c r="N2996" s="304"/>
      <c r="O2996" s="304"/>
      <c r="P2996" s="304"/>
      <c r="Q2996" s="304"/>
      <c r="R2996" s="304"/>
      <c r="S2996" s="304"/>
      <c r="T2996" s="304"/>
      <c r="U2996" s="304"/>
      <c r="V2996" s="304"/>
      <c r="W2996" s="304"/>
      <c r="X2996" s="304"/>
      <c r="Y2996" s="154"/>
    </row>
    <row r="2997" spans="1:25">
      <c r="A2997" s="173"/>
      <c r="B2997" s="163">
        <v>5</v>
      </c>
      <c r="C2997" s="163" t="s">
        <v>99</v>
      </c>
      <c r="D2997" s="167" t="s">
        <v>14</v>
      </c>
      <c r="E2997" s="300">
        <v>6308500</v>
      </c>
      <c r="F2997" s="300"/>
      <c r="G2997" s="300">
        <f t="shared" ref="G2997:T2997" si="451">SUM(G2998)</f>
        <v>0</v>
      </c>
      <c r="H2997" s="300">
        <f t="shared" si="451"/>
        <v>0</v>
      </c>
      <c r="I2997" s="300">
        <f t="shared" si="451"/>
        <v>0</v>
      </c>
      <c r="J2997" s="300">
        <f t="shared" si="451"/>
        <v>0</v>
      </c>
      <c r="K2997" s="300">
        <f t="shared" si="451"/>
        <v>0</v>
      </c>
      <c r="L2997" s="300">
        <f t="shared" si="451"/>
        <v>0</v>
      </c>
      <c r="M2997" s="300">
        <f t="shared" si="451"/>
        <v>0</v>
      </c>
      <c r="N2997" s="300">
        <f t="shared" si="451"/>
        <v>0</v>
      </c>
      <c r="O2997" s="300">
        <f t="shared" si="451"/>
        <v>0</v>
      </c>
      <c r="P2997" s="300">
        <f t="shared" si="451"/>
        <v>0</v>
      </c>
      <c r="Q2997" s="300">
        <f t="shared" si="451"/>
        <v>0</v>
      </c>
      <c r="R2997" s="300">
        <f t="shared" si="451"/>
        <v>1500000</v>
      </c>
      <c r="S2997" s="300">
        <f t="shared" si="451"/>
        <v>0</v>
      </c>
      <c r="T2997" s="300">
        <f t="shared" si="451"/>
        <v>0</v>
      </c>
      <c r="U2997" s="300"/>
      <c r="V2997" s="300"/>
      <c r="W2997" s="301">
        <f>E2997+G2997+H2997+I2997+J2997+K2997+L2997+M2997+N2997-O2997-P2997-Q2997-R2997-S2997-T2997-U2997-V2997</f>
        <v>4808500</v>
      </c>
      <c r="X2997" s="301"/>
      <c r="Y2997" s="154"/>
    </row>
    <row r="2998" spans="1:25">
      <c r="A2998" s="174"/>
      <c r="B2998" s="162"/>
      <c r="C2998" s="162"/>
      <c r="D2998" s="248" t="s">
        <v>1313</v>
      </c>
      <c r="E2998" s="302"/>
      <c r="F2998" s="302"/>
      <c r="G2998" s="353">
        <v>0</v>
      </c>
      <c r="H2998" s="302"/>
      <c r="I2998" s="316"/>
      <c r="J2998" s="302"/>
      <c r="K2998" s="302"/>
      <c r="L2998" s="302"/>
      <c r="M2998" s="304"/>
      <c r="N2998" s="304"/>
      <c r="O2998" s="304"/>
      <c r="P2998" s="304"/>
      <c r="Q2998" s="304"/>
      <c r="R2998" s="320">
        <v>1500000</v>
      </c>
      <c r="S2998" s="304"/>
      <c r="T2998" s="304"/>
      <c r="U2998" s="304"/>
      <c r="V2998" s="304"/>
      <c r="W2998" s="304"/>
      <c r="X2998" s="304"/>
      <c r="Y2998" s="154"/>
    </row>
    <row r="2999" spans="1:25">
      <c r="A2999" s="173"/>
      <c r="B2999" s="163">
        <v>6</v>
      </c>
      <c r="C2999" s="163" t="s">
        <v>100</v>
      </c>
      <c r="D2999" s="167" t="s">
        <v>10</v>
      </c>
      <c r="E2999" s="300">
        <v>0</v>
      </c>
      <c r="F2999" s="300"/>
      <c r="G2999" s="300"/>
      <c r="H2999" s="300"/>
      <c r="I2999" s="300"/>
      <c r="J2999" s="300"/>
      <c r="K2999" s="300"/>
      <c r="L2999" s="300"/>
      <c r="M2999" s="301">
        <v>0</v>
      </c>
      <c r="N2999" s="301"/>
      <c r="O2999" s="301"/>
      <c r="P2999" s="301"/>
      <c r="Q2999" s="301">
        <v>0</v>
      </c>
      <c r="R2999" s="301">
        <v>0</v>
      </c>
      <c r="S2999" s="301">
        <v>0</v>
      </c>
      <c r="T2999" s="301"/>
      <c r="U2999" s="301"/>
      <c r="V2999" s="301"/>
      <c r="W2999" s="301">
        <f t="shared" ref="W2999:W3000" si="452">E2999+G2999+H2999+I2999+J2999+K2999+L2999+M2999+N2999-O2999-P2999-Q2999-R2999-S2999-T2999-U2999-V2999</f>
        <v>0</v>
      </c>
      <c r="X2999" s="301"/>
      <c r="Y2999" s="154"/>
    </row>
    <row r="3000" spans="1:25" s="247" customFormat="1">
      <c r="A3000" s="175"/>
      <c r="B3000" s="168">
        <v>7</v>
      </c>
      <c r="C3000" s="168"/>
      <c r="D3000" s="169" t="s">
        <v>11</v>
      </c>
      <c r="E3000" s="300">
        <v>6750000</v>
      </c>
      <c r="F3000" s="300"/>
      <c r="G3000" s="300">
        <f t="shared" ref="G3000:T3000" si="453">SUM(G3001:G3008)</f>
        <v>0</v>
      </c>
      <c r="H3000" s="300">
        <f t="shared" si="453"/>
        <v>0</v>
      </c>
      <c r="I3000" s="300">
        <f t="shared" si="453"/>
        <v>0</v>
      </c>
      <c r="J3000" s="300">
        <f t="shared" si="453"/>
        <v>0</v>
      </c>
      <c r="K3000" s="300">
        <f t="shared" si="453"/>
        <v>0</v>
      </c>
      <c r="L3000" s="300">
        <f t="shared" si="453"/>
        <v>0</v>
      </c>
      <c r="M3000" s="300">
        <f t="shared" si="453"/>
        <v>2125000</v>
      </c>
      <c r="N3000" s="300">
        <f t="shared" si="453"/>
        <v>0</v>
      </c>
      <c r="O3000" s="300">
        <f t="shared" si="453"/>
        <v>0</v>
      </c>
      <c r="P3000" s="300">
        <f t="shared" si="453"/>
        <v>0</v>
      </c>
      <c r="Q3000" s="300">
        <f t="shared" si="453"/>
        <v>0</v>
      </c>
      <c r="R3000" s="300">
        <f t="shared" si="453"/>
        <v>0</v>
      </c>
      <c r="S3000" s="300">
        <f t="shared" si="453"/>
        <v>8875000</v>
      </c>
      <c r="T3000" s="300">
        <f t="shared" si="453"/>
        <v>0</v>
      </c>
      <c r="U3000" s="300"/>
      <c r="V3000" s="300"/>
      <c r="W3000" s="301">
        <f t="shared" si="452"/>
        <v>0</v>
      </c>
      <c r="X3000" s="308"/>
      <c r="Y3000" s="155"/>
    </row>
    <row r="3001" spans="1:25">
      <c r="A3001" s="174"/>
      <c r="B3001" s="162"/>
      <c r="C3001" s="162"/>
      <c r="D3001" s="271" t="s">
        <v>1249</v>
      </c>
      <c r="E3001" s="302"/>
      <c r="F3001" s="302"/>
      <c r="G3001" s="302"/>
      <c r="H3001" s="302"/>
      <c r="I3001" s="302"/>
      <c r="J3001" s="302"/>
      <c r="K3001" s="302"/>
      <c r="L3001" s="302"/>
      <c r="M3001" s="304"/>
      <c r="N3001" s="304"/>
      <c r="O3001" s="304"/>
      <c r="P3001" s="304"/>
      <c r="Q3001" s="304"/>
      <c r="R3001" s="304"/>
      <c r="S3001" s="304"/>
      <c r="T3001" s="304"/>
      <c r="U3001" s="304"/>
      <c r="V3001" s="304"/>
      <c r="W3001" s="304"/>
      <c r="X3001" s="304"/>
      <c r="Y3001" s="154"/>
    </row>
    <row r="3002" spans="1:25">
      <c r="A3002" s="174"/>
      <c r="B3002" s="162"/>
      <c r="C3002" s="162"/>
      <c r="D3002" s="248" t="s">
        <v>626</v>
      </c>
      <c r="E3002" s="302"/>
      <c r="F3002" s="302"/>
      <c r="G3002" s="302"/>
      <c r="H3002" s="302"/>
      <c r="I3002" s="302"/>
      <c r="J3002" s="302"/>
      <c r="K3002" s="302"/>
      <c r="L3002" s="302"/>
      <c r="M3002" s="316">
        <v>175000</v>
      </c>
      <c r="N3002" s="304"/>
      <c r="O3002" s="304"/>
      <c r="P3002" s="304"/>
      <c r="Q3002" s="304"/>
      <c r="R3002" s="316"/>
      <c r="S3002" s="316">
        <v>175000</v>
      </c>
      <c r="T3002" s="304"/>
      <c r="U3002" s="304"/>
      <c r="V3002" s="304"/>
      <c r="W3002" s="304"/>
      <c r="X3002" s="304"/>
      <c r="Y3002" s="154"/>
    </row>
    <row r="3003" spans="1:25">
      <c r="A3003" s="174"/>
      <c r="B3003" s="162"/>
      <c r="C3003" s="162"/>
      <c r="D3003" s="248" t="s">
        <v>1314</v>
      </c>
      <c r="E3003" s="302"/>
      <c r="F3003" s="302"/>
      <c r="G3003" s="302"/>
      <c r="H3003" s="302"/>
      <c r="I3003" s="302"/>
      <c r="J3003" s="302"/>
      <c r="K3003" s="302"/>
      <c r="L3003" s="302"/>
      <c r="M3003" s="316">
        <v>450000</v>
      </c>
      <c r="N3003" s="304"/>
      <c r="O3003" s="304"/>
      <c r="P3003" s="304"/>
      <c r="Q3003" s="304"/>
      <c r="R3003" s="316"/>
      <c r="S3003" s="316">
        <v>450000</v>
      </c>
      <c r="T3003" s="304"/>
      <c r="U3003" s="304"/>
      <c r="V3003" s="304"/>
      <c r="W3003" s="304"/>
      <c r="X3003" s="304"/>
      <c r="Y3003" s="154"/>
    </row>
    <row r="3004" spans="1:25">
      <c r="A3004" s="174"/>
      <c r="B3004" s="162"/>
      <c r="C3004" s="162"/>
      <c r="D3004" s="248" t="s">
        <v>1313</v>
      </c>
      <c r="E3004" s="302"/>
      <c r="F3004" s="302"/>
      <c r="G3004" s="302"/>
      <c r="H3004" s="302"/>
      <c r="I3004" s="302"/>
      <c r="J3004" s="302"/>
      <c r="K3004" s="302"/>
      <c r="L3004" s="302"/>
      <c r="M3004" s="304">
        <v>1500000</v>
      </c>
      <c r="N3004" s="304"/>
      <c r="O3004" s="304"/>
      <c r="P3004" s="304"/>
      <c r="Q3004" s="304"/>
      <c r="R3004" s="316"/>
      <c r="S3004" s="304">
        <v>1500000</v>
      </c>
      <c r="T3004" s="304"/>
      <c r="U3004" s="304"/>
      <c r="V3004" s="304"/>
      <c r="W3004" s="304"/>
      <c r="X3004" s="304"/>
      <c r="Y3004" s="154"/>
    </row>
    <row r="3005" spans="1:25">
      <c r="A3005" s="174"/>
      <c r="B3005" s="162"/>
      <c r="C3005" s="162"/>
      <c r="D3005" s="248" t="s">
        <v>1315</v>
      </c>
      <c r="E3005" s="302"/>
      <c r="F3005" s="302"/>
      <c r="G3005" s="302"/>
      <c r="H3005" s="302"/>
      <c r="I3005" s="302"/>
      <c r="J3005" s="302"/>
      <c r="K3005" s="302"/>
      <c r="L3005" s="302"/>
      <c r="M3005" s="304"/>
      <c r="N3005" s="304"/>
      <c r="O3005" s="304"/>
      <c r="P3005" s="304"/>
      <c r="Q3005" s="304"/>
      <c r="R3005" s="316"/>
      <c r="S3005" s="316">
        <v>1850000</v>
      </c>
      <c r="T3005" s="304"/>
      <c r="U3005" s="304"/>
      <c r="V3005" s="304"/>
      <c r="W3005" s="304"/>
      <c r="X3005" s="304"/>
      <c r="Y3005" s="154"/>
    </row>
    <row r="3006" spans="1:25">
      <c r="A3006" s="174"/>
      <c r="B3006" s="162"/>
      <c r="C3006" s="162"/>
      <c r="D3006" s="248" t="s">
        <v>333</v>
      </c>
      <c r="E3006" s="302"/>
      <c r="F3006" s="302"/>
      <c r="G3006" s="302"/>
      <c r="H3006" s="302"/>
      <c r="I3006" s="302"/>
      <c r="J3006" s="302"/>
      <c r="K3006" s="302"/>
      <c r="L3006" s="302"/>
      <c r="M3006" s="304"/>
      <c r="N3006" s="304"/>
      <c r="O3006" s="304"/>
      <c r="P3006" s="304"/>
      <c r="Q3006" s="304"/>
      <c r="R3006" s="316"/>
      <c r="S3006" s="316">
        <v>700000</v>
      </c>
      <c r="T3006" s="304"/>
      <c r="U3006" s="304"/>
      <c r="V3006" s="304"/>
      <c r="W3006" s="304"/>
      <c r="X3006" s="304"/>
      <c r="Y3006" s="154"/>
    </row>
    <row r="3007" spans="1:25">
      <c r="A3007" s="174"/>
      <c r="B3007" s="162"/>
      <c r="C3007" s="162"/>
      <c r="D3007" s="248" t="s">
        <v>1316</v>
      </c>
      <c r="E3007" s="302"/>
      <c r="F3007" s="302"/>
      <c r="G3007" s="302"/>
      <c r="H3007" s="302"/>
      <c r="I3007" s="302"/>
      <c r="J3007" s="302"/>
      <c r="K3007" s="302"/>
      <c r="L3007" s="302"/>
      <c r="M3007" s="304"/>
      <c r="N3007" s="304"/>
      <c r="O3007" s="304"/>
      <c r="P3007" s="304"/>
      <c r="Q3007" s="304"/>
      <c r="R3007" s="316"/>
      <c r="S3007" s="316">
        <v>700000</v>
      </c>
      <c r="T3007" s="304"/>
      <c r="U3007" s="304"/>
      <c r="V3007" s="304"/>
      <c r="W3007" s="304"/>
      <c r="X3007" s="304"/>
      <c r="Y3007" s="154"/>
    </row>
    <row r="3008" spans="1:25">
      <c r="A3008" s="174"/>
      <c r="B3008" s="162"/>
      <c r="C3008" s="162"/>
      <c r="D3008" s="248" t="s">
        <v>183</v>
      </c>
      <c r="E3008" s="302"/>
      <c r="F3008" s="302"/>
      <c r="G3008" s="302"/>
      <c r="H3008" s="302"/>
      <c r="I3008" s="302"/>
      <c r="J3008" s="302"/>
      <c r="K3008" s="302"/>
      <c r="L3008" s="302"/>
      <c r="M3008" s="304"/>
      <c r="N3008" s="304"/>
      <c r="O3008" s="304"/>
      <c r="P3008" s="304"/>
      <c r="Q3008" s="304"/>
      <c r="R3008" s="316"/>
      <c r="S3008" s="320">
        <v>3500000</v>
      </c>
      <c r="T3008" s="304"/>
      <c r="U3008" s="304"/>
      <c r="V3008" s="304"/>
      <c r="W3008" s="304"/>
      <c r="X3008" s="304"/>
      <c r="Y3008" s="154"/>
    </row>
    <row r="3009" spans="1:25">
      <c r="A3009" s="174"/>
      <c r="B3009" s="162"/>
      <c r="C3009" s="162"/>
      <c r="D3009" s="248"/>
      <c r="E3009" s="304"/>
      <c r="F3009" s="304"/>
      <c r="G3009" s="304"/>
      <c r="H3009" s="304"/>
      <c r="I3009" s="304"/>
      <c r="J3009" s="304"/>
      <c r="K3009" s="304"/>
      <c r="L3009" s="304"/>
      <c r="M3009" s="304"/>
      <c r="N3009" s="304"/>
      <c r="O3009" s="304"/>
      <c r="P3009" s="304"/>
      <c r="Q3009" s="304"/>
      <c r="R3009" s="304"/>
      <c r="S3009" s="304"/>
      <c r="T3009" s="304"/>
      <c r="U3009" s="304"/>
      <c r="V3009" s="304"/>
      <c r="W3009" s="304"/>
      <c r="X3009" s="304"/>
      <c r="Y3009" s="154"/>
    </row>
    <row r="3010" spans="1:25" s="226" customFormat="1" ht="18.75" customHeight="1">
      <c r="A3010" s="249">
        <v>38</v>
      </c>
      <c r="B3010" s="250" t="s">
        <v>57</v>
      </c>
      <c r="C3010" s="251"/>
      <c r="D3010" s="251"/>
      <c r="E3010" s="309">
        <f t="shared" ref="E3010:T3010" si="454">E3011+E3012+E3022+E3024+E3026+E3027+E3028</f>
        <v>1073119950</v>
      </c>
      <c r="F3010" s="309">
        <f t="shared" si="454"/>
        <v>29415100</v>
      </c>
      <c r="G3010" s="309">
        <f t="shared" si="454"/>
        <v>29415100</v>
      </c>
      <c r="H3010" s="309">
        <f t="shared" si="454"/>
        <v>0</v>
      </c>
      <c r="I3010" s="309">
        <f t="shared" si="454"/>
        <v>0</v>
      </c>
      <c r="J3010" s="309">
        <f t="shared" si="454"/>
        <v>0</v>
      </c>
      <c r="K3010" s="309">
        <f t="shared" si="454"/>
        <v>0</v>
      </c>
      <c r="L3010" s="309">
        <f t="shared" si="454"/>
        <v>0</v>
      </c>
      <c r="M3010" s="309">
        <f t="shared" si="454"/>
        <v>0</v>
      </c>
      <c r="N3010" s="309">
        <f t="shared" si="454"/>
        <v>0</v>
      </c>
      <c r="O3010" s="309">
        <f t="shared" si="454"/>
        <v>0</v>
      </c>
      <c r="P3010" s="309">
        <f t="shared" si="454"/>
        <v>0</v>
      </c>
      <c r="Q3010" s="309">
        <f t="shared" si="454"/>
        <v>0</v>
      </c>
      <c r="R3010" s="309">
        <f t="shared" si="454"/>
        <v>0</v>
      </c>
      <c r="S3010" s="309">
        <f t="shared" si="454"/>
        <v>0</v>
      </c>
      <c r="T3010" s="309">
        <f t="shared" si="454"/>
        <v>0</v>
      </c>
      <c r="U3010" s="309"/>
      <c r="V3010" s="309"/>
      <c r="W3010" s="309">
        <f t="shared" ref="W3010" si="455">SUM(W3011:W3028)</f>
        <v>1102535050</v>
      </c>
      <c r="X3010" s="309"/>
    </row>
    <row r="3011" spans="1:25">
      <c r="A3011" s="173"/>
      <c r="B3011" s="163">
        <v>1</v>
      </c>
      <c r="C3011" s="163" t="s">
        <v>95</v>
      </c>
      <c r="D3011" s="167" t="s">
        <v>9</v>
      </c>
      <c r="E3011" s="300">
        <v>156000000</v>
      </c>
      <c r="F3011" s="300"/>
      <c r="G3011" s="300"/>
      <c r="H3011" s="300"/>
      <c r="I3011" s="300"/>
      <c r="J3011" s="300"/>
      <c r="K3011" s="300"/>
      <c r="L3011" s="300"/>
      <c r="M3011" s="301">
        <v>0</v>
      </c>
      <c r="N3011" s="301"/>
      <c r="O3011" s="301"/>
      <c r="P3011" s="301"/>
      <c r="Q3011" s="301">
        <v>0</v>
      </c>
      <c r="R3011" s="301">
        <v>0</v>
      </c>
      <c r="S3011" s="301">
        <v>0</v>
      </c>
      <c r="T3011" s="301"/>
      <c r="U3011" s="301"/>
      <c r="V3011" s="301"/>
      <c r="W3011" s="301">
        <f t="shared" ref="W3011:W3012" si="456">E3011+G3011+H3011+I3011+J3011+K3011+L3011+M3011+N3011-O3011-P3011-Q3011-R3011-S3011-T3011-U3011-V3011</f>
        <v>156000000</v>
      </c>
      <c r="X3011" s="301"/>
      <c r="Y3011" s="154"/>
    </row>
    <row r="3012" spans="1:25">
      <c r="A3012" s="173"/>
      <c r="B3012" s="163">
        <v>2</v>
      </c>
      <c r="C3012" s="163" t="s">
        <v>96</v>
      </c>
      <c r="D3012" s="167" t="s">
        <v>12</v>
      </c>
      <c r="E3012" s="300">
        <v>352008450</v>
      </c>
      <c r="F3012" s="300">
        <v>28400000</v>
      </c>
      <c r="G3012" s="300">
        <f t="shared" ref="G3012:T3012" si="457">SUM(G3013:G3021)</f>
        <v>24400000</v>
      </c>
      <c r="H3012" s="300">
        <f t="shared" si="457"/>
        <v>0</v>
      </c>
      <c r="I3012" s="300">
        <f t="shared" si="457"/>
        <v>0</v>
      </c>
      <c r="J3012" s="300">
        <f t="shared" si="457"/>
        <v>0</v>
      </c>
      <c r="K3012" s="300">
        <f t="shared" si="457"/>
        <v>0</v>
      </c>
      <c r="L3012" s="300">
        <f t="shared" si="457"/>
        <v>0</v>
      </c>
      <c r="M3012" s="300">
        <f t="shared" si="457"/>
        <v>0</v>
      </c>
      <c r="N3012" s="300">
        <f t="shared" si="457"/>
        <v>0</v>
      </c>
      <c r="O3012" s="300">
        <f t="shared" si="457"/>
        <v>0</v>
      </c>
      <c r="P3012" s="300">
        <f t="shared" si="457"/>
        <v>0</v>
      </c>
      <c r="Q3012" s="300">
        <f t="shared" si="457"/>
        <v>0</v>
      </c>
      <c r="R3012" s="300">
        <f t="shared" si="457"/>
        <v>0</v>
      </c>
      <c r="S3012" s="300">
        <f t="shared" si="457"/>
        <v>0</v>
      </c>
      <c r="T3012" s="300">
        <f t="shared" si="457"/>
        <v>0</v>
      </c>
      <c r="U3012" s="300"/>
      <c r="V3012" s="300"/>
      <c r="W3012" s="301">
        <f t="shared" si="456"/>
        <v>376408450</v>
      </c>
      <c r="X3012" s="301"/>
      <c r="Y3012" s="154"/>
    </row>
    <row r="3013" spans="1:25">
      <c r="A3013" s="174"/>
      <c r="B3013" s="162"/>
      <c r="C3013" s="162"/>
      <c r="D3013" s="248" t="s">
        <v>1317</v>
      </c>
      <c r="E3013" s="302"/>
      <c r="F3013" s="302"/>
      <c r="G3013" s="316">
        <v>3100000</v>
      </c>
      <c r="H3013" s="302"/>
      <c r="I3013" s="302"/>
      <c r="J3013" s="302"/>
      <c r="K3013" s="302"/>
      <c r="L3013" s="302"/>
      <c r="M3013" s="304"/>
      <c r="N3013" s="304"/>
      <c r="O3013" s="304"/>
      <c r="P3013" s="304"/>
      <c r="Q3013" s="304"/>
      <c r="R3013" s="304"/>
      <c r="S3013" s="304"/>
      <c r="T3013" s="304"/>
      <c r="U3013" s="304"/>
      <c r="V3013" s="304"/>
      <c r="W3013" s="304"/>
      <c r="X3013" s="304"/>
      <c r="Y3013" s="154"/>
    </row>
    <row r="3014" spans="1:25">
      <c r="A3014" s="174"/>
      <c r="B3014" s="162"/>
      <c r="C3014" s="162"/>
      <c r="D3014" s="248" t="s">
        <v>150</v>
      </c>
      <c r="E3014" s="302"/>
      <c r="F3014" s="302"/>
      <c r="G3014" s="316">
        <v>7000000</v>
      </c>
      <c r="H3014" s="302"/>
      <c r="I3014" s="302"/>
      <c r="J3014" s="302"/>
      <c r="K3014" s="302"/>
      <c r="L3014" s="302"/>
      <c r="M3014" s="304"/>
      <c r="N3014" s="304"/>
      <c r="O3014" s="304"/>
      <c r="P3014" s="304"/>
      <c r="Q3014" s="304"/>
      <c r="R3014" s="304"/>
      <c r="S3014" s="304"/>
      <c r="T3014" s="304"/>
      <c r="U3014" s="304"/>
      <c r="V3014" s="304"/>
      <c r="W3014" s="304"/>
      <c r="X3014" s="304"/>
      <c r="Y3014" s="154"/>
    </row>
    <row r="3015" spans="1:25">
      <c r="A3015" s="174"/>
      <c r="B3015" s="162"/>
      <c r="C3015" s="162"/>
      <c r="D3015" s="248" t="s">
        <v>482</v>
      </c>
      <c r="E3015" s="302"/>
      <c r="F3015" s="302"/>
      <c r="G3015" s="316">
        <v>2300000</v>
      </c>
      <c r="H3015" s="302"/>
      <c r="I3015" s="302"/>
      <c r="J3015" s="302"/>
      <c r="K3015" s="302"/>
      <c r="L3015" s="302"/>
      <c r="M3015" s="304"/>
      <c r="N3015" s="304"/>
      <c r="O3015" s="304"/>
      <c r="P3015" s="304"/>
      <c r="Q3015" s="304"/>
      <c r="R3015" s="304"/>
      <c r="S3015" s="304"/>
      <c r="T3015" s="304"/>
      <c r="U3015" s="304"/>
      <c r="V3015" s="304"/>
      <c r="W3015" s="304"/>
      <c r="X3015" s="304"/>
      <c r="Y3015" s="154"/>
    </row>
    <row r="3016" spans="1:25">
      <c r="A3016" s="174"/>
      <c r="B3016" s="162"/>
      <c r="C3016" s="162"/>
      <c r="D3016" s="248" t="s">
        <v>606</v>
      </c>
      <c r="E3016" s="302"/>
      <c r="F3016" s="302"/>
      <c r="G3016" s="316">
        <v>300000</v>
      </c>
      <c r="H3016" s="302"/>
      <c r="I3016" s="302"/>
      <c r="J3016" s="302"/>
      <c r="K3016" s="302"/>
      <c r="L3016" s="302"/>
      <c r="M3016" s="304"/>
      <c r="N3016" s="304"/>
      <c r="O3016" s="304"/>
      <c r="P3016" s="304"/>
      <c r="Q3016" s="304"/>
      <c r="R3016" s="304"/>
      <c r="S3016" s="304"/>
      <c r="T3016" s="304"/>
      <c r="U3016" s="304"/>
      <c r="V3016" s="304"/>
      <c r="W3016" s="304"/>
      <c r="X3016" s="304"/>
      <c r="Y3016" s="154"/>
    </row>
    <row r="3017" spans="1:25">
      <c r="A3017" s="174"/>
      <c r="B3017" s="162"/>
      <c r="C3017" s="162"/>
      <c r="D3017" s="248" t="s">
        <v>626</v>
      </c>
      <c r="E3017" s="302"/>
      <c r="F3017" s="302"/>
      <c r="G3017" s="316">
        <v>2400000</v>
      </c>
      <c r="H3017" s="302"/>
      <c r="I3017" s="302"/>
      <c r="J3017" s="302"/>
      <c r="K3017" s="302"/>
      <c r="L3017" s="302"/>
      <c r="M3017" s="304"/>
      <c r="N3017" s="304"/>
      <c r="O3017" s="304"/>
      <c r="P3017" s="304"/>
      <c r="Q3017" s="304"/>
      <c r="R3017" s="304"/>
      <c r="S3017" s="304"/>
      <c r="T3017" s="304"/>
      <c r="U3017" s="304"/>
      <c r="V3017" s="304"/>
      <c r="W3017" s="304"/>
      <c r="X3017" s="304"/>
      <c r="Y3017" s="154"/>
    </row>
    <row r="3018" spans="1:25">
      <c r="A3018" s="174"/>
      <c r="B3018" s="162"/>
      <c r="C3018" s="162"/>
      <c r="D3018" s="248" t="s">
        <v>1318</v>
      </c>
      <c r="E3018" s="302"/>
      <c r="F3018" s="302"/>
      <c r="G3018" s="316">
        <v>2500000</v>
      </c>
      <c r="H3018" s="302"/>
      <c r="I3018" s="302"/>
      <c r="J3018" s="302"/>
      <c r="K3018" s="302"/>
      <c r="L3018" s="302"/>
      <c r="M3018" s="304"/>
      <c r="N3018" s="304"/>
      <c r="O3018" s="304"/>
      <c r="P3018" s="304"/>
      <c r="Q3018" s="304"/>
      <c r="R3018" s="304"/>
      <c r="S3018" s="304"/>
      <c r="T3018" s="304"/>
      <c r="U3018" s="304"/>
      <c r="V3018" s="304"/>
      <c r="W3018" s="304"/>
      <c r="X3018" s="304"/>
      <c r="Y3018" s="154"/>
    </row>
    <row r="3019" spans="1:25">
      <c r="A3019" s="174"/>
      <c r="B3019" s="162"/>
      <c r="C3019" s="162"/>
      <c r="D3019" s="248" t="s">
        <v>653</v>
      </c>
      <c r="E3019" s="302"/>
      <c r="F3019" s="302"/>
      <c r="G3019" s="316">
        <v>1500000</v>
      </c>
      <c r="H3019" s="302"/>
      <c r="I3019" s="302"/>
      <c r="J3019" s="302"/>
      <c r="K3019" s="302"/>
      <c r="L3019" s="302"/>
      <c r="M3019" s="304"/>
      <c r="N3019" s="304"/>
      <c r="O3019" s="304"/>
      <c r="P3019" s="304"/>
      <c r="Q3019" s="304"/>
      <c r="R3019" s="304"/>
      <c r="S3019" s="304"/>
      <c r="T3019" s="304"/>
      <c r="U3019" s="304"/>
      <c r="V3019" s="304"/>
      <c r="W3019" s="304"/>
      <c r="X3019" s="304"/>
      <c r="Y3019" s="154"/>
    </row>
    <row r="3020" spans="1:25">
      <c r="A3020" s="174"/>
      <c r="B3020" s="162"/>
      <c r="C3020" s="162"/>
      <c r="D3020" s="248" t="s">
        <v>152</v>
      </c>
      <c r="E3020" s="302"/>
      <c r="F3020" s="302"/>
      <c r="G3020" s="316">
        <v>1300000</v>
      </c>
      <c r="H3020" s="302"/>
      <c r="I3020" s="302"/>
      <c r="J3020" s="302"/>
      <c r="K3020" s="302"/>
      <c r="L3020" s="302"/>
      <c r="M3020" s="304"/>
      <c r="N3020" s="304"/>
      <c r="O3020" s="304"/>
      <c r="P3020" s="304"/>
      <c r="Q3020" s="304"/>
      <c r="R3020" s="304"/>
      <c r="S3020" s="304"/>
      <c r="T3020" s="304"/>
      <c r="U3020" s="304"/>
      <c r="V3020" s="304"/>
      <c r="W3020" s="304"/>
      <c r="X3020" s="304"/>
      <c r="Y3020" s="154"/>
    </row>
    <row r="3021" spans="1:25">
      <c r="A3021" s="174"/>
      <c r="B3021" s="162"/>
      <c r="C3021" s="162"/>
      <c r="D3021" s="248" t="s">
        <v>1177</v>
      </c>
      <c r="E3021" s="302"/>
      <c r="F3021" s="302"/>
      <c r="G3021" s="316">
        <v>4000000</v>
      </c>
      <c r="H3021" s="302"/>
      <c r="I3021" s="302"/>
      <c r="J3021" s="302"/>
      <c r="K3021" s="302"/>
      <c r="L3021" s="302"/>
      <c r="M3021" s="304"/>
      <c r="N3021" s="304"/>
      <c r="O3021" s="304"/>
      <c r="P3021" s="304"/>
      <c r="Q3021" s="304"/>
      <c r="R3021" s="304"/>
      <c r="S3021" s="304"/>
      <c r="T3021" s="304"/>
      <c r="U3021" s="304"/>
      <c r="V3021" s="304"/>
      <c r="W3021" s="304"/>
      <c r="X3021" s="304"/>
      <c r="Y3021" s="154"/>
    </row>
    <row r="3022" spans="1:25">
      <c r="A3022" s="173"/>
      <c r="B3022" s="163">
        <v>3</v>
      </c>
      <c r="C3022" s="163" t="s">
        <v>97</v>
      </c>
      <c r="D3022" s="167" t="s">
        <v>13</v>
      </c>
      <c r="E3022" s="300">
        <v>559400000</v>
      </c>
      <c r="F3022" s="300"/>
      <c r="G3022" s="300">
        <f>SUM(G3023)</f>
        <v>4000000</v>
      </c>
      <c r="H3022" s="300">
        <f t="shared" ref="H3022:T3022" si="458">SUM(H3023)</f>
        <v>0</v>
      </c>
      <c r="I3022" s="300">
        <f t="shared" si="458"/>
        <v>0</v>
      </c>
      <c r="J3022" s="300">
        <f t="shared" si="458"/>
        <v>0</v>
      </c>
      <c r="K3022" s="300">
        <f t="shared" si="458"/>
        <v>0</v>
      </c>
      <c r="L3022" s="300">
        <f t="shared" si="458"/>
        <v>0</v>
      </c>
      <c r="M3022" s="300">
        <f t="shared" si="458"/>
        <v>0</v>
      </c>
      <c r="N3022" s="300">
        <f t="shared" si="458"/>
        <v>0</v>
      </c>
      <c r="O3022" s="300">
        <f t="shared" si="458"/>
        <v>0</v>
      </c>
      <c r="P3022" s="300">
        <f t="shared" si="458"/>
        <v>0</v>
      </c>
      <c r="Q3022" s="300">
        <f t="shared" si="458"/>
        <v>0</v>
      </c>
      <c r="R3022" s="300">
        <f t="shared" si="458"/>
        <v>0</v>
      </c>
      <c r="S3022" s="300">
        <f t="shared" si="458"/>
        <v>0</v>
      </c>
      <c r="T3022" s="300">
        <f t="shared" si="458"/>
        <v>0</v>
      </c>
      <c r="U3022" s="300"/>
      <c r="V3022" s="300"/>
      <c r="W3022" s="301">
        <f>E3022+G3022+H3022+I3022+J3022+K3022+L3022+M3022+N3022-O3022-P3022-Q3022-R3022-S3022-T3022-U3022-V3022</f>
        <v>563400000</v>
      </c>
      <c r="X3022" s="301"/>
      <c r="Y3022" s="154"/>
    </row>
    <row r="3023" spans="1:25">
      <c r="A3023" s="174"/>
      <c r="B3023" s="162"/>
      <c r="C3023" s="162"/>
      <c r="D3023" s="201" t="s">
        <v>1320</v>
      </c>
      <c r="E3023" s="302"/>
      <c r="F3023" s="302"/>
      <c r="G3023" s="302">
        <v>4000000</v>
      </c>
      <c r="H3023" s="302"/>
      <c r="I3023" s="302"/>
      <c r="J3023" s="302"/>
      <c r="K3023" s="302"/>
      <c r="L3023" s="302"/>
      <c r="M3023" s="304"/>
      <c r="N3023" s="304"/>
      <c r="O3023" s="304"/>
      <c r="P3023" s="304"/>
      <c r="Q3023" s="304"/>
      <c r="R3023" s="304"/>
      <c r="S3023" s="304"/>
      <c r="T3023" s="304"/>
      <c r="U3023" s="304"/>
      <c r="V3023" s="304"/>
      <c r="W3023" s="304"/>
      <c r="X3023" s="304"/>
      <c r="Y3023" s="154"/>
    </row>
    <row r="3024" spans="1:25">
      <c r="A3024" s="173"/>
      <c r="B3024" s="163">
        <v>4</v>
      </c>
      <c r="C3024" s="163" t="s">
        <v>98</v>
      </c>
      <c r="D3024" s="167" t="s">
        <v>8</v>
      </c>
      <c r="E3024" s="300">
        <v>0</v>
      </c>
      <c r="F3024" s="300">
        <v>1015100</v>
      </c>
      <c r="G3024" s="300">
        <f t="shared" ref="G3024:T3024" si="459">SUM(G3025)</f>
        <v>1015100</v>
      </c>
      <c r="H3024" s="300">
        <f t="shared" si="459"/>
        <v>0</v>
      </c>
      <c r="I3024" s="300">
        <f t="shared" si="459"/>
        <v>0</v>
      </c>
      <c r="J3024" s="300">
        <f t="shared" si="459"/>
        <v>0</v>
      </c>
      <c r="K3024" s="300">
        <f t="shared" si="459"/>
        <v>0</v>
      </c>
      <c r="L3024" s="300">
        <f t="shared" si="459"/>
        <v>0</v>
      </c>
      <c r="M3024" s="300">
        <f t="shared" si="459"/>
        <v>0</v>
      </c>
      <c r="N3024" s="300">
        <f t="shared" si="459"/>
        <v>0</v>
      </c>
      <c r="O3024" s="300">
        <f t="shared" si="459"/>
        <v>0</v>
      </c>
      <c r="P3024" s="300">
        <f t="shared" si="459"/>
        <v>0</v>
      </c>
      <c r="Q3024" s="300">
        <f t="shared" si="459"/>
        <v>0</v>
      </c>
      <c r="R3024" s="300">
        <f t="shared" si="459"/>
        <v>0</v>
      </c>
      <c r="S3024" s="300">
        <f t="shared" si="459"/>
        <v>0</v>
      </c>
      <c r="T3024" s="300">
        <f t="shared" si="459"/>
        <v>0</v>
      </c>
      <c r="U3024" s="300"/>
      <c r="V3024" s="300"/>
      <c r="W3024" s="301">
        <f>E3024+G3024+H3024+I3024+J3024+K3024+L3024+M3024+N3024-O3024-P3024-Q3024-R3024-S3024-T3024-U3024-V3024</f>
        <v>1015100</v>
      </c>
      <c r="X3024" s="301"/>
      <c r="Y3024" s="154"/>
    </row>
    <row r="3025" spans="1:25">
      <c r="A3025" s="174"/>
      <c r="B3025" s="162"/>
      <c r="C3025" s="162"/>
      <c r="D3025" s="248" t="s">
        <v>1202</v>
      </c>
      <c r="E3025" s="302"/>
      <c r="F3025" s="302"/>
      <c r="G3025" s="316">
        <v>1015100</v>
      </c>
      <c r="H3025" s="302"/>
      <c r="I3025" s="316"/>
      <c r="J3025" s="302"/>
      <c r="K3025" s="302"/>
      <c r="L3025" s="302"/>
      <c r="M3025" s="304"/>
      <c r="N3025" s="304"/>
      <c r="O3025" s="304"/>
      <c r="P3025" s="304"/>
      <c r="Q3025" s="304"/>
      <c r="R3025" s="304"/>
      <c r="S3025" s="304"/>
      <c r="T3025" s="304"/>
      <c r="U3025" s="304"/>
      <c r="V3025" s="304"/>
      <c r="W3025" s="304"/>
      <c r="X3025" s="304"/>
      <c r="Y3025" s="154"/>
    </row>
    <row r="3026" spans="1:25">
      <c r="A3026" s="173"/>
      <c r="B3026" s="163">
        <v>5</v>
      </c>
      <c r="C3026" s="163" t="s">
        <v>99</v>
      </c>
      <c r="D3026" s="167" t="s">
        <v>14</v>
      </c>
      <c r="E3026" s="300">
        <v>5711500</v>
      </c>
      <c r="F3026" s="300"/>
      <c r="G3026" s="300"/>
      <c r="H3026" s="300"/>
      <c r="I3026" s="300"/>
      <c r="J3026" s="300"/>
      <c r="K3026" s="300"/>
      <c r="L3026" s="300"/>
      <c r="M3026" s="301">
        <v>0</v>
      </c>
      <c r="N3026" s="301"/>
      <c r="O3026" s="301"/>
      <c r="P3026" s="301"/>
      <c r="Q3026" s="301">
        <v>0</v>
      </c>
      <c r="R3026" s="301">
        <v>0</v>
      </c>
      <c r="S3026" s="301">
        <v>0</v>
      </c>
      <c r="T3026" s="301"/>
      <c r="U3026" s="301"/>
      <c r="V3026" s="301"/>
      <c r="W3026" s="301">
        <f t="shared" ref="W3026:W3028" si="460">E3026+G3026+H3026+I3026+J3026+K3026+L3026+M3026+N3026-O3026-P3026-Q3026-R3026-S3026-T3026-U3026-V3026</f>
        <v>5711500</v>
      </c>
      <c r="X3026" s="301"/>
      <c r="Y3026" s="154"/>
    </row>
    <row r="3027" spans="1:25">
      <c r="A3027" s="173"/>
      <c r="B3027" s="163">
        <v>6</v>
      </c>
      <c r="C3027" s="163" t="s">
        <v>100</v>
      </c>
      <c r="D3027" s="167" t="s">
        <v>10</v>
      </c>
      <c r="E3027" s="300">
        <v>0</v>
      </c>
      <c r="F3027" s="300"/>
      <c r="G3027" s="300"/>
      <c r="H3027" s="300"/>
      <c r="I3027" s="300"/>
      <c r="J3027" s="300"/>
      <c r="K3027" s="300"/>
      <c r="L3027" s="300"/>
      <c r="M3027" s="301">
        <v>0</v>
      </c>
      <c r="N3027" s="301"/>
      <c r="O3027" s="301"/>
      <c r="P3027" s="301"/>
      <c r="Q3027" s="301">
        <v>0</v>
      </c>
      <c r="R3027" s="301">
        <v>0</v>
      </c>
      <c r="S3027" s="301">
        <v>0</v>
      </c>
      <c r="T3027" s="301"/>
      <c r="U3027" s="301"/>
      <c r="V3027" s="301"/>
      <c r="W3027" s="301">
        <f t="shared" si="460"/>
        <v>0</v>
      </c>
      <c r="X3027" s="301"/>
      <c r="Y3027" s="154"/>
    </row>
    <row r="3028" spans="1:25" s="247" customFormat="1">
      <c r="A3028" s="175"/>
      <c r="B3028" s="168">
        <v>7</v>
      </c>
      <c r="C3028" s="168"/>
      <c r="D3028" s="169" t="s">
        <v>11</v>
      </c>
      <c r="E3028" s="300">
        <v>0</v>
      </c>
      <c r="F3028" s="300"/>
      <c r="G3028" s="300"/>
      <c r="H3028" s="300"/>
      <c r="I3028" s="300"/>
      <c r="J3028" s="300"/>
      <c r="K3028" s="300"/>
      <c r="L3028" s="300"/>
      <c r="M3028" s="308">
        <v>0</v>
      </c>
      <c r="N3028" s="308"/>
      <c r="O3028" s="308"/>
      <c r="P3028" s="308"/>
      <c r="Q3028" s="308">
        <v>0</v>
      </c>
      <c r="R3028" s="308">
        <v>0</v>
      </c>
      <c r="S3028" s="308">
        <v>0</v>
      </c>
      <c r="T3028" s="308"/>
      <c r="U3028" s="308"/>
      <c r="V3028" s="308"/>
      <c r="W3028" s="301">
        <f t="shared" si="460"/>
        <v>0</v>
      </c>
      <c r="X3028" s="308"/>
      <c r="Y3028" s="155"/>
    </row>
    <row r="3029" spans="1:25">
      <c r="A3029" s="174"/>
      <c r="B3029" s="162"/>
      <c r="C3029" s="162"/>
      <c r="D3029" s="201"/>
      <c r="E3029" s="304"/>
      <c r="F3029" s="304"/>
      <c r="G3029" s="304"/>
      <c r="H3029" s="304"/>
      <c r="I3029" s="304"/>
      <c r="J3029" s="304"/>
      <c r="K3029" s="304"/>
      <c r="L3029" s="304"/>
      <c r="M3029" s="304"/>
      <c r="N3029" s="304"/>
      <c r="O3029" s="304"/>
      <c r="P3029" s="304"/>
      <c r="Q3029" s="304"/>
      <c r="R3029" s="304"/>
      <c r="S3029" s="304"/>
      <c r="T3029" s="304"/>
      <c r="U3029" s="304"/>
      <c r="V3029" s="304"/>
      <c r="W3029" s="304"/>
      <c r="X3029" s="304"/>
      <c r="Y3029" s="154"/>
    </row>
    <row r="3030" spans="1:25" s="226" customFormat="1" ht="18.75" customHeight="1">
      <c r="A3030" s="249">
        <v>39</v>
      </c>
      <c r="B3030" s="250" t="s">
        <v>58</v>
      </c>
      <c r="C3030" s="251"/>
      <c r="D3030" s="251"/>
      <c r="E3030" s="309">
        <f t="shared" ref="E3030:T3030" si="461">E3031+E3032+E3071+E3072+E3074+E3075+E3076</f>
        <v>1049746950</v>
      </c>
      <c r="F3030" s="309">
        <f t="shared" si="461"/>
        <v>24600000</v>
      </c>
      <c r="G3030" s="309">
        <f t="shared" si="461"/>
        <v>24600000</v>
      </c>
      <c r="H3030" s="309">
        <f t="shared" si="461"/>
        <v>0</v>
      </c>
      <c r="I3030" s="309">
        <f t="shared" si="461"/>
        <v>0</v>
      </c>
      <c r="J3030" s="309">
        <f t="shared" si="461"/>
        <v>0</v>
      </c>
      <c r="K3030" s="309">
        <f t="shared" si="461"/>
        <v>29425000</v>
      </c>
      <c r="L3030" s="309">
        <f t="shared" si="461"/>
        <v>0</v>
      </c>
      <c r="M3030" s="309">
        <f t="shared" si="461"/>
        <v>46326000</v>
      </c>
      <c r="N3030" s="309">
        <f t="shared" si="461"/>
        <v>0</v>
      </c>
      <c r="O3030" s="309">
        <f t="shared" si="461"/>
        <v>0</v>
      </c>
      <c r="P3030" s="309">
        <f t="shared" si="461"/>
        <v>0</v>
      </c>
      <c r="Q3030" s="309">
        <f t="shared" si="461"/>
        <v>0</v>
      </c>
      <c r="R3030" s="309">
        <f t="shared" si="461"/>
        <v>46326000</v>
      </c>
      <c r="S3030" s="309">
        <f t="shared" si="461"/>
        <v>46326000</v>
      </c>
      <c r="T3030" s="309">
        <f t="shared" si="461"/>
        <v>0</v>
      </c>
      <c r="U3030" s="309"/>
      <c r="V3030" s="309"/>
      <c r="W3030" s="309">
        <f t="shared" ref="W3030" si="462">SUM(W3031:W3076)</f>
        <v>1057445950</v>
      </c>
      <c r="X3030" s="309"/>
    </row>
    <row r="3031" spans="1:25">
      <c r="A3031" s="173"/>
      <c r="B3031" s="163">
        <v>1</v>
      </c>
      <c r="C3031" s="163" t="s">
        <v>95</v>
      </c>
      <c r="D3031" s="167" t="s">
        <v>9</v>
      </c>
      <c r="E3031" s="300">
        <v>100000000</v>
      </c>
      <c r="F3031" s="300"/>
      <c r="G3031" s="300"/>
      <c r="H3031" s="300"/>
      <c r="I3031" s="300"/>
      <c r="J3031" s="300"/>
      <c r="K3031" s="300"/>
      <c r="L3031" s="300"/>
      <c r="M3031" s="301">
        <v>0</v>
      </c>
      <c r="N3031" s="301"/>
      <c r="O3031" s="301"/>
      <c r="P3031" s="301"/>
      <c r="Q3031" s="301">
        <v>0</v>
      </c>
      <c r="R3031" s="301">
        <v>0</v>
      </c>
      <c r="S3031" s="301">
        <v>0</v>
      </c>
      <c r="T3031" s="301"/>
      <c r="U3031" s="301"/>
      <c r="V3031" s="301"/>
      <c r="W3031" s="301">
        <f t="shared" ref="W3031:W3032" si="463">E3031+G3031+H3031+I3031+J3031+K3031+L3031+M3031+N3031-O3031-P3031-Q3031-R3031-S3031-T3031-U3031-V3031</f>
        <v>100000000</v>
      </c>
      <c r="X3031" s="301"/>
      <c r="Y3031" s="154"/>
    </row>
    <row r="3032" spans="1:25">
      <c r="A3032" s="173"/>
      <c r="B3032" s="163">
        <v>2</v>
      </c>
      <c r="C3032" s="163" t="s">
        <v>96</v>
      </c>
      <c r="D3032" s="167" t="s">
        <v>12</v>
      </c>
      <c r="E3032" s="300">
        <v>330762450</v>
      </c>
      <c r="F3032" s="300">
        <v>22900000</v>
      </c>
      <c r="G3032" s="300">
        <f t="shared" ref="G3032:T3032" si="464">SUM(G3033:G3070)</f>
        <v>22900000</v>
      </c>
      <c r="H3032" s="300">
        <f t="shared" si="464"/>
        <v>0</v>
      </c>
      <c r="I3032" s="300">
        <f t="shared" si="464"/>
        <v>0</v>
      </c>
      <c r="J3032" s="300">
        <f t="shared" si="464"/>
        <v>0</v>
      </c>
      <c r="K3032" s="300">
        <f t="shared" si="464"/>
        <v>29425000</v>
      </c>
      <c r="L3032" s="300">
        <f t="shared" si="464"/>
        <v>0</v>
      </c>
      <c r="M3032" s="300">
        <f t="shared" si="464"/>
        <v>0</v>
      </c>
      <c r="N3032" s="300">
        <f t="shared" si="464"/>
        <v>0</v>
      </c>
      <c r="O3032" s="300">
        <f t="shared" si="464"/>
        <v>0</v>
      </c>
      <c r="P3032" s="300">
        <f t="shared" si="464"/>
        <v>0</v>
      </c>
      <c r="Q3032" s="300">
        <f t="shared" si="464"/>
        <v>0</v>
      </c>
      <c r="R3032" s="300">
        <f t="shared" si="464"/>
        <v>46326000</v>
      </c>
      <c r="S3032" s="300">
        <f t="shared" si="464"/>
        <v>0</v>
      </c>
      <c r="T3032" s="300">
        <f t="shared" si="464"/>
        <v>0</v>
      </c>
      <c r="U3032" s="300"/>
      <c r="V3032" s="300"/>
      <c r="W3032" s="301">
        <f t="shared" si="463"/>
        <v>336761450</v>
      </c>
      <c r="X3032" s="301"/>
      <c r="Y3032" s="154"/>
    </row>
    <row r="3033" spans="1:25">
      <c r="A3033" s="174"/>
      <c r="B3033" s="162"/>
      <c r="C3033" s="162"/>
      <c r="D3033" s="248" t="s">
        <v>150</v>
      </c>
      <c r="E3033" s="302"/>
      <c r="F3033" s="302"/>
      <c r="G3033" s="316">
        <v>4500000</v>
      </c>
      <c r="H3033" s="302"/>
      <c r="I3033" s="302"/>
      <c r="J3033" s="302"/>
      <c r="K3033" s="302"/>
      <c r="L3033" s="302"/>
      <c r="M3033" s="304"/>
      <c r="N3033" s="304"/>
      <c r="O3033" s="304"/>
      <c r="P3033" s="304"/>
      <c r="Q3033" s="304"/>
      <c r="R3033" s="304"/>
      <c r="S3033" s="304"/>
      <c r="T3033" s="304"/>
      <c r="U3033" s="304"/>
      <c r="V3033" s="304"/>
      <c r="W3033" s="304"/>
      <c r="X3033" s="304"/>
      <c r="Y3033" s="154"/>
    </row>
    <row r="3034" spans="1:25">
      <c r="A3034" s="174"/>
      <c r="B3034" s="162"/>
      <c r="C3034" s="162"/>
      <c r="D3034" s="248" t="s">
        <v>1321</v>
      </c>
      <c r="E3034" s="302"/>
      <c r="F3034" s="302"/>
      <c r="G3034" s="316">
        <v>1300000</v>
      </c>
      <c r="H3034" s="302"/>
      <c r="I3034" s="302"/>
      <c r="J3034" s="302"/>
      <c r="K3034" s="302"/>
      <c r="L3034" s="302"/>
      <c r="M3034" s="304"/>
      <c r="N3034" s="304"/>
      <c r="O3034" s="304"/>
      <c r="P3034" s="304"/>
      <c r="Q3034" s="304"/>
      <c r="R3034" s="304"/>
      <c r="S3034" s="304"/>
      <c r="T3034" s="304"/>
      <c r="U3034" s="304"/>
      <c r="V3034" s="304"/>
      <c r="W3034" s="304"/>
      <c r="X3034" s="304"/>
      <c r="Y3034" s="154"/>
    </row>
    <row r="3035" spans="1:25">
      <c r="A3035" s="174"/>
      <c r="B3035" s="162"/>
      <c r="C3035" s="162"/>
      <c r="D3035" s="248" t="s">
        <v>194</v>
      </c>
      <c r="E3035" s="302"/>
      <c r="F3035" s="302"/>
      <c r="G3035" s="316">
        <v>200000</v>
      </c>
      <c r="H3035" s="302"/>
      <c r="I3035" s="302"/>
      <c r="J3035" s="302"/>
      <c r="K3035" s="302"/>
      <c r="L3035" s="302"/>
      <c r="M3035" s="304"/>
      <c r="N3035" s="304"/>
      <c r="O3035" s="304"/>
      <c r="P3035" s="304"/>
      <c r="Q3035" s="304"/>
      <c r="R3035" s="304"/>
      <c r="S3035" s="304"/>
      <c r="T3035" s="304"/>
      <c r="U3035" s="304"/>
      <c r="V3035" s="304"/>
      <c r="W3035" s="304"/>
      <c r="X3035" s="304"/>
      <c r="Y3035" s="154"/>
    </row>
    <row r="3036" spans="1:25">
      <c r="A3036" s="174"/>
      <c r="B3036" s="162"/>
      <c r="C3036" s="162"/>
      <c r="D3036" s="248" t="s">
        <v>612</v>
      </c>
      <c r="E3036" s="302"/>
      <c r="F3036" s="302"/>
      <c r="G3036" s="316">
        <v>3100000</v>
      </c>
      <c r="H3036" s="302"/>
      <c r="I3036" s="302"/>
      <c r="J3036" s="302"/>
      <c r="K3036" s="302"/>
      <c r="L3036" s="302"/>
      <c r="M3036" s="304"/>
      <c r="N3036" s="304"/>
      <c r="O3036" s="304"/>
      <c r="P3036" s="304"/>
      <c r="Q3036" s="304"/>
      <c r="R3036" s="304"/>
      <c r="S3036" s="304"/>
      <c r="T3036" s="304"/>
      <c r="U3036" s="304"/>
      <c r="V3036" s="304"/>
      <c r="W3036" s="304"/>
      <c r="X3036" s="304"/>
      <c r="Y3036" s="154"/>
    </row>
    <row r="3037" spans="1:25">
      <c r="A3037" s="174"/>
      <c r="B3037" s="162"/>
      <c r="C3037" s="162"/>
      <c r="D3037" s="248" t="s">
        <v>1322</v>
      </c>
      <c r="E3037" s="302"/>
      <c r="F3037" s="302"/>
      <c r="G3037" s="316">
        <v>7000000</v>
      </c>
      <c r="H3037" s="302"/>
      <c r="I3037" s="302"/>
      <c r="J3037" s="302"/>
      <c r="K3037" s="302"/>
      <c r="L3037" s="302"/>
      <c r="M3037" s="304"/>
      <c r="N3037" s="304"/>
      <c r="O3037" s="304"/>
      <c r="P3037" s="304"/>
      <c r="Q3037" s="304"/>
      <c r="R3037" s="304"/>
      <c r="S3037" s="304"/>
      <c r="T3037" s="304"/>
      <c r="U3037" s="304"/>
      <c r="V3037" s="304"/>
      <c r="W3037" s="304"/>
      <c r="X3037" s="304"/>
      <c r="Y3037" s="154"/>
    </row>
    <row r="3038" spans="1:25">
      <c r="A3038" s="174"/>
      <c r="B3038" s="162"/>
      <c r="C3038" s="162"/>
      <c r="D3038" s="248" t="s">
        <v>1177</v>
      </c>
      <c r="E3038" s="302"/>
      <c r="F3038" s="302"/>
      <c r="G3038" s="316">
        <v>4000000</v>
      </c>
      <c r="H3038" s="302"/>
      <c r="I3038" s="302"/>
      <c r="J3038" s="302"/>
      <c r="K3038" s="302"/>
      <c r="L3038" s="302"/>
      <c r="M3038" s="304"/>
      <c r="N3038" s="304"/>
      <c r="O3038" s="304"/>
      <c r="P3038" s="304"/>
      <c r="Q3038" s="304"/>
      <c r="R3038" s="304"/>
      <c r="S3038" s="304"/>
      <c r="T3038" s="304"/>
      <c r="U3038" s="304"/>
      <c r="V3038" s="304"/>
      <c r="W3038" s="304"/>
      <c r="X3038" s="304"/>
      <c r="Y3038" s="154"/>
    </row>
    <row r="3039" spans="1:25">
      <c r="A3039" s="174"/>
      <c r="B3039" s="162"/>
      <c r="C3039" s="162"/>
      <c r="D3039" s="248" t="s">
        <v>653</v>
      </c>
      <c r="E3039" s="302"/>
      <c r="F3039" s="302"/>
      <c r="G3039" s="316">
        <v>1500000</v>
      </c>
      <c r="H3039" s="302"/>
      <c r="I3039" s="302"/>
      <c r="J3039" s="302"/>
      <c r="K3039" s="302"/>
      <c r="L3039" s="302"/>
      <c r="M3039" s="304"/>
      <c r="N3039" s="304"/>
      <c r="O3039" s="304"/>
      <c r="P3039" s="304"/>
      <c r="Q3039" s="304"/>
      <c r="R3039" s="304"/>
      <c r="S3039" s="304"/>
      <c r="T3039" s="304"/>
      <c r="U3039" s="304"/>
      <c r="V3039" s="304"/>
      <c r="W3039" s="304"/>
      <c r="X3039" s="304"/>
      <c r="Y3039" s="154"/>
    </row>
    <row r="3040" spans="1:25">
      <c r="A3040" s="174"/>
      <c r="B3040" s="162"/>
      <c r="C3040" s="162"/>
      <c r="D3040" s="248" t="s">
        <v>152</v>
      </c>
      <c r="E3040" s="302"/>
      <c r="F3040" s="302"/>
      <c r="G3040" s="316">
        <v>1300000</v>
      </c>
      <c r="H3040" s="302"/>
      <c r="I3040" s="302"/>
      <c r="J3040" s="302"/>
      <c r="K3040" s="302"/>
      <c r="L3040" s="302"/>
      <c r="M3040" s="304"/>
      <c r="N3040" s="304"/>
      <c r="O3040" s="304"/>
      <c r="P3040" s="304"/>
      <c r="Q3040" s="304"/>
      <c r="R3040" s="304"/>
      <c r="S3040" s="304"/>
      <c r="T3040" s="304"/>
      <c r="U3040" s="304"/>
      <c r="V3040" s="304"/>
      <c r="W3040" s="304"/>
      <c r="X3040" s="304"/>
      <c r="Y3040" s="154"/>
    </row>
    <row r="3041" spans="1:25">
      <c r="A3041" s="174"/>
      <c r="B3041" s="162"/>
      <c r="C3041" s="162"/>
      <c r="D3041" s="248" t="s">
        <v>1323</v>
      </c>
      <c r="E3041" s="302"/>
      <c r="F3041" s="302"/>
      <c r="G3041" s="316"/>
      <c r="H3041" s="302"/>
      <c r="I3041" s="302"/>
      <c r="J3041" s="302"/>
      <c r="K3041" s="316">
        <v>24600000</v>
      </c>
      <c r="L3041" s="302"/>
      <c r="M3041" s="304"/>
      <c r="N3041" s="304"/>
      <c r="O3041" s="304"/>
      <c r="P3041" s="304"/>
      <c r="Q3041" s="304"/>
      <c r="R3041" s="304"/>
      <c r="S3041" s="304"/>
      <c r="T3041" s="304"/>
      <c r="U3041" s="304"/>
      <c r="V3041" s="304"/>
      <c r="W3041" s="304"/>
      <c r="X3041" s="304"/>
      <c r="Y3041" s="154"/>
    </row>
    <row r="3042" spans="1:25">
      <c r="A3042" s="174"/>
      <c r="B3042" s="162"/>
      <c r="C3042" s="162"/>
      <c r="D3042" s="248" t="s">
        <v>1324</v>
      </c>
      <c r="E3042" s="302"/>
      <c r="F3042" s="302"/>
      <c r="G3042" s="316"/>
      <c r="H3042" s="302"/>
      <c r="I3042" s="302"/>
      <c r="J3042" s="302"/>
      <c r="K3042" s="316">
        <v>4825000</v>
      </c>
      <c r="L3042" s="302"/>
      <c r="M3042" s="304"/>
      <c r="N3042" s="304"/>
      <c r="O3042" s="304"/>
      <c r="P3042" s="304"/>
      <c r="Q3042" s="304"/>
      <c r="R3042" s="304"/>
      <c r="S3042" s="304"/>
      <c r="T3042" s="304"/>
      <c r="U3042" s="304"/>
      <c r="V3042" s="304"/>
      <c r="W3042" s="304"/>
      <c r="X3042" s="304"/>
      <c r="Y3042" s="154"/>
    </row>
    <row r="3043" spans="1:25">
      <c r="A3043" s="174"/>
      <c r="B3043" s="162"/>
      <c r="C3043" s="162"/>
      <c r="D3043" s="271" t="s">
        <v>1039</v>
      </c>
      <c r="E3043" s="302"/>
      <c r="F3043" s="302"/>
      <c r="G3043" s="316"/>
      <c r="H3043" s="302"/>
      <c r="I3043" s="302"/>
      <c r="J3043" s="302"/>
      <c r="K3043" s="316"/>
      <c r="L3043" s="302"/>
      <c r="M3043" s="304"/>
      <c r="N3043" s="304"/>
      <c r="O3043" s="304"/>
      <c r="P3043" s="304"/>
      <c r="Q3043" s="304"/>
      <c r="R3043" s="304"/>
      <c r="S3043" s="304"/>
      <c r="T3043" s="304"/>
      <c r="U3043" s="304"/>
      <c r="V3043" s="304"/>
      <c r="W3043" s="304"/>
      <c r="X3043" s="304"/>
      <c r="Y3043" s="154"/>
    </row>
    <row r="3044" spans="1:25">
      <c r="A3044" s="174"/>
      <c r="B3044" s="162"/>
      <c r="C3044" s="162"/>
      <c r="D3044" s="248" t="s">
        <v>183</v>
      </c>
      <c r="E3044" s="302"/>
      <c r="F3044" s="302"/>
      <c r="G3044" s="316"/>
      <c r="H3044" s="302"/>
      <c r="I3044" s="302"/>
      <c r="J3044" s="302"/>
      <c r="K3044" s="316"/>
      <c r="L3044" s="302"/>
      <c r="M3044" s="304"/>
      <c r="N3044" s="304"/>
      <c r="O3044" s="304"/>
      <c r="P3044" s="304"/>
      <c r="Q3044" s="304"/>
      <c r="R3044" s="316">
        <v>4000000</v>
      </c>
      <c r="S3044" s="304"/>
      <c r="T3044" s="304"/>
      <c r="U3044" s="304"/>
      <c r="V3044" s="304"/>
      <c r="W3044" s="304"/>
      <c r="X3044" s="304"/>
      <c r="Y3044" s="154"/>
    </row>
    <row r="3045" spans="1:25">
      <c r="A3045" s="174"/>
      <c r="B3045" s="162"/>
      <c r="C3045" s="162"/>
      <c r="D3045" s="248" t="s">
        <v>183</v>
      </c>
      <c r="E3045" s="302"/>
      <c r="F3045" s="302"/>
      <c r="G3045" s="316"/>
      <c r="H3045" s="302"/>
      <c r="I3045" s="302"/>
      <c r="J3045" s="302"/>
      <c r="K3045" s="316"/>
      <c r="L3045" s="302"/>
      <c r="M3045" s="304"/>
      <c r="N3045" s="304"/>
      <c r="O3045" s="304"/>
      <c r="P3045" s="304"/>
      <c r="Q3045" s="304"/>
      <c r="R3045" s="316">
        <v>4000000</v>
      </c>
      <c r="S3045" s="304"/>
      <c r="T3045" s="304"/>
      <c r="U3045" s="304"/>
      <c r="V3045" s="304"/>
      <c r="W3045" s="304"/>
      <c r="X3045" s="304"/>
      <c r="Y3045" s="154"/>
    </row>
    <row r="3046" spans="1:25">
      <c r="A3046" s="174"/>
      <c r="B3046" s="162"/>
      <c r="C3046" s="162"/>
      <c r="D3046" s="248" t="s">
        <v>183</v>
      </c>
      <c r="E3046" s="302"/>
      <c r="F3046" s="302"/>
      <c r="G3046" s="316"/>
      <c r="H3046" s="302"/>
      <c r="I3046" s="302"/>
      <c r="J3046" s="302"/>
      <c r="K3046" s="316"/>
      <c r="L3046" s="302"/>
      <c r="M3046" s="304"/>
      <c r="N3046" s="304"/>
      <c r="O3046" s="304"/>
      <c r="P3046" s="304"/>
      <c r="Q3046" s="304"/>
      <c r="R3046" s="316">
        <v>9026000</v>
      </c>
      <c r="S3046" s="304"/>
      <c r="T3046" s="304"/>
      <c r="U3046" s="304"/>
      <c r="V3046" s="304"/>
      <c r="W3046" s="304"/>
      <c r="X3046" s="304"/>
      <c r="Y3046" s="154"/>
    </row>
    <row r="3047" spans="1:25">
      <c r="A3047" s="174"/>
      <c r="B3047" s="162"/>
      <c r="C3047" s="162"/>
      <c r="D3047" s="248" t="s">
        <v>123</v>
      </c>
      <c r="E3047" s="302"/>
      <c r="F3047" s="302"/>
      <c r="G3047" s="316"/>
      <c r="H3047" s="302"/>
      <c r="I3047" s="302"/>
      <c r="J3047" s="302"/>
      <c r="K3047" s="316"/>
      <c r="L3047" s="302"/>
      <c r="M3047" s="304"/>
      <c r="N3047" s="304"/>
      <c r="O3047" s="304"/>
      <c r="P3047" s="304"/>
      <c r="Q3047" s="304"/>
      <c r="R3047" s="317">
        <v>250000</v>
      </c>
      <c r="S3047" s="304"/>
      <c r="T3047" s="304"/>
      <c r="U3047" s="304"/>
      <c r="V3047" s="304"/>
      <c r="W3047" s="304"/>
      <c r="X3047" s="304"/>
      <c r="Y3047" s="154"/>
    </row>
    <row r="3048" spans="1:25">
      <c r="A3048" s="174"/>
      <c r="B3048" s="162"/>
      <c r="C3048" s="162"/>
      <c r="D3048" s="248" t="s">
        <v>123</v>
      </c>
      <c r="E3048" s="302"/>
      <c r="F3048" s="302"/>
      <c r="G3048" s="316"/>
      <c r="H3048" s="302"/>
      <c r="I3048" s="302"/>
      <c r="J3048" s="302"/>
      <c r="K3048" s="316"/>
      <c r="L3048" s="302"/>
      <c r="M3048" s="304"/>
      <c r="N3048" s="304"/>
      <c r="O3048" s="304"/>
      <c r="P3048" s="304"/>
      <c r="Q3048" s="304"/>
      <c r="R3048" s="317">
        <v>250000</v>
      </c>
      <c r="S3048" s="304"/>
      <c r="T3048" s="304"/>
      <c r="U3048" s="304"/>
      <c r="V3048" s="304"/>
      <c r="W3048" s="304"/>
      <c r="X3048" s="304"/>
      <c r="Y3048" s="154"/>
    </row>
    <row r="3049" spans="1:25">
      <c r="A3049" s="174"/>
      <c r="B3049" s="162"/>
      <c r="C3049" s="162"/>
      <c r="D3049" s="248" t="s">
        <v>152</v>
      </c>
      <c r="E3049" s="302"/>
      <c r="F3049" s="302"/>
      <c r="G3049" s="316"/>
      <c r="H3049" s="302"/>
      <c r="I3049" s="302"/>
      <c r="J3049" s="302"/>
      <c r="K3049" s="316"/>
      <c r="L3049" s="302"/>
      <c r="M3049" s="304"/>
      <c r="N3049" s="304"/>
      <c r="O3049" s="304"/>
      <c r="P3049" s="304"/>
      <c r="Q3049" s="304"/>
      <c r="R3049" s="317">
        <v>400000</v>
      </c>
      <c r="S3049" s="304"/>
      <c r="T3049" s="304"/>
      <c r="U3049" s="304"/>
      <c r="V3049" s="304"/>
      <c r="W3049" s="304"/>
      <c r="X3049" s="304"/>
      <c r="Y3049" s="154"/>
    </row>
    <row r="3050" spans="1:25">
      <c r="A3050" s="174"/>
      <c r="B3050" s="162"/>
      <c r="C3050" s="162"/>
      <c r="D3050" s="248" t="s">
        <v>152</v>
      </c>
      <c r="E3050" s="302"/>
      <c r="F3050" s="302"/>
      <c r="G3050" s="316"/>
      <c r="H3050" s="302"/>
      <c r="I3050" s="302"/>
      <c r="J3050" s="302"/>
      <c r="K3050" s="316"/>
      <c r="L3050" s="302"/>
      <c r="M3050" s="304"/>
      <c r="N3050" s="304"/>
      <c r="O3050" s="304"/>
      <c r="P3050" s="304"/>
      <c r="Q3050" s="304"/>
      <c r="R3050" s="317">
        <v>400000</v>
      </c>
      <c r="S3050" s="304"/>
      <c r="T3050" s="304"/>
      <c r="U3050" s="304"/>
      <c r="V3050" s="304"/>
      <c r="W3050" s="304"/>
      <c r="X3050" s="304"/>
      <c r="Y3050" s="154"/>
    </row>
    <row r="3051" spans="1:25">
      <c r="A3051" s="174"/>
      <c r="B3051" s="162"/>
      <c r="C3051" s="162"/>
      <c r="D3051" s="248" t="s">
        <v>629</v>
      </c>
      <c r="E3051" s="302"/>
      <c r="F3051" s="302"/>
      <c r="G3051" s="316"/>
      <c r="H3051" s="302"/>
      <c r="I3051" s="302"/>
      <c r="J3051" s="302"/>
      <c r="K3051" s="316"/>
      <c r="L3051" s="302"/>
      <c r="M3051" s="304"/>
      <c r="N3051" s="304"/>
      <c r="O3051" s="304"/>
      <c r="P3051" s="304"/>
      <c r="Q3051" s="304"/>
      <c r="R3051" s="317">
        <v>3250000</v>
      </c>
      <c r="S3051" s="304"/>
      <c r="T3051" s="304"/>
      <c r="U3051" s="304"/>
      <c r="V3051" s="304"/>
      <c r="W3051" s="304"/>
      <c r="X3051" s="304"/>
      <c r="Y3051" s="154"/>
    </row>
    <row r="3052" spans="1:25">
      <c r="A3052" s="174"/>
      <c r="B3052" s="162"/>
      <c r="C3052" s="162"/>
      <c r="D3052" s="248" t="s">
        <v>629</v>
      </c>
      <c r="E3052" s="302"/>
      <c r="F3052" s="302"/>
      <c r="G3052" s="316"/>
      <c r="H3052" s="302"/>
      <c r="I3052" s="302"/>
      <c r="J3052" s="302"/>
      <c r="K3052" s="316"/>
      <c r="L3052" s="302"/>
      <c r="M3052" s="304"/>
      <c r="N3052" s="304"/>
      <c r="O3052" s="304"/>
      <c r="P3052" s="304"/>
      <c r="Q3052" s="304"/>
      <c r="R3052" s="317">
        <v>3250000</v>
      </c>
      <c r="S3052" s="304"/>
      <c r="T3052" s="304"/>
      <c r="U3052" s="304"/>
      <c r="V3052" s="304"/>
      <c r="W3052" s="304"/>
      <c r="X3052" s="304"/>
      <c r="Y3052" s="154"/>
    </row>
    <row r="3053" spans="1:25">
      <c r="A3053" s="174"/>
      <c r="B3053" s="162"/>
      <c r="C3053" s="162"/>
      <c r="D3053" s="248" t="s">
        <v>1107</v>
      </c>
      <c r="E3053" s="302"/>
      <c r="F3053" s="302"/>
      <c r="G3053" s="316"/>
      <c r="H3053" s="302"/>
      <c r="I3053" s="302"/>
      <c r="J3053" s="302"/>
      <c r="K3053" s="316"/>
      <c r="L3053" s="302"/>
      <c r="M3053" s="304"/>
      <c r="N3053" s="304"/>
      <c r="O3053" s="304"/>
      <c r="P3053" s="304"/>
      <c r="Q3053" s="304"/>
      <c r="R3053" s="317">
        <v>100000</v>
      </c>
      <c r="S3053" s="304"/>
      <c r="T3053" s="304"/>
      <c r="U3053" s="304"/>
      <c r="V3053" s="304"/>
      <c r="W3053" s="304"/>
      <c r="X3053" s="304"/>
      <c r="Y3053" s="154"/>
    </row>
    <row r="3054" spans="1:25">
      <c r="A3054" s="174"/>
      <c r="B3054" s="162"/>
      <c r="C3054" s="162"/>
      <c r="D3054" s="248" t="s">
        <v>1325</v>
      </c>
      <c r="E3054" s="302"/>
      <c r="F3054" s="302"/>
      <c r="G3054" s="316"/>
      <c r="H3054" s="302"/>
      <c r="I3054" s="302"/>
      <c r="J3054" s="302"/>
      <c r="K3054" s="316"/>
      <c r="L3054" s="302"/>
      <c r="M3054" s="304"/>
      <c r="N3054" s="304"/>
      <c r="O3054" s="304"/>
      <c r="P3054" s="304"/>
      <c r="Q3054" s="304"/>
      <c r="R3054" s="317">
        <v>75000</v>
      </c>
      <c r="S3054" s="304"/>
      <c r="T3054" s="304"/>
      <c r="U3054" s="304"/>
      <c r="V3054" s="304"/>
      <c r="W3054" s="304"/>
      <c r="X3054" s="304"/>
      <c r="Y3054" s="154"/>
    </row>
    <row r="3055" spans="1:25">
      <c r="A3055" s="174"/>
      <c r="B3055" s="162"/>
      <c r="C3055" s="162"/>
      <c r="D3055" s="248" t="s">
        <v>1326</v>
      </c>
      <c r="E3055" s="302"/>
      <c r="F3055" s="302"/>
      <c r="G3055" s="316"/>
      <c r="H3055" s="302"/>
      <c r="I3055" s="302"/>
      <c r="J3055" s="302"/>
      <c r="K3055" s="316"/>
      <c r="L3055" s="302"/>
      <c r="M3055" s="304"/>
      <c r="N3055" s="304"/>
      <c r="O3055" s="304"/>
      <c r="P3055" s="304"/>
      <c r="Q3055" s="304"/>
      <c r="R3055" s="317">
        <v>200000</v>
      </c>
      <c r="S3055" s="304"/>
      <c r="T3055" s="304"/>
      <c r="U3055" s="304"/>
      <c r="V3055" s="304"/>
      <c r="W3055" s="304"/>
      <c r="X3055" s="304"/>
      <c r="Y3055" s="154"/>
    </row>
    <row r="3056" spans="1:25">
      <c r="A3056" s="174"/>
      <c r="B3056" s="162"/>
      <c r="C3056" s="162"/>
      <c r="D3056" s="248" t="s">
        <v>1327</v>
      </c>
      <c r="E3056" s="302"/>
      <c r="F3056" s="302"/>
      <c r="G3056" s="316"/>
      <c r="H3056" s="302"/>
      <c r="I3056" s="302"/>
      <c r="J3056" s="302"/>
      <c r="K3056" s="316"/>
      <c r="L3056" s="302"/>
      <c r="M3056" s="304"/>
      <c r="N3056" s="304"/>
      <c r="O3056" s="304"/>
      <c r="P3056" s="304"/>
      <c r="Q3056" s="304"/>
      <c r="R3056" s="317">
        <v>500000</v>
      </c>
      <c r="S3056" s="304"/>
      <c r="T3056" s="304"/>
      <c r="U3056" s="304"/>
      <c r="V3056" s="304"/>
      <c r="W3056" s="304"/>
      <c r="X3056" s="304"/>
      <c r="Y3056" s="154"/>
    </row>
    <row r="3057" spans="1:25">
      <c r="A3057" s="174"/>
      <c r="B3057" s="162"/>
      <c r="C3057" s="162"/>
      <c r="D3057" s="248" t="s">
        <v>1328</v>
      </c>
      <c r="E3057" s="302"/>
      <c r="F3057" s="302"/>
      <c r="G3057" s="316"/>
      <c r="H3057" s="302"/>
      <c r="I3057" s="302"/>
      <c r="J3057" s="302"/>
      <c r="K3057" s="316"/>
      <c r="L3057" s="302"/>
      <c r="M3057" s="304"/>
      <c r="N3057" s="304"/>
      <c r="O3057" s="304"/>
      <c r="P3057" s="304"/>
      <c r="Q3057" s="304"/>
      <c r="R3057" s="317">
        <v>100000</v>
      </c>
      <c r="S3057" s="304"/>
      <c r="T3057" s="304"/>
      <c r="U3057" s="304"/>
      <c r="V3057" s="304"/>
      <c r="W3057" s="304"/>
      <c r="X3057" s="304"/>
      <c r="Y3057" s="154"/>
    </row>
    <row r="3058" spans="1:25">
      <c r="A3058" s="174"/>
      <c r="B3058" s="162"/>
      <c r="C3058" s="162"/>
      <c r="D3058" s="248" t="s">
        <v>629</v>
      </c>
      <c r="E3058" s="302"/>
      <c r="F3058" s="302"/>
      <c r="G3058" s="316"/>
      <c r="H3058" s="302"/>
      <c r="I3058" s="302"/>
      <c r="J3058" s="302"/>
      <c r="K3058" s="316"/>
      <c r="L3058" s="302"/>
      <c r="M3058" s="304"/>
      <c r="N3058" s="304"/>
      <c r="O3058" s="304"/>
      <c r="P3058" s="304"/>
      <c r="Q3058" s="304"/>
      <c r="R3058" s="317">
        <v>3250000</v>
      </c>
      <c r="S3058" s="304"/>
      <c r="T3058" s="304"/>
      <c r="U3058" s="304"/>
      <c r="V3058" s="304"/>
      <c r="W3058" s="304"/>
      <c r="X3058" s="304"/>
      <c r="Y3058" s="154"/>
    </row>
    <row r="3059" spans="1:25">
      <c r="A3059" s="174"/>
      <c r="B3059" s="162"/>
      <c r="C3059" s="162"/>
      <c r="D3059" s="248" t="s">
        <v>152</v>
      </c>
      <c r="E3059" s="302"/>
      <c r="F3059" s="302"/>
      <c r="G3059" s="316"/>
      <c r="H3059" s="302"/>
      <c r="I3059" s="302"/>
      <c r="J3059" s="302"/>
      <c r="K3059" s="316"/>
      <c r="L3059" s="302"/>
      <c r="M3059" s="304"/>
      <c r="N3059" s="304"/>
      <c r="O3059" s="304"/>
      <c r="P3059" s="304"/>
      <c r="Q3059" s="304"/>
      <c r="R3059" s="317">
        <v>150000</v>
      </c>
      <c r="S3059" s="304"/>
      <c r="T3059" s="304"/>
      <c r="U3059" s="304"/>
      <c r="V3059" s="304"/>
      <c r="W3059" s="304"/>
      <c r="X3059" s="304"/>
      <c r="Y3059" s="154"/>
    </row>
    <row r="3060" spans="1:25">
      <c r="A3060" s="174"/>
      <c r="B3060" s="162"/>
      <c r="C3060" s="162"/>
      <c r="D3060" s="248" t="s">
        <v>152</v>
      </c>
      <c r="E3060" s="302"/>
      <c r="F3060" s="302"/>
      <c r="G3060" s="316"/>
      <c r="H3060" s="302"/>
      <c r="I3060" s="302"/>
      <c r="J3060" s="302"/>
      <c r="K3060" s="316"/>
      <c r="L3060" s="302"/>
      <c r="M3060" s="304"/>
      <c r="N3060" s="304"/>
      <c r="O3060" s="304"/>
      <c r="P3060" s="304"/>
      <c r="Q3060" s="304"/>
      <c r="R3060" s="317">
        <v>400000</v>
      </c>
      <c r="S3060" s="304"/>
      <c r="T3060" s="304"/>
      <c r="U3060" s="304"/>
      <c r="V3060" s="304"/>
      <c r="W3060" s="304"/>
      <c r="X3060" s="304"/>
      <c r="Y3060" s="154"/>
    </row>
    <row r="3061" spans="1:25">
      <c r="A3061" s="174"/>
      <c r="B3061" s="162"/>
      <c r="C3061" s="162"/>
      <c r="D3061" s="248" t="s">
        <v>123</v>
      </c>
      <c r="E3061" s="302"/>
      <c r="F3061" s="302"/>
      <c r="G3061" s="316"/>
      <c r="H3061" s="302"/>
      <c r="I3061" s="302"/>
      <c r="J3061" s="302"/>
      <c r="K3061" s="316"/>
      <c r="L3061" s="302"/>
      <c r="M3061" s="304"/>
      <c r="N3061" s="304"/>
      <c r="O3061" s="304"/>
      <c r="P3061" s="304"/>
      <c r="Q3061" s="304"/>
      <c r="R3061" s="317">
        <v>600000</v>
      </c>
      <c r="S3061" s="304"/>
      <c r="T3061" s="304"/>
      <c r="U3061" s="304"/>
      <c r="V3061" s="304"/>
      <c r="W3061" s="304"/>
      <c r="X3061" s="304"/>
      <c r="Y3061" s="154"/>
    </row>
    <row r="3062" spans="1:25">
      <c r="A3062" s="174"/>
      <c r="B3062" s="162"/>
      <c r="C3062" s="162"/>
      <c r="D3062" s="248" t="s">
        <v>1040</v>
      </c>
      <c r="E3062" s="302"/>
      <c r="F3062" s="302"/>
      <c r="G3062" s="316"/>
      <c r="H3062" s="302"/>
      <c r="I3062" s="302"/>
      <c r="J3062" s="302"/>
      <c r="K3062" s="316"/>
      <c r="L3062" s="302"/>
      <c r="M3062" s="304"/>
      <c r="N3062" s="304"/>
      <c r="O3062" s="304"/>
      <c r="P3062" s="304"/>
      <c r="Q3062" s="304"/>
      <c r="R3062" s="317">
        <v>1500000</v>
      </c>
      <c r="S3062" s="304"/>
      <c r="T3062" s="304"/>
      <c r="U3062" s="304"/>
      <c r="V3062" s="304"/>
      <c r="W3062" s="304"/>
      <c r="X3062" s="304"/>
      <c r="Y3062" s="154"/>
    </row>
    <row r="3063" spans="1:25">
      <c r="A3063" s="174"/>
      <c r="B3063" s="162"/>
      <c r="C3063" s="162"/>
      <c r="D3063" s="248" t="s">
        <v>1329</v>
      </c>
      <c r="E3063" s="302"/>
      <c r="F3063" s="302"/>
      <c r="G3063" s="316"/>
      <c r="H3063" s="302"/>
      <c r="I3063" s="302"/>
      <c r="J3063" s="302"/>
      <c r="K3063" s="316"/>
      <c r="L3063" s="302"/>
      <c r="M3063" s="304"/>
      <c r="N3063" s="304"/>
      <c r="O3063" s="304"/>
      <c r="P3063" s="304"/>
      <c r="Q3063" s="304"/>
      <c r="R3063" s="317">
        <v>150000</v>
      </c>
      <c r="S3063" s="304"/>
      <c r="T3063" s="304"/>
      <c r="U3063" s="304"/>
      <c r="V3063" s="304"/>
      <c r="W3063" s="304"/>
      <c r="X3063" s="304"/>
      <c r="Y3063" s="154"/>
    </row>
    <row r="3064" spans="1:25">
      <c r="A3064" s="174"/>
      <c r="B3064" s="162"/>
      <c r="C3064" s="162"/>
      <c r="D3064" s="248" t="s">
        <v>687</v>
      </c>
      <c r="E3064" s="302"/>
      <c r="F3064" s="302"/>
      <c r="G3064" s="316"/>
      <c r="H3064" s="302"/>
      <c r="I3064" s="302"/>
      <c r="J3064" s="302"/>
      <c r="K3064" s="316"/>
      <c r="L3064" s="302"/>
      <c r="M3064" s="304"/>
      <c r="N3064" s="304"/>
      <c r="O3064" s="304"/>
      <c r="P3064" s="304"/>
      <c r="Q3064" s="304"/>
      <c r="R3064" s="317">
        <v>300000</v>
      </c>
      <c r="S3064" s="304"/>
      <c r="T3064" s="304"/>
      <c r="U3064" s="304"/>
      <c r="V3064" s="304"/>
      <c r="W3064" s="304"/>
      <c r="X3064" s="304"/>
      <c r="Y3064" s="154"/>
    </row>
    <row r="3065" spans="1:25">
      <c r="A3065" s="174"/>
      <c r="B3065" s="162"/>
      <c r="C3065" s="162"/>
      <c r="D3065" s="248" t="s">
        <v>682</v>
      </c>
      <c r="E3065" s="302"/>
      <c r="F3065" s="302"/>
      <c r="G3065" s="316"/>
      <c r="H3065" s="302"/>
      <c r="I3065" s="302"/>
      <c r="J3065" s="302"/>
      <c r="K3065" s="316"/>
      <c r="L3065" s="302"/>
      <c r="M3065" s="304"/>
      <c r="N3065" s="304"/>
      <c r="O3065" s="304"/>
      <c r="P3065" s="304"/>
      <c r="Q3065" s="304"/>
      <c r="R3065" s="317">
        <v>700000</v>
      </c>
      <c r="S3065" s="304"/>
      <c r="T3065" s="304"/>
      <c r="U3065" s="304"/>
      <c r="V3065" s="304"/>
      <c r="W3065" s="304"/>
      <c r="X3065" s="304"/>
      <c r="Y3065" s="154"/>
    </row>
    <row r="3066" spans="1:25">
      <c r="A3066" s="174"/>
      <c r="B3066" s="162"/>
      <c r="C3066" s="162"/>
      <c r="D3066" s="248" t="s">
        <v>1330</v>
      </c>
      <c r="E3066" s="302"/>
      <c r="F3066" s="302"/>
      <c r="G3066" s="316"/>
      <c r="H3066" s="302"/>
      <c r="I3066" s="302"/>
      <c r="J3066" s="302"/>
      <c r="K3066" s="316"/>
      <c r="L3066" s="302"/>
      <c r="M3066" s="304"/>
      <c r="N3066" s="304"/>
      <c r="O3066" s="304"/>
      <c r="P3066" s="304"/>
      <c r="Q3066" s="304"/>
      <c r="R3066" s="317">
        <v>1750000</v>
      </c>
      <c r="S3066" s="304"/>
      <c r="T3066" s="304"/>
      <c r="U3066" s="304"/>
      <c r="V3066" s="304"/>
      <c r="W3066" s="304"/>
      <c r="X3066" s="304"/>
      <c r="Y3066" s="154"/>
    </row>
    <row r="3067" spans="1:25">
      <c r="A3067" s="174"/>
      <c r="B3067" s="162"/>
      <c r="C3067" s="162"/>
      <c r="D3067" s="248" t="s">
        <v>150</v>
      </c>
      <c r="E3067" s="302"/>
      <c r="F3067" s="302"/>
      <c r="G3067" s="316"/>
      <c r="H3067" s="302"/>
      <c r="I3067" s="302"/>
      <c r="J3067" s="302"/>
      <c r="K3067" s="316"/>
      <c r="L3067" s="302"/>
      <c r="M3067" s="304"/>
      <c r="N3067" s="304"/>
      <c r="O3067" s="304"/>
      <c r="P3067" s="304"/>
      <c r="Q3067" s="304"/>
      <c r="R3067" s="317">
        <v>4875000</v>
      </c>
      <c r="S3067" s="304"/>
      <c r="T3067" s="304"/>
      <c r="U3067" s="304"/>
      <c r="V3067" s="304"/>
      <c r="W3067" s="304"/>
      <c r="X3067" s="304"/>
      <c r="Y3067" s="154"/>
    </row>
    <row r="3068" spans="1:25">
      <c r="A3068" s="174"/>
      <c r="B3068" s="162"/>
      <c r="C3068" s="162"/>
      <c r="D3068" s="248" t="s">
        <v>1331</v>
      </c>
      <c r="E3068" s="302"/>
      <c r="F3068" s="302"/>
      <c r="G3068" s="316"/>
      <c r="H3068" s="302"/>
      <c r="I3068" s="302"/>
      <c r="J3068" s="302"/>
      <c r="K3068" s="316"/>
      <c r="L3068" s="302"/>
      <c r="M3068" s="304"/>
      <c r="N3068" s="304"/>
      <c r="O3068" s="304"/>
      <c r="P3068" s="304"/>
      <c r="Q3068" s="304"/>
      <c r="R3068" s="317">
        <v>50000</v>
      </c>
      <c r="S3068" s="304"/>
      <c r="T3068" s="304"/>
      <c r="U3068" s="304"/>
      <c r="V3068" s="304"/>
      <c r="W3068" s="304"/>
      <c r="X3068" s="304"/>
      <c r="Y3068" s="154"/>
    </row>
    <row r="3069" spans="1:25">
      <c r="A3069" s="174"/>
      <c r="B3069" s="162"/>
      <c r="C3069" s="162"/>
      <c r="D3069" s="248" t="s">
        <v>1332</v>
      </c>
      <c r="E3069" s="302"/>
      <c r="F3069" s="302"/>
      <c r="G3069" s="316"/>
      <c r="H3069" s="302"/>
      <c r="I3069" s="302"/>
      <c r="J3069" s="302"/>
      <c r="K3069" s="316"/>
      <c r="L3069" s="302"/>
      <c r="M3069" s="304"/>
      <c r="N3069" s="304"/>
      <c r="O3069" s="304"/>
      <c r="P3069" s="304"/>
      <c r="Q3069" s="304"/>
      <c r="R3069" s="317">
        <v>6500000</v>
      </c>
      <c r="S3069" s="304"/>
      <c r="T3069" s="304"/>
      <c r="U3069" s="304"/>
      <c r="V3069" s="304"/>
      <c r="W3069" s="304"/>
      <c r="X3069" s="304"/>
      <c r="Y3069" s="154"/>
    </row>
    <row r="3070" spans="1:25">
      <c r="A3070" s="174"/>
      <c r="B3070" s="162"/>
      <c r="C3070" s="162"/>
      <c r="D3070" s="248" t="s">
        <v>1333</v>
      </c>
      <c r="E3070" s="302"/>
      <c r="F3070" s="302"/>
      <c r="G3070" s="316"/>
      <c r="H3070" s="302"/>
      <c r="I3070" s="302"/>
      <c r="J3070" s="302"/>
      <c r="K3070" s="316"/>
      <c r="L3070" s="302"/>
      <c r="M3070" s="304"/>
      <c r="N3070" s="304"/>
      <c r="O3070" s="304"/>
      <c r="P3070" s="304"/>
      <c r="Q3070" s="304"/>
      <c r="R3070" s="317">
        <v>300000</v>
      </c>
      <c r="S3070" s="304"/>
      <c r="T3070" s="304"/>
      <c r="U3070" s="304"/>
      <c r="V3070" s="304"/>
      <c r="W3070" s="304"/>
      <c r="X3070" s="304"/>
      <c r="Y3070" s="154"/>
    </row>
    <row r="3071" spans="1:25">
      <c r="A3071" s="173"/>
      <c r="B3071" s="163">
        <v>3</v>
      </c>
      <c r="C3071" s="163" t="s">
        <v>97</v>
      </c>
      <c r="D3071" s="167" t="s">
        <v>13</v>
      </c>
      <c r="E3071" s="300">
        <v>615000000</v>
      </c>
      <c r="F3071" s="300"/>
      <c r="G3071" s="300"/>
      <c r="H3071" s="300"/>
      <c r="I3071" s="300"/>
      <c r="J3071" s="300"/>
      <c r="K3071" s="300"/>
      <c r="L3071" s="300"/>
      <c r="M3071" s="301">
        <v>0</v>
      </c>
      <c r="N3071" s="301"/>
      <c r="O3071" s="301"/>
      <c r="P3071" s="301"/>
      <c r="Q3071" s="301">
        <v>0</v>
      </c>
      <c r="R3071" s="301">
        <v>0</v>
      </c>
      <c r="S3071" s="301">
        <v>0</v>
      </c>
      <c r="T3071" s="301"/>
      <c r="U3071" s="301"/>
      <c r="V3071" s="301"/>
      <c r="W3071" s="301">
        <f t="shared" ref="W3071:W3072" si="465">E3071+G3071+H3071+I3071+J3071+K3071+L3071+M3071+N3071-O3071-P3071-Q3071-R3071-S3071-T3071-U3071-V3071</f>
        <v>615000000</v>
      </c>
      <c r="X3071" s="301"/>
      <c r="Y3071" s="154"/>
    </row>
    <row r="3072" spans="1:25">
      <c r="A3072" s="173"/>
      <c r="B3072" s="163">
        <v>4</v>
      </c>
      <c r="C3072" s="163" t="s">
        <v>98</v>
      </c>
      <c r="D3072" s="167" t="s">
        <v>8</v>
      </c>
      <c r="E3072" s="300">
        <v>0</v>
      </c>
      <c r="F3072" s="300">
        <v>1700000</v>
      </c>
      <c r="G3072" s="300">
        <f>SUM(G3073)</f>
        <v>1700000</v>
      </c>
      <c r="H3072" s="300">
        <f t="shared" ref="H3072:T3072" si="466">SUM(H3073)</f>
        <v>0</v>
      </c>
      <c r="I3072" s="300">
        <f t="shared" si="466"/>
        <v>0</v>
      </c>
      <c r="J3072" s="300">
        <f t="shared" si="466"/>
        <v>0</v>
      </c>
      <c r="K3072" s="300">
        <f t="shared" si="466"/>
        <v>0</v>
      </c>
      <c r="L3072" s="300">
        <f t="shared" si="466"/>
        <v>0</v>
      </c>
      <c r="M3072" s="300">
        <f t="shared" si="466"/>
        <v>0</v>
      </c>
      <c r="N3072" s="300">
        <f t="shared" si="466"/>
        <v>0</v>
      </c>
      <c r="O3072" s="300">
        <f t="shared" si="466"/>
        <v>0</v>
      </c>
      <c r="P3072" s="300">
        <f t="shared" si="466"/>
        <v>0</v>
      </c>
      <c r="Q3072" s="300">
        <f t="shared" si="466"/>
        <v>0</v>
      </c>
      <c r="R3072" s="300">
        <f t="shared" si="466"/>
        <v>0</v>
      </c>
      <c r="S3072" s="300">
        <f t="shared" si="466"/>
        <v>0</v>
      </c>
      <c r="T3072" s="300">
        <f t="shared" si="466"/>
        <v>0</v>
      </c>
      <c r="U3072" s="300"/>
      <c r="V3072" s="300"/>
      <c r="W3072" s="301">
        <f t="shared" si="465"/>
        <v>1700000</v>
      </c>
      <c r="X3072" s="301"/>
      <c r="Y3072" s="154"/>
    </row>
    <row r="3073" spans="1:25">
      <c r="A3073" s="174"/>
      <c r="B3073" s="162"/>
      <c r="C3073" s="162"/>
      <c r="D3073" s="248" t="s">
        <v>1202</v>
      </c>
      <c r="E3073" s="302"/>
      <c r="F3073" s="302"/>
      <c r="G3073" s="316">
        <v>1700000</v>
      </c>
      <c r="H3073" s="302"/>
      <c r="I3073" s="316"/>
      <c r="J3073" s="302"/>
      <c r="K3073" s="302"/>
      <c r="L3073" s="302"/>
      <c r="M3073" s="304"/>
      <c r="N3073" s="304"/>
      <c r="O3073" s="304"/>
      <c r="P3073" s="304"/>
      <c r="Q3073" s="304"/>
      <c r="R3073" s="304"/>
      <c r="S3073" s="304"/>
      <c r="T3073" s="304"/>
      <c r="U3073" s="304"/>
      <c r="V3073" s="304"/>
      <c r="W3073" s="304"/>
      <c r="X3073" s="304"/>
      <c r="Y3073" s="154"/>
    </row>
    <row r="3074" spans="1:25">
      <c r="A3074" s="173"/>
      <c r="B3074" s="163">
        <v>5</v>
      </c>
      <c r="C3074" s="163" t="s">
        <v>99</v>
      </c>
      <c r="D3074" s="167" t="s">
        <v>14</v>
      </c>
      <c r="E3074" s="300">
        <v>3984500</v>
      </c>
      <c r="F3074" s="300"/>
      <c r="G3074" s="300"/>
      <c r="H3074" s="300"/>
      <c r="I3074" s="300"/>
      <c r="J3074" s="300"/>
      <c r="K3074" s="300"/>
      <c r="L3074" s="300"/>
      <c r="M3074" s="301">
        <v>0</v>
      </c>
      <c r="N3074" s="301"/>
      <c r="O3074" s="301"/>
      <c r="P3074" s="301"/>
      <c r="Q3074" s="301">
        <v>0</v>
      </c>
      <c r="R3074" s="301">
        <v>0</v>
      </c>
      <c r="S3074" s="301">
        <v>0</v>
      </c>
      <c r="T3074" s="301"/>
      <c r="U3074" s="301"/>
      <c r="V3074" s="301"/>
      <c r="W3074" s="301">
        <f t="shared" ref="W3074:W3076" si="467">E3074+G3074+H3074+I3074+J3074+K3074+L3074+M3074+N3074-O3074-P3074-Q3074-R3074-S3074-T3074-U3074-V3074</f>
        <v>3984500</v>
      </c>
      <c r="X3074" s="301"/>
      <c r="Y3074" s="154"/>
    </row>
    <row r="3075" spans="1:25">
      <c r="A3075" s="173"/>
      <c r="B3075" s="163">
        <v>6</v>
      </c>
      <c r="C3075" s="163" t="s">
        <v>100</v>
      </c>
      <c r="D3075" s="167" t="s">
        <v>10</v>
      </c>
      <c r="E3075" s="300">
        <v>0</v>
      </c>
      <c r="F3075" s="300"/>
      <c r="G3075" s="300"/>
      <c r="H3075" s="300"/>
      <c r="I3075" s="300"/>
      <c r="J3075" s="300"/>
      <c r="K3075" s="300"/>
      <c r="L3075" s="300"/>
      <c r="M3075" s="301">
        <v>0</v>
      </c>
      <c r="N3075" s="301"/>
      <c r="O3075" s="301"/>
      <c r="P3075" s="301"/>
      <c r="Q3075" s="301">
        <v>0</v>
      </c>
      <c r="R3075" s="301">
        <v>0</v>
      </c>
      <c r="S3075" s="301">
        <v>0</v>
      </c>
      <c r="T3075" s="301"/>
      <c r="U3075" s="301"/>
      <c r="V3075" s="301"/>
      <c r="W3075" s="301">
        <f t="shared" si="467"/>
        <v>0</v>
      </c>
      <c r="X3075" s="301"/>
      <c r="Y3075" s="154"/>
    </row>
    <row r="3076" spans="1:25" s="247" customFormat="1">
      <c r="A3076" s="175"/>
      <c r="B3076" s="168">
        <v>7</v>
      </c>
      <c r="C3076" s="168"/>
      <c r="D3076" s="169" t="s">
        <v>11</v>
      </c>
      <c r="E3076" s="300">
        <v>0</v>
      </c>
      <c r="F3076" s="300"/>
      <c r="G3076" s="300">
        <f>SUM(G3077:G3104)</f>
        <v>0</v>
      </c>
      <c r="H3076" s="300">
        <f t="shared" ref="H3076:T3076" si="468">SUM(H3077:H3104)</f>
        <v>0</v>
      </c>
      <c r="I3076" s="300">
        <f t="shared" si="468"/>
        <v>0</v>
      </c>
      <c r="J3076" s="300">
        <f t="shared" si="468"/>
        <v>0</v>
      </c>
      <c r="K3076" s="300">
        <f t="shared" si="468"/>
        <v>0</v>
      </c>
      <c r="L3076" s="300">
        <f t="shared" si="468"/>
        <v>0</v>
      </c>
      <c r="M3076" s="300">
        <f t="shared" si="468"/>
        <v>46326000</v>
      </c>
      <c r="N3076" s="300">
        <f t="shared" si="468"/>
        <v>0</v>
      </c>
      <c r="O3076" s="300">
        <f t="shared" si="468"/>
        <v>0</v>
      </c>
      <c r="P3076" s="300">
        <f t="shared" si="468"/>
        <v>0</v>
      </c>
      <c r="Q3076" s="300">
        <f t="shared" si="468"/>
        <v>0</v>
      </c>
      <c r="R3076" s="300">
        <f t="shared" si="468"/>
        <v>0</v>
      </c>
      <c r="S3076" s="300">
        <f t="shared" si="468"/>
        <v>46326000</v>
      </c>
      <c r="T3076" s="300">
        <f t="shared" si="468"/>
        <v>0</v>
      </c>
      <c r="U3076" s="300"/>
      <c r="V3076" s="300"/>
      <c r="W3076" s="301">
        <f t="shared" si="467"/>
        <v>0</v>
      </c>
      <c r="X3076" s="308"/>
      <c r="Y3076" s="155"/>
    </row>
    <row r="3077" spans="1:25">
      <c r="A3077" s="174"/>
      <c r="B3077" s="162"/>
      <c r="C3077" s="162"/>
      <c r="D3077" s="271" t="s">
        <v>1249</v>
      </c>
      <c r="E3077" s="302"/>
      <c r="F3077" s="302"/>
      <c r="G3077" s="316"/>
      <c r="H3077" s="302"/>
      <c r="I3077" s="302"/>
      <c r="J3077" s="302"/>
      <c r="K3077" s="316"/>
      <c r="L3077" s="302"/>
      <c r="M3077" s="304"/>
      <c r="N3077" s="304"/>
      <c r="O3077" s="304"/>
      <c r="P3077" s="304"/>
      <c r="Q3077" s="304"/>
      <c r="R3077" s="304"/>
      <c r="S3077" s="304"/>
      <c r="T3077" s="304"/>
      <c r="U3077" s="304"/>
      <c r="V3077" s="304"/>
      <c r="W3077" s="304"/>
      <c r="X3077" s="304"/>
      <c r="Y3077" s="154"/>
    </row>
    <row r="3078" spans="1:25">
      <c r="A3078" s="174"/>
      <c r="B3078" s="162"/>
      <c r="C3078" s="162"/>
      <c r="D3078" s="248" t="s">
        <v>183</v>
      </c>
      <c r="E3078" s="302"/>
      <c r="F3078" s="302"/>
      <c r="G3078" s="316"/>
      <c r="H3078" s="302"/>
      <c r="I3078" s="302"/>
      <c r="J3078" s="302"/>
      <c r="K3078" s="316"/>
      <c r="L3078" s="302"/>
      <c r="M3078" s="316">
        <v>4000000</v>
      </c>
      <c r="N3078" s="304"/>
      <c r="O3078" s="304"/>
      <c r="P3078" s="304"/>
      <c r="Q3078" s="304"/>
      <c r="R3078" s="316"/>
      <c r="S3078" s="316">
        <v>4000000</v>
      </c>
      <c r="T3078" s="304"/>
      <c r="U3078" s="304"/>
      <c r="V3078" s="304"/>
      <c r="W3078" s="304"/>
      <c r="X3078" s="304"/>
      <c r="Y3078" s="154"/>
    </row>
    <row r="3079" spans="1:25">
      <c r="A3079" s="174"/>
      <c r="B3079" s="162"/>
      <c r="C3079" s="162"/>
      <c r="D3079" s="248" t="s">
        <v>183</v>
      </c>
      <c r="E3079" s="302"/>
      <c r="F3079" s="302"/>
      <c r="G3079" s="316"/>
      <c r="H3079" s="302"/>
      <c r="I3079" s="302"/>
      <c r="J3079" s="302"/>
      <c r="K3079" s="316"/>
      <c r="L3079" s="302"/>
      <c r="M3079" s="316">
        <v>4000000</v>
      </c>
      <c r="N3079" s="304"/>
      <c r="O3079" s="304"/>
      <c r="P3079" s="304"/>
      <c r="Q3079" s="304"/>
      <c r="R3079" s="316"/>
      <c r="S3079" s="316">
        <v>4000000</v>
      </c>
      <c r="T3079" s="304"/>
      <c r="U3079" s="304"/>
      <c r="V3079" s="304"/>
      <c r="W3079" s="304"/>
      <c r="X3079" s="304"/>
      <c r="Y3079" s="154"/>
    </row>
    <row r="3080" spans="1:25">
      <c r="A3080" s="174"/>
      <c r="B3080" s="162"/>
      <c r="C3080" s="162"/>
      <c r="D3080" s="248" t="s">
        <v>183</v>
      </c>
      <c r="E3080" s="302"/>
      <c r="F3080" s="302"/>
      <c r="G3080" s="316"/>
      <c r="H3080" s="302"/>
      <c r="I3080" s="302"/>
      <c r="J3080" s="302"/>
      <c r="K3080" s="316"/>
      <c r="L3080" s="302"/>
      <c r="M3080" s="316">
        <v>9026000</v>
      </c>
      <c r="N3080" s="304"/>
      <c r="O3080" s="304"/>
      <c r="P3080" s="304"/>
      <c r="Q3080" s="304"/>
      <c r="R3080" s="316"/>
      <c r="S3080" s="316">
        <v>9026000</v>
      </c>
      <c r="T3080" s="304"/>
      <c r="U3080" s="304"/>
      <c r="V3080" s="304"/>
      <c r="W3080" s="304"/>
      <c r="X3080" s="304"/>
      <c r="Y3080" s="154"/>
    </row>
    <row r="3081" spans="1:25">
      <c r="A3081" s="174"/>
      <c r="B3081" s="162"/>
      <c r="C3081" s="162"/>
      <c r="D3081" s="248" t="s">
        <v>123</v>
      </c>
      <c r="E3081" s="302"/>
      <c r="F3081" s="302"/>
      <c r="G3081" s="316"/>
      <c r="H3081" s="302"/>
      <c r="I3081" s="302"/>
      <c r="J3081" s="302"/>
      <c r="K3081" s="316"/>
      <c r="L3081" s="302"/>
      <c r="M3081" s="317">
        <v>250000</v>
      </c>
      <c r="N3081" s="304"/>
      <c r="O3081" s="304"/>
      <c r="P3081" s="304"/>
      <c r="Q3081" s="304"/>
      <c r="R3081" s="317"/>
      <c r="S3081" s="317">
        <v>250000</v>
      </c>
      <c r="T3081" s="304"/>
      <c r="U3081" s="304"/>
      <c r="V3081" s="304"/>
      <c r="W3081" s="304"/>
      <c r="X3081" s="304"/>
      <c r="Y3081" s="154"/>
    </row>
    <row r="3082" spans="1:25">
      <c r="A3082" s="174"/>
      <c r="B3082" s="162"/>
      <c r="C3082" s="162"/>
      <c r="D3082" s="248" t="s">
        <v>123</v>
      </c>
      <c r="E3082" s="302"/>
      <c r="F3082" s="302"/>
      <c r="G3082" s="316"/>
      <c r="H3082" s="302"/>
      <c r="I3082" s="302"/>
      <c r="J3082" s="302"/>
      <c r="K3082" s="316"/>
      <c r="L3082" s="302"/>
      <c r="M3082" s="317">
        <v>250000</v>
      </c>
      <c r="N3082" s="304"/>
      <c r="O3082" s="304"/>
      <c r="P3082" s="304"/>
      <c r="Q3082" s="304"/>
      <c r="R3082" s="317"/>
      <c r="S3082" s="317">
        <v>250000</v>
      </c>
      <c r="T3082" s="304"/>
      <c r="U3082" s="304"/>
      <c r="V3082" s="304"/>
      <c r="W3082" s="304"/>
      <c r="X3082" s="304"/>
      <c r="Y3082" s="154"/>
    </row>
    <row r="3083" spans="1:25">
      <c r="A3083" s="174"/>
      <c r="B3083" s="162"/>
      <c r="C3083" s="162"/>
      <c r="D3083" s="248" t="s">
        <v>152</v>
      </c>
      <c r="E3083" s="302"/>
      <c r="F3083" s="302"/>
      <c r="G3083" s="316"/>
      <c r="H3083" s="302"/>
      <c r="I3083" s="302"/>
      <c r="J3083" s="302"/>
      <c r="K3083" s="316"/>
      <c r="L3083" s="302"/>
      <c r="M3083" s="317">
        <v>400000</v>
      </c>
      <c r="N3083" s="304"/>
      <c r="O3083" s="304"/>
      <c r="P3083" s="304"/>
      <c r="Q3083" s="304"/>
      <c r="R3083" s="317"/>
      <c r="S3083" s="317">
        <v>400000</v>
      </c>
      <c r="T3083" s="304"/>
      <c r="U3083" s="304"/>
      <c r="V3083" s="304"/>
      <c r="W3083" s="304"/>
      <c r="X3083" s="304"/>
      <c r="Y3083" s="154"/>
    </row>
    <row r="3084" spans="1:25">
      <c r="A3084" s="174"/>
      <c r="B3084" s="162"/>
      <c r="C3084" s="162"/>
      <c r="D3084" s="248" t="s">
        <v>152</v>
      </c>
      <c r="E3084" s="302"/>
      <c r="F3084" s="302"/>
      <c r="G3084" s="316"/>
      <c r="H3084" s="302"/>
      <c r="I3084" s="302"/>
      <c r="J3084" s="302"/>
      <c r="K3084" s="316"/>
      <c r="L3084" s="302"/>
      <c r="M3084" s="317">
        <v>400000</v>
      </c>
      <c r="N3084" s="304"/>
      <c r="O3084" s="304"/>
      <c r="P3084" s="304"/>
      <c r="Q3084" s="304"/>
      <c r="R3084" s="317"/>
      <c r="S3084" s="317">
        <v>400000</v>
      </c>
      <c r="T3084" s="304"/>
      <c r="U3084" s="304"/>
      <c r="V3084" s="304"/>
      <c r="W3084" s="304"/>
      <c r="X3084" s="304"/>
      <c r="Y3084" s="154"/>
    </row>
    <row r="3085" spans="1:25">
      <c r="A3085" s="174"/>
      <c r="B3085" s="162"/>
      <c r="C3085" s="162"/>
      <c r="D3085" s="248" t="s">
        <v>629</v>
      </c>
      <c r="E3085" s="302"/>
      <c r="F3085" s="302"/>
      <c r="G3085" s="316"/>
      <c r="H3085" s="302"/>
      <c r="I3085" s="302"/>
      <c r="J3085" s="302"/>
      <c r="K3085" s="316"/>
      <c r="L3085" s="302"/>
      <c r="M3085" s="317">
        <v>3250000</v>
      </c>
      <c r="N3085" s="304"/>
      <c r="O3085" s="304"/>
      <c r="P3085" s="304"/>
      <c r="Q3085" s="304"/>
      <c r="R3085" s="317"/>
      <c r="S3085" s="317">
        <v>3250000</v>
      </c>
      <c r="T3085" s="304"/>
      <c r="U3085" s="304"/>
      <c r="V3085" s="304"/>
      <c r="W3085" s="304"/>
      <c r="X3085" s="304"/>
      <c r="Y3085" s="154"/>
    </row>
    <row r="3086" spans="1:25">
      <c r="A3086" s="174"/>
      <c r="B3086" s="162"/>
      <c r="C3086" s="162"/>
      <c r="D3086" s="248" t="s">
        <v>629</v>
      </c>
      <c r="E3086" s="302"/>
      <c r="F3086" s="302"/>
      <c r="G3086" s="316"/>
      <c r="H3086" s="302"/>
      <c r="I3086" s="302"/>
      <c r="J3086" s="302"/>
      <c r="K3086" s="316"/>
      <c r="L3086" s="302"/>
      <c r="M3086" s="317">
        <v>3250000</v>
      </c>
      <c r="N3086" s="304"/>
      <c r="O3086" s="304"/>
      <c r="P3086" s="304"/>
      <c r="Q3086" s="304"/>
      <c r="R3086" s="317"/>
      <c r="S3086" s="317">
        <v>3250000</v>
      </c>
      <c r="T3086" s="304"/>
      <c r="U3086" s="304"/>
      <c r="V3086" s="304"/>
      <c r="W3086" s="304"/>
      <c r="X3086" s="304"/>
      <c r="Y3086" s="154"/>
    </row>
    <row r="3087" spans="1:25">
      <c r="A3087" s="174"/>
      <c r="B3087" s="162"/>
      <c r="C3087" s="162"/>
      <c r="D3087" s="248" t="s">
        <v>1107</v>
      </c>
      <c r="E3087" s="302"/>
      <c r="F3087" s="302"/>
      <c r="G3087" s="316"/>
      <c r="H3087" s="302"/>
      <c r="I3087" s="302"/>
      <c r="J3087" s="302"/>
      <c r="K3087" s="316"/>
      <c r="L3087" s="302"/>
      <c r="M3087" s="317">
        <v>100000</v>
      </c>
      <c r="N3087" s="304"/>
      <c r="O3087" s="304"/>
      <c r="P3087" s="304"/>
      <c r="Q3087" s="304"/>
      <c r="R3087" s="317"/>
      <c r="S3087" s="317">
        <v>100000</v>
      </c>
      <c r="T3087" s="304"/>
      <c r="U3087" s="304"/>
      <c r="V3087" s="304"/>
      <c r="W3087" s="304"/>
      <c r="X3087" s="304"/>
      <c r="Y3087" s="154"/>
    </row>
    <row r="3088" spans="1:25">
      <c r="A3088" s="174"/>
      <c r="B3088" s="162"/>
      <c r="C3088" s="162"/>
      <c r="D3088" s="248" t="s">
        <v>1325</v>
      </c>
      <c r="E3088" s="302"/>
      <c r="F3088" s="302"/>
      <c r="G3088" s="316"/>
      <c r="H3088" s="302"/>
      <c r="I3088" s="302"/>
      <c r="J3088" s="302"/>
      <c r="K3088" s="316"/>
      <c r="L3088" s="302"/>
      <c r="M3088" s="317">
        <v>75000</v>
      </c>
      <c r="N3088" s="304"/>
      <c r="O3088" s="304"/>
      <c r="P3088" s="304"/>
      <c r="Q3088" s="304"/>
      <c r="R3088" s="317"/>
      <c r="S3088" s="317">
        <v>75000</v>
      </c>
      <c r="T3088" s="304"/>
      <c r="U3088" s="304"/>
      <c r="V3088" s="304"/>
      <c r="W3088" s="304"/>
      <c r="X3088" s="304"/>
      <c r="Y3088" s="154"/>
    </row>
    <row r="3089" spans="1:25">
      <c r="A3089" s="174"/>
      <c r="B3089" s="162"/>
      <c r="C3089" s="162"/>
      <c r="D3089" s="248" t="s">
        <v>1326</v>
      </c>
      <c r="E3089" s="302"/>
      <c r="F3089" s="302"/>
      <c r="G3089" s="316"/>
      <c r="H3089" s="302"/>
      <c r="I3089" s="302"/>
      <c r="J3089" s="302"/>
      <c r="K3089" s="316"/>
      <c r="L3089" s="302"/>
      <c r="M3089" s="317">
        <v>200000</v>
      </c>
      <c r="N3089" s="304"/>
      <c r="O3089" s="304"/>
      <c r="P3089" s="304"/>
      <c r="Q3089" s="304"/>
      <c r="R3089" s="317"/>
      <c r="S3089" s="317">
        <v>200000</v>
      </c>
      <c r="T3089" s="304"/>
      <c r="U3089" s="304"/>
      <c r="V3089" s="304"/>
      <c r="W3089" s="304"/>
      <c r="X3089" s="304"/>
      <c r="Y3089" s="154"/>
    </row>
    <row r="3090" spans="1:25">
      <c r="A3090" s="174"/>
      <c r="B3090" s="162"/>
      <c r="C3090" s="162"/>
      <c r="D3090" s="248" t="s">
        <v>1327</v>
      </c>
      <c r="E3090" s="302"/>
      <c r="F3090" s="302"/>
      <c r="G3090" s="316"/>
      <c r="H3090" s="302"/>
      <c r="I3090" s="302"/>
      <c r="J3090" s="302"/>
      <c r="K3090" s="316"/>
      <c r="L3090" s="302"/>
      <c r="M3090" s="317">
        <v>500000</v>
      </c>
      <c r="N3090" s="304"/>
      <c r="O3090" s="304"/>
      <c r="P3090" s="304"/>
      <c r="Q3090" s="304"/>
      <c r="R3090" s="317"/>
      <c r="S3090" s="317">
        <v>500000</v>
      </c>
      <c r="T3090" s="304"/>
      <c r="U3090" s="304"/>
      <c r="V3090" s="304"/>
      <c r="W3090" s="304"/>
      <c r="X3090" s="304"/>
      <c r="Y3090" s="154"/>
    </row>
    <row r="3091" spans="1:25">
      <c r="A3091" s="174"/>
      <c r="B3091" s="162"/>
      <c r="C3091" s="162"/>
      <c r="D3091" s="248" t="s">
        <v>1328</v>
      </c>
      <c r="E3091" s="302"/>
      <c r="F3091" s="302"/>
      <c r="G3091" s="316"/>
      <c r="H3091" s="302"/>
      <c r="I3091" s="302"/>
      <c r="J3091" s="302"/>
      <c r="K3091" s="316"/>
      <c r="L3091" s="302"/>
      <c r="M3091" s="317">
        <v>100000</v>
      </c>
      <c r="N3091" s="304"/>
      <c r="O3091" s="304"/>
      <c r="P3091" s="304"/>
      <c r="Q3091" s="304"/>
      <c r="R3091" s="317"/>
      <c r="S3091" s="317">
        <v>100000</v>
      </c>
      <c r="T3091" s="304"/>
      <c r="U3091" s="304"/>
      <c r="V3091" s="304"/>
      <c r="W3091" s="304"/>
      <c r="X3091" s="304"/>
      <c r="Y3091" s="154"/>
    </row>
    <row r="3092" spans="1:25">
      <c r="A3092" s="174"/>
      <c r="B3092" s="162"/>
      <c r="C3092" s="162"/>
      <c r="D3092" s="248" t="s">
        <v>629</v>
      </c>
      <c r="E3092" s="302"/>
      <c r="F3092" s="302"/>
      <c r="G3092" s="316"/>
      <c r="H3092" s="302"/>
      <c r="I3092" s="302"/>
      <c r="J3092" s="302"/>
      <c r="K3092" s="316"/>
      <c r="L3092" s="302"/>
      <c r="M3092" s="317">
        <v>3250000</v>
      </c>
      <c r="N3092" s="304"/>
      <c r="O3092" s="304"/>
      <c r="P3092" s="304"/>
      <c r="Q3092" s="304"/>
      <c r="R3092" s="317"/>
      <c r="S3092" s="317">
        <v>3250000</v>
      </c>
      <c r="T3092" s="304"/>
      <c r="U3092" s="304"/>
      <c r="V3092" s="304"/>
      <c r="W3092" s="304"/>
      <c r="X3092" s="304"/>
      <c r="Y3092" s="154"/>
    </row>
    <row r="3093" spans="1:25">
      <c r="A3093" s="174"/>
      <c r="B3093" s="162"/>
      <c r="C3093" s="162"/>
      <c r="D3093" s="248" t="s">
        <v>152</v>
      </c>
      <c r="E3093" s="302"/>
      <c r="F3093" s="302"/>
      <c r="G3093" s="316"/>
      <c r="H3093" s="302"/>
      <c r="I3093" s="302"/>
      <c r="J3093" s="302"/>
      <c r="K3093" s="316"/>
      <c r="L3093" s="302"/>
      <c r="M3093" s="317">
        <v>150000</v>
      </c>
      <c r="N3093" s="304"/>
      <c r="O3093" s="304"/>
      <c r="P3093" s="304"/>
      <c r="Q3093" s="304"/>
      <c r="R3093" s="317"/>
      <c r="S3093" s="317">
        <v>150000</v>
      </c>
      <c r="T3093" s="304"/>
      <c r="U3093" s="304"/>
      <c r="V3093" s="304"/>
      <c r="W3093" s="304"/>
      <c r="X3093" s="304"/>
      <c r="Y3093" s="154"/>
    </row>
    <row r="3094" spans="1:25">
      <c r="A3094" s="174"/>
      <c r="B3094" s="162"/>
      <c r="C3094" s="162"/>
      <c r="D3094" s="248" t="s">
        <v>152</v>
      </c>
      <c r="E3094" s="302"/>
      <c r="F3094" s="302"/>
      <c r="G3094" s="316"/>
      <c r="H3094" s="302"/>
      <c r="I3094" s="302"/>
      <c r="J3094" s="302"/>
      <c r="K3094" s="316"/>
      <c r="L3094" s="302"/>
      <c r="M3094" s="317">
        <v>400000</v>
      </c>
      <c r="N3094" s="304"/>
      <c r="O3094" s="304"/>
      <c r="P3094" s="304"/>
      <c r="Q3094" s="304"/>
      <c r="R3094" s="317"/>
      <c r="S3094" s="317">
        <v>400000</v>
      </c>
      <c r="T3094" s="304"/>
      <c r="U3094" s="304"/>
      <c r="V3094" s="304"/>
      <c r="W3094" s="304"/>
      <c r="X3094" s="304"/>
      <c r="Y3094" s="154"/>
    </row>
    <row r="3095" spans="1:25">
      <c r="A3095" s="174"/>
      <c r="B3095" s="162"/>
      <c r="C3095" s="162"/>
      <c r="D3095" s="248" t="s">
        <v>123</v>
      </c>
      <c r="E3095" s="302"/>
      <c r="F3095" s="302"/>
      <c r="G3095" s="316"/>
      <c r="H3095" s="302"/>
      <c r="I3095" s="302"/>
      <c r="J3095" s="302"/>
      <c r="K3095" s="316"/>
      <c r="L3095" s="302"/>
      <c r="M3095" s="317">
        <v>600000</v>
      </c>
      <c r="N3095" s="304"/>
      <c r="O3095" s="304"/>
      <c r="P3095" s="304"/>
      <c r="Q3095" s="304"/>
      <c r="R3095" s="317"/>
      <c r="S3095" s="317">
        <v>600000</v>
      </c>
      <c r="T3095" s="304"/>
      <c r="U3095" s="304"/>
      <c r="V3095" s="304"/>
      <c r="W3095" s="304"/>
      <c r="X3095" s="304"/>
      <c r="Y3095" s="154"/>
    </row>
    <row r="3096" spans="1:25">
      <c r="A3096" s="174"/>
      <c r="B3096" s="162"/>
      <c r="C3096" s="162"/>
      <c r="D3096" s="248" t="s">
        <v>1040</v>
      </c>
      <c r="E3096" s="302"/>
      <c r="F3096" s="302"/>
      <c r="G3096" s="316"/>
      <c r="H3096" s="302"/>
      <c r="I3096" s="302"/>
      <c r="J3096" s="302"/>
      <c r="K3096" s="316"/>
      <c r="L3096" s="302"/>
      <c r="M3096" s="317">
        <v>1500000</v>
      </c>
      <c r="N3096" s="304"/>
      <c r="O3096" s="304"/>
      <c r="P3096" s="304"/>
      <c r="Q3096" s="304"/>
      <c r="R3096" s="317"/>
      <c r="S3096" s="317">
        <v>1500000</v>
      </c>
      <c r="T3096" s="304"/>
      <c r="U3096" s="304"/>
      <c r="V3096" s="304"/>
      <c r="W3096" s="304"/>
      <c r="X3096" s="304"/>
      <c r="Y3096" s="154"/>
    </row>
    <row r="3097" spans="1:25">
      <c r="A3097" s="174"/>
      <c r="B3097" s="162"/>
      <c r="C3097" s="162"/>
      <c r="D3097" s="248" t="s">
        <v>1329</v>
      </c>
      <c r="E3097" s="302"/>
      <c r="F3097" s="302"/>
      <c r="G3097" s="316"/>
      <c r="H3097" s="302"/>
      <c r="I3097" s="302"/>
      <c r="J3097" s="302"/>
      <c r="K3097" s="316"/>
      <c r="L3097" s="302"/>
      <c r="M3097" s="317">
        <v>150000</v>
      </c>
      <c r="N3097" s="304"/>
      <c r="O3097" s="304"/>
      <c r="P3097" s="304"/>
      <c r="Q3097" s="304"/>
      <c r="R3097" s="317"/>
      <c r="S3097" s="317">
        <v>150000</v>
      </c>
      <c r="T3097" s="304"/>
      <c r="U3097" s="304"/>
      <c r="V3097" s="304"/>
      <c r="W3097" s="304"/>
      <c r="X3097" s="304"/>
      <c r="Y3097" s="154"/>
    </row>
    <row r="3098" spans="1:25">
      <c r="A3098" s="174"/>
      <c r="B3098" s="162"/>
      <c r="C3098" s="162"/>
      <c r="D3098" s="248" t="s">
        <v>687</v>
      </c>
      <c r="E3098" s="302"/>
      <c r="F3098" s="302"/>
      <c r="G3098" s="316"/>
      <c r="H3098" s="302"/>
      <c r="I3098" s="302"/>
      <c r="J3098" s="302"/>
      <c r="K3098" s="316"/>
      <c r="L3098" s="302"/>
      <c r="M3098" s="317">
        <v>300000</v>
      </c>
      <c r="N3098" s="304"/>
      <c r="O3098" s="304"/>
      <c r="P3098" s="304"/>
      <c r="Q3098" s="304"/>
      <c r="R3098" s="317"/>
      <c r="S3098" s="317">
        <v>300000</v>
      </c>
      <c r="T3098" s="304"/>
      <c r="U3098" s="304"/>
      <c r="V3098" s="304"/>
      <c r="W3098" s="304"/>
      <c r="X3098" s="304"/>
      <c r="Y3098" s="154"/>
    </row>
    <row r="3099" spans="1:25">
      <c r="A3099" s="174"/>
      <c r="B3099" s="162"/>
      <c r="C3099" s="162"/>
      <c r="D3099" s="248" t="s">
        <v>682</v>
      </c>
      <c r="E3099" s="302"/>
      <c r="F3099" s="302"/>
      <c r="G3099" s="316"/>
      <c r="H3099" s="302"/>
      <c r="I3099" s="302"/>
      <c r="J3099" s="302"/>
      <c r="K3099" s="316"/>
      <c r="L3099" s="302"/>
      <c r="M3099" s="317">
        <v>700000</v>
      </c>
      <c r="N3099" s="304"/>
      <c r="O3099" s="304"/>
      <c r="P3099" s="304"/>
      <c r="Q3099" s="304"/>
      <c r="R3099" s="317"/>
      <c r="S3099" s="317">
        <v>700000</v>
      </c>
      <c r="T3099" s="304"/>
      <c r="U3099" s="304"/>
      <c r="V3099" s="304"/>
      <c r="W3099" s="304"/>
      <c r="X3099" s="304"/>
      <c r="Y3099" s="154"/>
    </row>
    <row r="3100" spans="1:25">
      <c r="A3100" s="174"/>
      <c r="B3100" s="162"/>
      <c r="C3100" s="162"/>
      <c r="D3100" s="248" t="s">
        <v>1330</v>
      </c>
      <c r="E3100" s="302"/>
      <c r="F3100" s="302"/>
      <c r="G3100" s="316"/>
      <c r="H3100" s="302"/>
      <c r="I3100" s="302"/>
      <c r="J3100" s="302"/>
      <c r="K3100" s="316"/>
      <c r="L3100" s="302"/>
      <c r="M3100" s="317">
        <v>1750000</v>
      </c>
      <c r="N3100" s="304"/>
      <c r="O3100" s="304"/>
      <c r="P3100" s="304"/>
      <c r="Q3100" s="304"/>
      <c r="R3100" s="317"/>
      <c r="S3100" s="317">
        <v>1750000</v>
      </c>
      <c r="T3100" s="304"/>
      <c r="U3100" s="304"/>
      <c r="V3100" s="304"/>
      <c r="W3100" s="304"/>
      <c r="X3100" s="304"/>
      <c r="Y3100" s="154"/>
    </row>
    <row r="3101" spans="1:25">
      <c r="A3101" s="174"/>
      <c r="B3101" s="162"/>
      <c r="C3101" s="162"/>
      <c r="D3101" s="248" t="s">
        <v>150</v>
      </c>
      <c r="E3101" s="302"/>
      <c r="F3101" s="302"/>
      <c r="G3101" s="316"/>
      <c r="H3101" s="302"/>
      <c r="I3101" s="302"/>
      <c r="J3101" s="302"/>
      <c r="K3101" s="316"/>
      <c r="L3101" s="302"/>
      <c r="M3101" s="317">
        <v>4875000</v>
      </c>
      <c r="N3101" s="304"/>
      <c r="O3101" s="304"/>
      <c r="P3101" s="304"/>
      <c r="Q3101" s="304"/>
      <c r="R3101" s="317"/>
      <c r="S3101" s="317">
        <v>4875000</v>
      </c>
      <c r="T3101" s="304"/>
      <c r="U3101" s="304"/>
      <c r="V3101" s="304"/>
      <c r="W3101" s="304"/>
      <c r="X3101" s="304"/>
      <c r="Y3101" s="154"/>
    </row>
    <row r="3102" spans="1:25">
      <c r="A3102" s="174"/>
      <c r="B3102" s="162"/>
      <c r="C3102" s="162"/>
      <c r="D3102" s="248" t="s">
        <v>1331</v>
      </c>
      <c r="E3102" s="302"/>
      <c r="F3102" s="302"/>
      <c r="G3102" s="316"/>
      <c r="H3102" s="302"/>
      <c r="I3102" s="302"/>
      <c r="J3102" s="302"/>
      <c r="K3102" s="316"/>
      <c r="L3102" s="302"/>
      <c r="M3102" s="317">
        <v>50000</v>
      </c>
      <c r="N3102" s="304"/>
      <c r="O3102" s="304"/>
      <c r="P3102" s="304"/>
      <c r="Q3102" s="304"/>
      <c r="R3102" s="317"/>
      <c r="S3102" s="317">
        <v>50000</v>
      </c>
      <c r="T3102" s="304"/>
      <c r="U3102" s="304"/>
      <c r="V3102" s="304"/>
      <c r="W3102" s="304"/>
      <c r="X3102" s="304"/>
      <c r="Y3102" s="154"/>
    </row>
    <row r="3103" spans="1:25">
      <c r="A3103" s="174"/>
      <c r="B3103" s="162"/>
      <c r="C3103" s="162"/>
      <c r="D3103" s="248" t="s">
        <v>1332</v>
      </c>
      <c r="E3103" s="302"/>
      <c r="F3103" s="302"/>
      <c r="G3103" s="316"/>
      <c r="H3103" s="302"/>
      <c r="I3103" s="302"/>
      <c r="J3103" s="302"/>
      <c r="K3103" s="316"/>
      <c r="L3103" s="302"/>
      <c r="M3103" s="317">
        <v>6500000</v>
      </c>
      <c r="N3103" s="304"/>
      <c r="O3103" s="304"/>
      <c r="P3103" s="304"/>
      <c r="Q3103" s="304"/>
      <c r="R3103" s="317"/>
      <c r="S3103" s="317">
        <v>6500000</v>
      </c>
      <c r="T3103" s="304"/>
      <c r="U3103" s="304"/>
      <c r="V3103" s="304"/>
      <c r="W3103" s="304"/>
      <c r="X3103" s="304"/>
      <c r="Y3103" s="154"/>
    </row>
    <row r="3104" spans="1:25">
      <c r="A3104" s="174"/>
      <c r="B3104" s="162"/>
      <c r="C3104" s="162"/>
      <c r="D3104" s="248" t="s">
        <v>1333</v>
      </c>
      <c r="E3104" s="302"/>
      <c r="F3104" s="302"/>
      <c r="G3104" s="316"/>
      <c r="H3104" s="302"/>
      <c r="I3104" s="302"/>
      <c r="J3104" s="302"/>
      <c r="K3104" s="316"/>
      <c r="L3104" s="302"/>
      <c r="M3104" s="317">
        <v>300000</v>
      </c>
      <c r="N3104" s="304"/>
      <c r="O3104" s="304"/>
      <c r="P3104" s="304"/>
      <c r="Q3104" s="304"/>
      <c r="R3104" s="317"/>
      <c r="S3104" s="317">
        <v>300000</v>
      </c>
      <c r="T3104" s="304"/>
      <c r="U3104" s="304"/>
      <c r="V3104" s="304"/>
      <c r="W3104" s="304"/>
      <c r="X3104" s="304"/>
      <c r="Y3104" s="154"/>
    </row>
    <row r="3105" spans="1:25">
      <c r="A3105" s="174"/>
      <c r="B3105" s="162"/>
      <c r="C3105" s="162"/>
      <c r="D3105" s="248"/>
      <c r="E3105" s="304"/>
      <c r="F3105" s="304"/>
      <c r="G3105" s="304"/>
      <c r="H3105" s="304"/>
      <c r="I3105" s="304"/>
      <c r="J3105" s="304"/>
      <c r="K3105" s="304"/>
      <c r="L3105" s="304"/>
      <c r="M3105" s="304"/>
      <c r="N3105" s="304"/>
      <c r="O3105" s="304"/>
      <c r="P3105" s="304"/>
      <c r="Q3105" s="304"/>
      <c r="R3105" s="304"/>
      <c r="S3105" s="304"/>
      <c r="T3105" s="304"/>
      <c r="U3105" s="304"/>
      <c r="V3105" s="304"/>
      <c r="W3105" s="304"/>
      <c r="X3105" s="304"/>
      <c r="Y3105" s="154"/>
    </row>
    <row r="3106" spans="1:25" s="226" customFormat="1" ht="18.75" customHeight="1">
      <c r="A3106" s="249">
        <v>40</v>
      </c>
      <c r="B3106" s="250" t="s">
        <v>59</v>
      </c>
      <c r="C3106" s="251"/>
      <c r="D3106" s="251"/>
      <c r="E3106" s="309">
        <f>E3107+E3108+E3125+E3126+E3128+E3129+E3130</f>
        <v>1407779885</v>
      </c>
      <c r="F3106" s="309">
        <f t="shared" ref="F3106:G3106" si="469">F3107+F3108+F3125+F3126+F3128+F3129+F3130</f>
        <v>30812600</v>
      </c>
      <c r="G3106" s="309">
        <f t="shared" si="469"/>
        <v>30812600</v>
      </c>
      <c r="H3106" s="309">
        <f t="shared" ref="H3106" si="470">H3107+H3108+H3125+H3126+H3128+H3129+H3130</f>
        <v>0</v>
      </c>
      <c r="I3106" s="309">
        <f t="shared" ref="I3106" si="471">I3107+I3108+I3125+I3126+I3128+I3129+I3130</f>
        <v>0</v>
      </c>
      <c r="J3106" s="309">
        <f t="shared" ref="J3106" si="472">J3107+J3108+J3125+J3126+J3128+J3129+J3130</f>
        <v>0</v>
      </c>
      <c r="K3106" s="309">
        <f t="shared" ref="K3106" si="473">K3107+K3108+K3125+K3126+K3128+K3129+K3130</f>
        <v>0</v>
      </c>
      <c r="L3106" s="309">
        <f t="shared" ref="L3106" si="474">L3107+L3108+L3125+L3126+L3128+L3129+L3130</f>
        <v>0</v>
      </c>
      <c r="M3106" s="309">
        <f t="shared" ref="M3106" si="475">M3107+M3108+M3125+M3126+M3128+M3129+M3130</f>
        <v>5150900</v>
      </c>
      <c r="N3106" s="309">
        <f t="shared" ref="N3106" si="476">N3107+N3108+N3125+N3126+N3128+N3129+N3130</f>
        <v>0</v>
      </c>
      <c r="O3106" s="309">
        <f t="shared" ref="O3106" si="477">O3107+O3108+O3125+O3126+O3128+O3129+O3130</f>
        <v>0</v>
      </c>
      <c r="P3106" s="309">
        <f t="shared" ref="P3106" si="478">P3107+P3108+P3125+P3126+P3128+P3129+P3130</f>
        <v>0</v>
      </c>
      <c r="Q3106" s="309">
        <f t="shared" ref="Q3106" si="479">Q3107+Q3108+Q3125+Q3126+Q3128+Q3129+Q3130</f>
        <v>0</v>
      </c>
      <c r="R3106" s="309">
        <f t="shared" ref="R3106" si="480">R3107+R3108+R3125+R3126+R3128+R3129+R3130</f>
        <v>5150900</v>
      </c>
      <c r="S3106" s="309">
        <f t="shared" ref="S3106" si="481">S3107+S3108+S3125+S3126+S3128+S3129+S3130</f>
        <v>5150900</v>
      </c>
      <c r="T3106" s="309">
        <f t="shared" ref="T3106" si="482">T3107+T3108+T3125+T3126+T3128+T3129+T3130</f>
        <v>0</v>
      </c>
      <c r="U3106" s="309"/>
      <c r="V3106" s="309"/>
      <c r="W3106" s="309">
        <f t="shared" ref="W3106" si="483">SUM(W3107:W3130)</f>
        <v>1433441585</v>
      </c>
      <c r="X3106" s="309" t="s">
        <v>118</v>
      </c>
    </row>
    <row r="3107" spans="1:25">
      <c r="A3107" s="173"/>
      <c r="B3107" s="163">
        <v>1</v>
      </c>
      <c r="C3107" s="163" t="s">
        <v>95</v>
      </c>
      <c r="D3107" s="167" t="s">
        <v>9</v>
      </c>
      <c r="E3107" s="300">
        <v>210000000</v>
      </c>
      <c r="F3107" s="300"/>
      <c r="G3107" s="300"/>
      <c r="H3107" s="300"/>
      <c r="I3107" s="300"/>
      <c r="J3107" s="300"/>
      <c r="K3107" s="300"/>
      <c r="L3107" s="300"/>
      <c r="M3107" s="301">
        <v>0</v>
      </c>
      <c r="N3107" s="301"/>
      <c r="O3107" s="301"/>
      <c r="P3107" s="301"/>
      <c r="Q3107" s="301">
        <v>0</v>
      </c>
      <c r="R3107" s="301">
        <v>0</v>
      </c>
      <c r="S3107" s="301">
        <v>0</v>
      </c>
      <c r="T3107" s="301"/>
      <c r="U3107" s="301"/>
      <c r="V3107" s="301"/>
      <c r="W3107" s="301">
        <f t="shared" ref="W3107:W3108" si="484">E3107+G3107+H3107+I3107+J3107+K3107+L3107+M3107+N3107-O3107-P3107-Q3107-R3107-S3107-T3107-U3107-V3107</f>
        <v>210000000</v>
      </c>
      <c r="X3107" s="301"/>
      <c r="Y3107" s="154"/>
    </row>
    <row r="3108" spans="1:25">
      <c r="A3108" s="173"/>
      <c r="B3108" s="163">
        <v>2</v>
      </c>
      <c r="C3108" s="163" t="s">
        <v>96</v>
      </c>
      <c r="D3108" s="167" t="s">
        <v>12</v>
      </c>
      <c r="E3108" s="300">
        <v>333478950</v>
      </c>
      <c r="F3108" s="300">
        <v>29100000</v>
      </c>
      <c r="G3108" s="300">
        <f>SUM(G3109:G3124)</f>
        <v>29100000</v>
      </c>
      <c r="H3108" s="300">
        <f t="shared" ref="H3108:T3108" si="485">SUM(H3109:H3124)</f>
        <v>0</v>
      </c>
      <c r="I3108" s="300">
        <f t="shared" si="485"/>
        <v>0</v>
      </c>
      <c r="J3108" s="300">
        <f t="shared" si="485"/>
        <v>0</v>
      </c>
      <c r="K3108" s="300">
        <f t="shared" si="485"/>
        <v>0</v>
      </c>
      <c r="L3108" s="300">
        <f t="shared" si="485"/>
        <v>0</v>
      </c>
      <c r="M3108" s="300">
        <f t="shared" si="485"/>
        <v>0</v>
      </c>
      <c r="N3108" s="300">
        <f t="shared" si="485"/>
        <v>0</v>
      </c>
      <c r="O3108" s="300">
        <f t="shared" si="485"/>
        <v>0</v>
      </c>
      <c r="P3108" s="300">
        <f t="shared" si="485"/>
        <v>0</v>
      </c>
      <c r="Q3108" s="300">
        <f t="shared" si="485"/>
        <v>0</v>
      </c>
      <c r="R3108" s="300">
        <f t="shared" si="485"/>
        <v>5150900</v>
      </c>
      <c r="S3108" s="300">
        <f t="shared" si="485"/>
        <v>0</v>
      </c>
      <c r="T3108" s="300">
        <f t="shared" si="485"/>
        <v>0</v>
      </c>
      <c r="U3108" s="300"/>
      <c r="V3108" s="300"/>
      <c r="W3108" s="301">
        <f t="shared" si="484"/>
        <v>357428050</v>
      </c>
      <c r="X3108" s="301"/>
      <c r="Y3108" s="154"/>
    </row>
    <row r="3109" spans="1:25">
      <c r="A3109" s="174"/>
      <c r="B3109" s="162"/>
      <c r="C3109" s="162"/>
      <c r="D3109" s="248" t="s">
        <v>837</v>
      </c>
      <c r="E3109" s="302"/>
      <c r="F3109" s="302"/>
      <c r="G3109" s="316">
        <v>4200000</v>
      </c>
      <c r="H3109" s="302"/>
      <c r="I3109" s="302"/>
      <c r="J3109" s="302"/>
      <c r="K3109" s="302"/>
      <c r="L3109" s="302"/>
      <c r="M3109" s="304"/>
      <c r="N3109" s="304"/>
      <c r="O3109" s="304"/>
      <c r="P3109" s="304"/>
      <c r="Q3109" s="304"/>
      <c r="R3109" s="304"/>
      <c r="S3109" s="304"/>
      <c r="T3109" s="304"/>
      <c r="U3109" s="304"/>
      <c r="V3109" s="304"/>
      <c r="W3109" s="304"/>
      <c r="X3109" s="304"/>
      <c r="Y3109" s="154"/>
    </row>
    <row r="3110" spans="1:25">
      <c r="A3110" s="174"/>
      <c r="B3110" s="162"/>
      <c r="C3110" s="162"/>
      <c r="D3110" s="248" t="s">
        <v>612</v>
      </c>
      <c r="E3110" s="302"/>
      <c r="F3110" s="302"/>
      <c r="G3110" s="316">
        <v>3100000</v>
      </c>
      <c r="H3110" s="302"/>
      <c r="I3110" s="302"/>
      <c r="J3110" s="302"/>
      <c r="K3110" s="302"/>
      <c r="L3110" s="302"/>
      <c r="M3110" s="304"/>
      <c r="N3110" s="304"/>
      <c r="O3110" s="304"/>
      <c r="P3110" s="304"/>
      <c r="Q3110" s="304"/>
      <c r="R3110" s="304"/>
      <c r="S3110" s="304"/>
      <c r="T3110" s="304"/>
      <c r="U3110" s="304"/>
      <c r="V3110" s="304"/>
      <c r="W3110" s="304"/>
      <c r="X3110" s="304"/>
      <c r="Y3110" s="154"/>
    </row>
    <row r="3111" spans="1:25">
      <c r="A3111" s="174"/>
      <c r="B3111" s="162"/>
      <c r="C3111" s="162"/>
      <c r="D3111" s="248" t="s">
        <v>1334</v>
      </c>
      <c r="E3111" s="302"/>
      <c r="F3111" s="302"/>
      <c r="G3111" s="316">
        <v>3000000</v>
      </c>
      <c r="H3111" s="302"/>
      <c r="I3111" s="302"/>
      <c r="J3111" s="302"/>
      <c r="K3111" s="302"/>
      <c r="L3111" s="302"/>
      <c r="M3111" s="304"/>
      <c r="N3111" s="304"/>
      <c r="O3111" s="304"/>
      <c r="P3111" s="304"/>
      <c r="Q3111" s="304"/>
      <c r="R3111" s="304"/>
      <c r="S3111" s="304"/>
      <c r="T3111" s="304"/>
      <c r="U3111" s="304"/>
      <c r="V3111" s="304"/>
      <c r="W3111" s="304"/>
      <c r="X3111" s="304"/>
      <c r="Y3111" s="154"/>
    </row>
    <row r="3112" spans="1:25">
      <c r="A3112" s="174"/>
      <c r="B3112" s="162"/>
      <c r="C3112" s="162"/>
      <c r="D3112" s="248" t="s">
        <v>837</v>
      </c>
      <c r="E3112" s="302"/>
      <c r="F3112" s="302"/>
      <c r="G3112" s="316">
        <v>1500000</v>
      </c>
      <c r="H3112" s="302"/>
      <c r="I3112" s="302"/>
      <c r="J3112" s="302"/>
      <c r="K3112" s="302"/>
      <c r="L3112" s="302"/>
      <c r="M3112" s="304"/>
      <c r="N3112" s="304"/>
      <c r="O3112" s="304"/>
      <c r="P3112" s="304"/>
      <c r="Q3112" s="304"/>
      <c r="R3112" s="304"/>
      <c r="S3112" s="304"/>
      <c r="T3112" s="304"/>
      <c r="U3112" s="304"/>
      <c r="V3112" s="304"/>
      <c r="W3112" s="304"/>
      <c r="X3112" s="304"/>
      <c r="Y3112" s="154"/>
    </row>
    <row r="3113" spans="1:25">
      <c r="A3113" s="174"/>
      <c r="B3113" s="162"/>
      <c r="C3113" s="162"/>
      <c r="D3113" s="248" t="s">
        <v>1205</v>
      </c>
      <c r="E3113" s="302"/>
      <c r="F3113" s="302"/>
      <c r="G3113" s="316">
        <v>4000000</v>
      </c>
      <c r="H3113" s="302"/>
      <c r="I3113" s="302"/>
      <c r="J3113" s="302"/>
      <c r="K3113" s="302"/>
      <c r="L3113" s="302"/>
      <c r="M3113" s="304"/>
      <c r="N3113" s="304"/>
      <c r="O3113" s="304"/>
      <c r="P3113" s="304"/>
      <c r="Q3113" s="304"/>
      <c r="R3113" s="304"/>
      <c r="S3113" s="304"/>
      <c r="T3113" s="304"/>
      <c r="U3113" s="304"/>
      <c r="V3113" s="304"/>
      <c r="W3113" s="304"/>
      <c r="X3113" s="304"/>
      <c r="Y3113" s="154"/>
    </row>
    <row r="3114" spans="1:25">
      <c r="A3114" s="174"/>
      <c r="B3114" s="162"/>
      <c r="C3114" s="162"/>
      <c r="D3114" s="248" t="s">
        <v>150</v>
      </c>
      <c r="E3114" s="302"/>
      <c r="F3114" s="302"/>
      <c r="G3114" s="316">
        <v>7000000</v>
      </c>
      <c r="H3114" s="302"/>
      <c r="I3114" s="302"/>
      <c r="J3114" s="302"/>
      <c r="K3114" s="302"/>
      <c r="L3114" s="302"/>
      <c r="M3114" s="304"/>
      <c r="N3114" s="304"/>
      <c r="O3114" s="304"/>
      <c r="P3114" s="304"/>
      <c r="Q3114" s="304"/>
      <c r="R3114" s="304"/>
      <c r="S3114" s="304"/>
      <c r="T3114" s="304"/>
      <c r="U3114" s="304"/>
      <c r="V3114" s="304"/>
      <c r="W3114" s="304"/>
      <c r="X3114" s="304"/>
      <c r="Y3114" s="154"/>
    </row>
    <row r="3115" spans="1:25">
      <c r="A3115" s="174"/>
      <c r="B3115" s="162"/>
      <c r="C3115" s="162"/>
      <c r="D3115" s="248" t="s">
        <v>152</v>
      </c>
      <c r="E3115" s="302"/>
      <c r="F3115" s="302"/>
      <c r="G3115" s="316">
        <v>1300000</v>
      </c>
      <c r="H3115" s="302"/>
      <c r="I3115" s="302"/>
      <c r="J3115" s="302"/>
      <c r="K3115" s="302"/>
      <c r="L3115" s="302"/>
      <c r="M3115" s="304"/>
      <c r="N3115" s="304"/>
      <c r="O3115" s="304"/>
      <c r="P3115" s="304"/>
      <c r="Q3115" s="304"/>
      <c r="R3115" s="304"/>
      <c r="S3115" s="304"/>
      <c r="T3115" s="304"/>
      <c r="U3115" s="304"/>
      <c r="V3115" s="304"/>
      <c r="W3115" s="304"/>
      <c r="X3115" s="304"/>
      <c r="Y3115" s="154"/>
    </row>
    <row r="3116" spans="1:25">
      <c r="A3116" s="174"/>
      <c r="B3116" s="162"/>
      <c r="C3116" s="162"/>
      <c r="D3116" s="248" t="s">
        <v>698</v>
      </c>
      <c r="E3116" s="302"/>
      <c r="F3116" s="302"/>
      <c r="G3116" s="316">
        <v>5000000</v>
      </c>
      <c r="H3116" s="302"/>
      <c r="I3116" s="302"/>
      <c r="J3116" s="302"/>
      <c r="K3116" s="302"/>
      <c r="L3116" s="302"/>
      <c r="M3116" s="304"/>
      <c r="N3116" s="304"/>
      <c r="O3116" s="304"/>
      <c r="P3116" s="304"/>
      <c r="Q3116" s="304"/>
      <c r="R3116" s="304"/>
      <c r="S3116" s="304"/>
      <c r="T3116" s="304"/>
      <c r="U3116" s="304"/>
      <c r="V3116" s="304"/>
      <c r="W3116" s="304"/>
      <c r="X3116" s="304"/>
      <c r="Y3116" s="154"/>
    </row>
    <row r="3117" spans="1:25">
      <c r="A3117" s="174"/>
      <c r="B3117" s="162"/>
      <c r="C3117" s="162"/>
      <c r="D3117" s="271" t="s">
        <v>1039</v>
      </c>
      <c r="E3117" s="302"/>
      <c r="F3117" s="302"/>
      <c r="G3117" s="302"/>
      <c r="H3117" s="302"/>
      <c r="I3117" s="302"/>
      <c r="J3117" s="302"/>
      <c r="K3117" s="302"/>
      <c r="L3117" s="302"/>
      <c r="M3117" s="304"/>
      <c r="N3117" s="304"/>
      <c r="O3117" s="304"/>
      <c r="P3117" s="304"/>
      <c r="Q3117" s="304"/>
      <c r="R3117" s="304"/>
      <c r="S3117" s="304"/>
      <c r="T3117" s="304"/>
      <c r="U3117" s="304"/>
      <c r="V3117" s="304"/>
      <c r="W3117" s="304"/>
      <c r="X3117" s="304"/>
      <c r="Y3117" s="154"/>
    </row>
    <row r="3118" spans="1:25">
      <c r="A3118" s="174"/>
      <c r="B3118" s="162"/>
      <c r="C3118" s="162"/>
      <c r="D3118" s="248" t="s">
        <v>691</v>
      </c>
      <c r="E3118" s="302"/>
      <c r="F3118" s="302"/>
      <c r="G3118" s="302"/>
      <c r="H3118" s="302"/>
      <c r="I3118" s="302"/>
      <c r="J3118" s="302"/>
      <c r="K3118" s="302"/>
      <c r="L3118" s="302"/>
      <c r="M3118" s="304"/>
      <c r="N3118" s="304"/>
      <c r="O3118" s="304"/>
      <c r="P3118" s="304"/>
      <c r="Q3118" s="304"/>
      <c r="R3118" s="330">
        <v>125000</v>
      </c>
      <c r="S3118" s="304"/>
      <c r="T3118" s="304"/>
      <c r="U3118" s="304"/>
      <c r="V3118" s="304"/>
      <c r="W3118" s="304"/>
      <c r="X3118" s="304"/>
      <c r="Y3118" s="154"/>
    </row>
    <row r="3119" spans="1:25">
      <c r="A3119" s="174"/>
      <c r="B3119" s="162"/>
      <c r="C3119" s="162"/>
      <c r="D3119" s="248" t="s">
        <v>691</v>
      </c>
      <c r="E3119" s="302"/>
      <c r="F3119" s="302"/>
      <c r="G3119" s="302"/>
      <c r="H3119" s="302"/>
      <c r="I3119" s="302"/>
      <c r="J3119" s="302"/>
      <c r="K3119" s="302"/>
      <c r="L3119" s="302"/>
      <c r="M3119" s="304"/>
      <c r="N3119" s="304"/>
      <c r="O3119" s="304"/>
      <c r="P3119" s="304"/>
      <c r="Q3119" s="304"/>
      <c r="R3119" s="330">
        <v>100000</v>
      </c>
      <c r="S3119" s="304"/>
      <c r="T3119" s="304"/>
      <c r="U3119" s="304"/>
      <c r="V3119" s="304"/>
      <c r="W3119" s="304"/>
      <c r="X3119" s="304"/>
      <c r="Y3119" s="154"/>
    </row>
    <row r="3120" spans="1:25">
      <c r="A3120" s="174"/>
      <c r="B3120" s="162"/>
      <c r="C3120" s="162"/>
      <c r="D3120" s="248" t="s">
        <v>152</v>
      </c>
      <c r="E3120" s="302"/>
      <c r="F3120" s="302"/>
      <c r="G3120" s="302"/>
      <c r="H3120" s="302"/>
      <c r="I3120" s="302"/>
      <c r="J3120" s="302"/>
      <c r="K3120" s="302"/>
      <c r="L3120" s="302"/>
      <c r="M3120" s="304"/>
      <c r="N3120" s="304"/>
      <c r="O3120" s="304"/>
      <c r="P3120" s="304"/>
      <c r="Q3120" s="304"/>
      <c r="R3120" s="330">
        <v>600000</v>
      </c>
      <c r="S3120" s="304"/>
      <c r="T3120" s="304"/>
      <c r="U3120" s="304"/>
      <c r="V3120" s="304"/>
      <c r="W3120" s="304"/>
      <c r="X3120" s="304"/>
      <c r="Y3120" s="154"/>
    </row>
    <row r="3121" spans="1:25">
      <c r="A3121" s="174"/>
      <c r="B3121" s="162"/>
      <c r="C3121" s="162"/>
      <c r="D3121" s="248" t="s">
        <v>152</v>
      </c>
      <c r="E3121" s="302"/>
      <c r="F3121" s="302"/>
      <c r="G3121" s="302"/>
      <c r="H3121" s="302"/>
      <c r="I3121" s="302"/>
      <c r="J3121" s="302"/>
      <c r="K3121" s="302"/>
      <c r="L3121" s="302"/>
      <c r="M3121" s="304"/>
      <c r="N3121" s="304"/>
      <c r="O3121" s="304"/>
      <c r="P3121" s="304"/>
      <c r="Q3121" s="304"/>
      <c r="R3121" s="330">
        <v>900000</v>
      </c>
      <c r="S3121" s="304"/>
      <c r="T3121" s="304"/>
      <c r="U3121" s="304"/>
      <c r="V3121" s="304"/>
      <c r="W3121" s="304"/>
      <c r="X3121" s="304"/>
      <c r="Y3121" s="154"/>
    </row>
    <row r="3122" spans="1:25">
      <c r="A3122" s="174"/>
      <c r="B3122" s="162"/>
      <c r="C3122" s="162"/>
      <c r="D3122" s="248" t="s">
        <v>629</v>
      </c>
      <c r="E3122" s="302"/>
      <c r="F3122" s="302"/>
      <c r="G3122" s="302"/>
      <c r="H3122" s="302"/>
      <c r="I3122" s="302"/>
      <c r="J3122" s="302"/>
      <c r="K3122" s="302"/>
      <c r="L3122" s="302"/>
      <c r="M3122" s="304"/>
      <c r="N3122" s="304"/>
      <c r="O3122" s="304"/>
      <c r="P3122" s="304"/>
      <c r="Q3122" s="304"/>
      <c r="R3122" s="330">
        <v>1650000</v>
      </c>
      <c r="S3122" s="304"/>
      <c r="T3122" s="304"/>
      <c r="U3122" s="304"/>
      <c r="V3122" s="304"/>
      <c r="W3122" s="304"/>
      <c r="X3122" s="304"/>
      <c r="Y3122" s="154"/>
    </row>
    <row r="3123" spans="1:25">
      <c r="A3123" s="174"/>
      <c r="B3123" s="162"/>
      <c r="C3123" s="162"/>
      <c r="D3123" s="248" t="s">
        <v>687</v>
      </c>
      <c r="E3123" s="302"/>
      <c r="F3123" s="302"/>
      <c r="G3123" s="302"/>
      <c r="H3123" s="302"/>
      <c r="I3123" s="302"/>
      <c r="J3123" s="302"/>
      <c r="K3123" s="302"/>
      <c r="L3123" s="302"/>
      <c r="M3123" s="304"/>
      <c r="N3123" s="304"/>
      <c r="O3123" s="304"/>
      <c r="P3123" s="304"/>
      <c r="Q3123" s="304"/>
      <c r="R3123" s="330">
        <v>275900</v>
      </c>
      <c r="S3123" s="304"/>
      <c r="T3123" s="304"/>
      <c r="U3123" s="304"/>
      <c r="V3123" s="304"/>
      <c r="W3123" s="304"/>
      <c r="X3123" s="304"/>
      <c r="Y3123" s="154"/>
    </row>
    <row r="3124" spans="1:25">
      <c r="A3124" s="174"/>
      <c r="B3124" s="162"/>
      <c r="C3124" s="162"/>
      <c r="D3124" s="248" t="s">
        <v>1335</v>
      </c>
      <c r="E3124" s="302"/>
      <c r="F3124" s="302"/>
      <c r="G3124" s="302"/>
      <c r="H3124" s="302"/>
      <c r="I3124" s="302"/>
      <c r="J3124" s="302"/>
      <c r="K3124" s="302"/>
      <c r="L3124" s="302"/>
      <c r="M3124" s="304"/>
      <c r="N3124" s="304"/>
      <c r="O3124" s="304"/>
      <c r="P3124" s="304"/>
      <c r="Q3124" s="304"/>
      <c r="R3124" s="330">
        <v>1500000</v>
      </c>
      <c r="S3124" s="304"/>
      <c r="T3124" s="304"/>
      <c r="U3124" s="304"/>
      <c r="V3124" s="304"/>
      <c r="W3124" s="304"/>
      <c r="X3124" s="304"/>
      <c r="Y3124" s="154"/>
    </row>
    <row r="3125" spans="1:25">
      <c r="A3125" s="173"/>
      <c r="B3125" s="163">
        <v>3</v>
      </c>
      <c r="C3125" s="163" t="s">
        <v>97</v>
      </c>
      <c r="D3125" s="167" t="s">
        <v>13</v>
      </c>
      <c r="E3125" s="300">
        <v>864234435</v>
      </c>
      <c r="F3125" s="300"/>
      <c r="G3125" s="300"/>
      <c r="H3125" s="300"/>
      <c r="I3125" s="300"/>
      <c r="J3125" s="300"/>
      <c r="K3125" s="300"/>
      <c r="L3125" s="300"/>
      <c r="M3125" s="301">
        <v>0</v>
      </c>
      <c r="N3125" s="301"/>
      <c r="O3125" s="301"/>
      <c r="P3125" s="301"/>
      <c r="Q3125" s="301">
        <v>0</v>
      </c>
      <c r="R3125" s="301">
        <v>0</v>
      </c>
      <c r="S3125" s="301">
        <v>0</v>
      </c>
      <c r="T3125" s="301"/>
      <c r="U3125" s="301"/>
      <c r="V3125" s="301"/>
      <c r="W3125" s="301">
        <f t="shared" ref="W3125:W3126" si="486">E3125+G3125+H3125+I3125+J3125+K3125+L3125+M3125+N3125-O3125-P3125-Q3125-R3125-S3125-T3125-U3125-V3125</f>
        <v>864234435</v>
      </c>
      <c r="X3125" s="301"/>
      <c r="Y3125" s="154"/>
    </row>
    <row r="3126" spans="1:25">
      <c r="A3126" s="173"/>
      <c r="B3126" s="163">
        <v>4</v>
      </c>
      <c r="C3126" s="163" t="s">
        <v>98</v>
      </c>
      <c r="D3126" s="167" t="s">
        <v>8</v>
      </c>
      <c r="E3126" s="300">
        <v>0</v>
      </c>
      <c r="F3126" s="300">
        <v>1712600</v>
      </c>
      <c r="G3126" s="300">
        <f>SUM(G3127)</f>
        <v>1712600</v>
      </c>
      <c r="H3126" s="300">
        <f t="shared" ref="H3126:T3126" si="487">SUM(H3127)</f>
        <v>0</v>
      </c>
      <c r="I3126" s="300">
        <f t="shared" si="487"/>
        <v>0</v>
      </c>
      <c r="J3126" s="300">
        <f t="shared" si="487"/>
        <v>0</v>
      </c>
      <c r="K3126" s="300">
        <f t="shared" si="487"/>
        <v>0</v>
      </c>
      <c r="L3126" s="300">
        <f t="shared" si="487"/>
        <v>0</v>
      </c>
      <c r="M3126" s="300">
        <f t="shared" si="487"/>
        <v>0</v>
      </c>
      <c r="N3126" s="300">
        <f t="shared" si="487"/>
        <v>0</v>
      </c>
      <c r="O3126" s="300">
        <f t="shared" si="487"/>
        <v>0</v>
      </c>
      <c r="P3126" s="300">
        <f t="shared" si="487"/>
        <v>0</v>
      </c>
      <c r="Q3126" s="300">
        <f t="shared" si="487"/>
        <v>0</v>
      </c>
      <c r="R3126" s="300">
        <f t="shared" si="487"/>
        <v>0</v>
      </c>
      <c r="S3126" s="300">
        <f t="shared" si="487"/>
        <v>0</v>
      </c>
      <c r="T3126" s="300">
        <f t="shared" si="487"/>
        <v>0</v>
      </c>
      <c r="U3126" s="300"/>
      <c r="V3126" s="300"/>
      <c r="W3126" s="301">
        <f t="shared" si="486"/>
        <v>1712600</v>
      </c>
      <c r="X3126" s="301"/>
      <c r="Y3126" s="154"/>
    </row>
    <row r="3127" spans="1:25">
      <c r="A3127" s="174"/>
      <c r="B3127" s="162"/>
      <c r="C3127" s="162"/>
      <c r="D3127" s="248" t="s">
        <v>1202</v>
      </c>
      <c r="E3127" s="302"/>
      <c r="F3127" s="302"/>
      <c r="G3127" s="316">
        <v>1712600</v>
      </c>
      <c r="H3127" s="302"/>
      <c r="I3127" s="316"/>
      <c r="J3127" s="302"/>
      <c r="K3127" s="302"/>
      <c r="L3127" s="302"/>
      <c r="M3127" s="304"/>
      <c r="N3127" s="304"/>
      <c r="O3127" s="304"/>
      <c r="P3127" s="304"/>
      <c r="Q3127" s="304"/>
      <c r="R3127" s="304"/>
      <c r="S3127" s="304"/>
      <c r="T3127" s="304"/>
      <c r="U3127" s="304"/>
      <c r="V3127" s="304"/>
      <c r="W3127" s="304"/>
      <c r="X3127" s="304"/>
      <c r="Y3127" s="154"/>
    </row>
    <row r="3128" spans="1:25">
      <c r="A3128" s="173"/>
      <c r="B3128" s="163">
        <v>5</v>
      </c>
      <c r="C3128" s="163" t="s">
        <v>99</v>
      </c>
      <c r="D3128" s="167" t="s">
        <v>14</v>
      </c>
      <c r="E3128" s="300">
        <v>66500</v>
      </c>
      <c r="F3128" s="300"/>
      <c r="G3128" s="300"/>
      <c r="H3128" s="300"/>
      <c r="I3128" s="300"/>
      <c r="J3128" s="300"/>
      <c r="K3128" s="300"/>
      <c r="L3128" s="300"/>
      <c r="M3128" s="301">
        <v>0</v>
      </c>
      <c r="N3128" s="301"/>
      <c r="O3128" s="301"/>
      <c r="P3128" s="301"/>
      <c r="Q3128" s="301">
        <v>0</v>
      </c>
      <c r="R3128" s="301">
        <v>0</v>
      </c>
      <c r="S3128" s="301">
        <v>0</v>
      </c>
      <c r="T3128" s="301"/>
      <c r="U3128" s="301"/>
      <c r="V3128" s="301"/>
      <c r="W3128" s="301">
        <f t="shared" ref="W3128:W3130" si="488">E3128+G3128+H3128+I3128+J3128+K3128+L3128+M3128+N3128-O3128-P3128-Q3128-R3128-S3128-T3128-U3128-V3128</f>
        <v>66500</v>
      </c>
      <c r="X3128" s="301"/>
      <c r="Y3128" s="154"/>
    </row>
    <row r="3129" spans="1:25">
      <c r="A3129" s="173"/>
      <c r="B3129" s="163">
        <v>6</v>
      </c>
      <c r="C3129" s="163" t="s">
        <v>100</v>
      </c>
      <c r="D3129" s="167" t="s">
        <v>10</v>
      </c>
      <c r="E3129" s="300">
        <v>0</v>
      </c>
      <c r="F3129" s="300"/>
      <c r="G3129" s="300"/>
      <c r="H3129" s="300"/>
      <c r="I3129" s="300"/>
      <c r="J3129" s="300"/>
      <c r="K3129" s="300"/>
      <c r="L3129" s="300"/>
      <c r="M3129" s="301">
        <v>0</v>
      </c>
      <c r="N3129" s="301"/>
      <c r="O3129" s="301"/>
      <c r="P3129" s="301"/>
      <c r="Q3129" s="301">
        <v>0</v>
      </c>
      <c r="R3129" s="301">
        <v>0</v>
      </c>
      <c r="S3129" s="301">
        <v>0</v>
      </c>
      <c r="T3129" s="301"/>
      <c r="U3129" s="301"/>
      <c r="V3129" s="301"/>
      <c r="W3129" s="301">
        <f t="shared" si="488"/>
        <v>0</v>
      </c>
      <c r="X3129" s="301"/>
      <c r="Y3129" s="154"/>
    </row>
    <row r="3130" spans="1:25" s="247" customFormat="1">
      <c r="A3130" s="175"/>
      <c r="B3130" s="168">
        <v>7</v>
      </c>
      <c r="C3130" s="168"/>
      <c r="D3130" s="169" t="s">
        <v>11</v>
      </c>
      <c r="E3130" s="300">
        <v>0</v>
      </c>
      <c r="F3130" s="300"/>
      <c r="G3130" s="300">
        <f>SUM(G3131:G3138)</f>
        <v>0</v>
      </c>
      <c r="H3130" s="300">
        <f t="shared" ref="H3130:T3130" si="489">SUM(H3131:H3138)</f>
        <v>0</v>
      </c>
      <c r="I3130" s="300">
        <f t="shared" si="489"/>
        <v>0</v>
      </c>
      <c r="J3130" s="300">
        <f t="shared" si="489"/>
        <v>0</v>
      </c>
      <c r="K3130" s="300">
        <f t="shared" si="489"/>
        <v>0</v>
      </c>
      <c r="L3130" s="300">
        <f t="shared" si="489"/>
        <v>0</v>
      </c>
      <c r="M3130" s="300">
        <f t="shared" si="489"/>
        <v>5150900</v>
      </c>
      <c r="N3130" s="300">
        <f t="shared" si="489"/>
        <v>0</v>
      </c>
      <c r="O3130" s="300">
        <f t="shared" si="489"/>
        <v>0</v>
      </c>
      <c r="P3130" s="300">
        <f t="shared" si="489"/>
        <v>0</v>
      </c>
      <c r="Q3130" s="300">
        <f t="shared" si="489"/>
        <v>0</v>
      </c>
      <c r="R3130" s="300">
        <f t="shared" si="489"/>
        <v>0</v>
      </c>
      <c r="S3130" s="300">
        <f t="shared" si="489"/>
        <v>5150900</v>
      </c>
      <c r="T3130" s="300">
        <f t="shared" si="489"/>
        <v>0</v>
      </c>
      <c r="U3130" s="300"/>
      <c r="V3130" s="300"/>
      <c r="W3130" s="301">
        <f t="shared" si="488"/>
        <v>0</v>
      </c>
      <c r="X3130" s="308"/>
      <c r="Y3130" s="155"/>
    </row>
    <row r="3131" spans="1:25">
      <c r="A3131" s="174"/>
      <c r="B3131" s="162"/>
      <c r="C3131" s="162"/>
      <c r="D3131" s="271" t="s">
        <v>1249</v>
      </c>
      <c r="E3131" s="302"/>
      <c r="F3131" s="302"/>
      <c r="G3131" s="302"/>
      <c r="H3131" s="302"/>
      <c r="I3131" s="302"/>
      <c r="J3131" s="302"/>
      <c r="K3131" s="302"/>
      <c r="L3131" s="302"/>
      <c r="M3131" s="304"/>
      <c r="N3131" s="304"/>
      <c r="O3131" s="304"/>
      <c r="P3131" s="304"/>
      <c r="Q3131" s="304"/>
      <c r="R3131" s="304"/>
      <c r="S3131" s="304"/>
      <c r="T3131" s="304"/>
      <c r="U3131" s="304"/>
      <c r="V3131" s="304"/>
      <c r="W3131" s="304"/>
      <c r="X3131" s="304"/>
      <c r="Y3131" s="154"/>
    </row>
    <row r="3132" spans="1:25">
      <c r="A3132" s="174"/>
      <c r="B3132" s="162"/>
      <c r="C3132" s="162"/>
      <c r="D3132" s="248" t="s">
        <v>691</v>
      </c>
      <c r="E3132" s="302"/>
      <c r="F3132" s="302"/>
      <c r="G3132" s="302"/>
      <c r="H3132" s="302"/>
      <c r="I3132" s="302"/>
      <c r="J3132" s="302"/>
      <c r="K3132" s="302"/>
      <c r="L3132" s="302"/>
      <c r="M3132" s="330">
        <v>125000</v>
      </c>
      <c r="N3132" s="304"/>
      <c r="O3132" s="304"/>
      <c r="P3132" s="304"/>
      <c r="Q3132" s="304"/>
      <c r="R3132" s="330"/>
      <c r="S3132" s="330">
        <v>125000</v>
      </c>
      <c r="T3132" s="304"/>
      <c r="U3132" s="304"/>
      <c r="V3132" s="304"/>
      <c r="W3132" s="304"/>
      <c r="X3132" s="304"/>
      <c r="Y3132" s="154"/>
    </row>
    <row r="3133" spans="1:25">
      <c r="A3133" s="174"/>
      <c r="B3133" s="162"/>
      <c r="C3133" s="162"/>
      <c r="D3133" s="248" t="s">
        <v>691</v>
      </c>
      <c r="E3133" s="302"/>
      <c r="F3133" s="302"/>
      <c r="G3133" s="302"/>
      <c r="H3133" s="302"/>
      <c r="I3133" s="302"/>
      <c r="J3133" s="302"/>
      <c r="K3133" s="302"/>
      <c r="L3133" s="302"/>
      <c r="M3133" s="330">
        <v>100000</v>
      </c>
      <c r="N3133" s="304"/>
      <c r="O3133" s="304"/>
      <c r="P3133" s="304"/>
      <c r="Q3133" s="304"/>
      <c r="R3133" s="330"/>
      <c r="S3133" s="330">
        <v>100000</v>
      </c>
      <c r="T3133" s="304"/>
      <c r="U3133" s="304"/>
      <c r="V3133" s="304"/>
      <c r="W3133" s="304"/>
      <c r="X3133" s="304"/>
      <c r="Y3133" s="154"/>
    </row>
    <row r="3134" spans="1:25">
      <c r="A3134" s="174"/>
      <c r="B3134" s="162"/>
      <c r="C3134" s="162"/>
      <c r="D3134" s="248" t="s">
        <v>152</v>
      </c>
      <c r="E3134" s="302"/>
      <c r="F3134" s="302"/>
      <c r="G3134" s="302"/>
      <c r="H3134" s="302"/>
      <c r="I3134" s="302"/>
      <c r="J3134" s="302"/>
      <c r="K3134" s="302"/>
      <c r="L3134" s="302"/>
      <c r="M3134" s="330">
        <v>600000</v>
      </c>
      <c r="N3134" s="304"/>
      <c r="O3134" s="304"/>
      <c r="P3134" s="304"/>
      <c r="Q3134" s="304"/>
      <c r="R3134" s="330"/>
      <c r="S3134" s="330">
        <v>600000</v>
      </c>
      <c r="T3134" s="304"/>
      <c r="U3134" s="304"/>
      <c r="V3134" s="304"/>
      <c r="W3134" s="304"/>
      <c r="X3134" s="304"/>
      <c r="Y3134" s="154"/>
    </row>
    <row r="3135" spans="1:25">
      <c r="A3135" s="174"/>
      <c r="B3135" s="162"/>
      <c r="C3135" s="162"/>
      <c r="D3135" s="248" t="s">
        <v>152</v>
      </c>
      <c r="E3135" s="302"/>
      <c r="F3135" s="302"/>
      <c r="G3135" s="302"/>
      <c r="H3135" s="302"/>
      <c r="I3135" s="302"/>
      <c r="J3135" s="302"/>
      <c r="K3135" s="302"/>
      <c r="L3135" s="302"/>
      <c r="M3135" s="330">
        <v>900000</v>
      </c>
      <c r="N3135" s="304"/>
      <c r="O3135" s="304"/>
      <c r="P3135" s="304"/>
      <c r="Q3135" s="304"/>
      <c r="R3135" s="330"/>
      <c r="S3135" s="330">
        <v>900000</v>
      </c>
      <c r="T3135" s="304"/>
      <c r="U3135" s="304"/>
      <c r="V3135" s="304"/>
      <c r="W3135" s="304"/>
      <c r="X3135" s="304"/>
      <c r="Y3135" s="154"/>
    </row>
    <row r="3136" spans="1:25">
      <c r="A3136" s="174"/>
      <c r="B3136" s="162"/>
      <c r="C3136" s="162"/>
      <c r="D3136" s="248" t="s">
        <v>629</v>
      </c>
      <c r="E3136" s="302"/>
      <c r="F3136" s="302"/>
      <c r="G3136" s="302"/>
      <c r="H3136" s="302"/>
      <c r="I3136" s="302"/>
      <c r="J3136" s="302"/>
      <c r="K3136" s="302"/>
      <c r="L3136" s="302"/>
      <c r="M3136" s="330">
        <v>1650000</v>
      </c>
      <c r="N3136" s="304"/>
      <c r="O3136" s="304"/>
      <c r="P3136" s="304"/>
      <c r="Q3136" s="304"/>
      <c r="R3136" s="330"/>
      <c r="S3136" s="330">
        <v>1650000</v>
      </c>
      <c r="T3136" s="304"/>
      <c r="U3136" s="304"/>
      <c r="V3136" s="304"/>
      <c r="W3136" s="304"/>
      <c r="X3136" s="304"/>
      <c r="Y3136" s="154"/>
    </row>
    <row r="3137" spans="1:25">
      <c r="A3137" s="174"/>
      <c r="B3137" s="162"/>
      <c r="C3137" s="162"/>
      <c r="D3137" s="248" t="s">
        <v>687</v>
      </c>
      <c r="E3137" s="302"/>
      <c r="F3137" s="302"/>
      <c r="G3137" s="302"/>
      <c r="H3137" s="302"/>
      <c r="I3137" s="302"/>
      <c r="J3137" s="302"/>
      <c r="K3137" s="302"/>
      <c r="L3137" s="302"/>
      <c r="M3137" s="330">
        <v>275900</v>
      </c>
      <c r="N3137" s="304"/>
      <c r="O3137" s="304"/>
      <c r="P3137" s="304"/>
      <c r="Q3137" s="304"/>
      <c r="R3137" s="330"/>
      <c r="S3137" s="330">
        <v>275900</v>
      </c>
      <c r="T3137" s="304"/>
      <c r="U3137" s="304"/>
      <c r="V3137" s="304"/>
      <c r="W3137" s="304"/>
      <c r="X3137" s="304"/>
      <c r="Y3137" s="154"/>
    </row>
    <row r="3138" spans="1:25">
      <c r="A3138" s="174"/>
      <c r="B3138" s="162"/>
      <c r="C3138" s="162"/>
      <c r="D3138" s="248" t="s">
        <v>1335</v>
      </c>
      <c r="E3138" s="302"/>
      <c r="F3138" s="302"/>
      <c r="G3138" s="302"/>
      <c r="H3138" s="302"/>
      <c r="I3138" s="302"/>
      <c r="J3138" s="302"/>
      <c r="K3138" s="302"/>
      <c r="L3138" s="302"/>
      <c r="M3138" s="330">
        <v>1500000</v>
      </c>
      <c r="N3138" s="304"/>
      <c r="O3138" s="304"/>
      <c r="P3138" s="304"/>
      <c r="Q3138" s="304"/>
      <c r="R3138" s="330"/>
      <c r="S3138" s="330">
        <v>1500000</v>
      </c>
      <c r="T3138" s="304"/>
      <c r="U3138" s="304"/>
      <c r="V3138" s="304"/>
      <c r="W3138" s="304"/>
      <c r="X3138" s="304"/>
      <c r="Y3138" s="154"/>
    </row>
    <row r="3139" spans="1:25">
      <c r="A3139" s="174"/>
      <c r="B3139" s="162"/>
      <c r="C3139" s="162"/>
      <c r="D3139" s="248"/>
      <c r="E3139" s="304"/>
      <c r="F3139" s="304"/>
      <c r="G3139" s="304"/>
      <c r="H3139" s="304"/>
      <c r="I3139" s="304"/>
      <c r="J3139" s="304"/>
      <c r="K3139" s="304"/>
      <c r="L3139" s="304"/>
      <c r="M3139" s="304"/>
      <c r="N3139" s="304"/>
      <c r="O3139" s="304"/>
      <c r="P3139" s="304"/>
      <c r="Q3139" s="304"/>
      <c r="R3139" s="304"/>
      <c r="S3139" s="304"/>
      <c r="T3139" s="304"/>
      <c r="U3139" s="304"/>
      <c r="V3139" s="304"/>
      <c r="W3139" s="304"/>
      <c r="X3139" s="304"/>
      <c r="Y3139" s="154"/>
    </row>
    <row r="3140" spans="1:25" s="226" customFormat="1" ht="18.75" customHeight="1">
      <c r="A3140" s="249">
        <v>41</v>
      </c>
      <c r="B3140" s="250" t="s">
        <v>60</v>
      </c>
      <c r="C3140" s="251"/>
      <c r="D3140" s="251"/>
      <c r="E3140" s="309">
        <f>E3141+E3142+E3145+E3146+E3147+E3148+E3149</f>
        <v>1718997000</v>
      </c>
      <c r="F3140" s="309">
        <f t="shared" ref="F3140:G3140" si="490">F3141+F3142+F3145+F3146+F3147+F3148+F3149</f>
        <v>4500000</v>
      </c>
      <c r="G3140" s="309">
        <f t="shared" si="490"/>
        <v>4500000</v>
      </c>
      <c r="H3140" s="309">
        <f t="shared" ref="H3140" si="491">H3141+H3142+H3145+H3146+H3147+H3148+H3149</f>
        <v>0</v>
      </c>
      <c r="I3140" s="309">
        <f t="shared" ref="I3140" si="492">I3141+I3142+I3145+I3146+I3147+I3148+I3149</f>
        <v>0</v>
      </c>
      <c r="J3140" s="309">
        <f t="shared" ref="J3140" si="493">J3141+J3142+J3145+J3146+J3147+J3148+J3149</f>
        <v>0</v>
      </c>
      <c r="K3140" s="309">
        <f t="shared" ref="K3140" si="494">K3141+K3142+K3145+K3146+K3147+K3148+K3149</f>
        <v>0</v>
      </c>
      <c r="L3140" s="309">
        <f t="shared" ref="L3140" si="495">L3141+L3142+L3145+L3146+L3147+L3148+L3149</f>
        <v>0</v>
      </c>
      <c r="M3140" s="309">
        <f t="shared" ref="M3140" si="496">M3141+M3142+M3145+M3146+M3147+M3148+M3149</f>
        <v>0</v>
      </c>
      <c r="N3140" s="309">
        <f t="shared" ref="N3140" si="497">N3141+N3142+N3145+N3146+N3147+N3148+N3149</f>
        <v>0</v>
      </c>
      <c r="O3140" s="309">
        <f t="shared" ref="O3140" si="498">O3141+O3142+O3145+O3146+O3147+O3148+O3149</f>
        <v>0</v>
      </c>
      <c r="P3140" s="309">
        <f t="shared" ref="P3140" si="499">P3141+P3142+P3145+P3146+P3147+P3148+P3149</f>
        <v>0</v>
      </c>
      <c r="Q3140" s="309">
        <f t="shared" ref="Q3140" si="500">Q3141+Q3142+Q3145+Q3146+Q3147+Q3148+Q3149</f>
        <v>0</v>
      </c>
      <c r="R3140" s="309">
        <f t="shared" ref="R3140" si="501">R3141+R3142+R3145+R3146+R3147+R3148+R3149</f>
        <v>0</v>
      </c>
      <c r="S3140" s="309">
        <f t="shared" ref="S3140" si="502">S3141+S3142+S3145+S3146+S3147+S3148+S3149</f>
        <v>0</v>
      </c>
      <c r="T3140" s="309">
        <f t="shared" ref="T3140" si="503">T3141+T3142+T3145+T3146+T3147+T3148+T3149</f>
        <v>2500000</v>
      </c>
      <c r="U3140" s="309"/>
      <c r="V3140" s="309"/>
      <c r="W3140" s="309">
        <f t="shared" ref="W3140" si="504">SUM(W3141:W3149)</f>
        <v>1720997000</v>
      </c>
      <c r="X3140" s="309"/>
    </row>
    <row r="3141" spans="1:25">
      <c r="A3141" s="173"/>
      <c r="B3141" s="163">
        <v>1</v>
      </c>
      <c r="C3141" s="163" t="s">
        <v>95</v>
      </c>
      <c r="D3141" s="167" t="s">
        <v>9</v>
      </c>
      <c r="E3141" s="300">
        <v>1599000000</v>
      </c>
      <c r="F3141" s="300"/>
      <c r="G3141" s="300">
        <v>0</v>
      </c>
      <c r="H3141" s="300">
        <v>0</v>
      </c>
      <c r="I3141" s="300">
        <v>0</v>
      </c>
      <c r="J3141" s="300"/>
      <c r="K3141" s="300">
        <v>0</v>
      </c>
      <c r="L3141" s="300"/>
      <c r="M3141" s="301">
        <v>0</v>
      </c>
      <c r="N3141" s="301"/>
      <c r="O3141" s="301"/>
      <c r="P3141" s="301"/>
      <c r="Q3141" s="301">
        <v>0</v>
      </c>
      <c r="R3141" s="301">
        <v>0</v>
      </c>
      <c r="S3141" s="301">
        <v>0</v>
      </c>
      <c r="T3141" s="301"/>
      <c r="U3141" s="301"/>
      <c r="V3141" s="301"/>
      <c r="W3141" s="301">
        <f t="shared" ref="W3141:W3142" si="505">E3141+G3141+H3141+I3141+J3141+K3141+L3141+M3141+N3141-O3141-P3141-Q3141-R3141-S3141-T3141-U3141-V3141</f>
        <v>1599000000</v>
      </c>
      <c r="X3141" s="301"/>
      <c r="Y3141" s="154"/>
    </row>
    <row r="3142" spans="1:25">
      <c r="A3142" s="173"/>
      <c r="B3142" s="163">
        <v>2</v>
      </c>
      <c r="C3142" s="163" t="s">
        <v>96</v>
      </c>
      <c r="D3142" s="167" t="s">
        <v>12</v>
      </c>
      <c r="E3142" s="300">
        <v>46840500</v>
      </c>
      <c r="F3142" s="300">
        <v>4500000</v>
      </c>
      <c r="G3142" s="300">
        <f>SUM(G3143:G3144)</f>
        <v>4500000</v>
      </c>
      <c r="H3142" s="300">
        <f t="shared" ref="H3142:T3142" si="506">SUM(H3143:H3144)</f>
        <v>0</v>
      </c>
      <c r="I3142" s="300">
        <f t="shared" si="506"/>
        <v>0</v>
      </c>
      <c r="J3142" s="300">
        <f t="shared" si="506"/>
        <v>0</v>
      </c>
      <c r="K3142" s="300">
        <f t="shared" si="506"/>
        <v>0</v>
      </c>
      <c r="L3142" s="300">
        <f t="shared" si="506"/>
        <v>0</v>
      </c>
      <c r="M3142" s="300">
        <f t="shared" si="506"/>
        <v>0</v>
      </c>
      <c r="N3142" s="300">
        <f t="shared" si="506"/>
        <v>0</v>
      </c>
      <c r="O3142" s="300">
        <f t="shared" si="506"/>
        <v>0</v>
      </c>
      <c r="P3142" s="300">
        <f t="shared" si="506"/>
        <v>0</v>
      </c>
      <c r="Q3142" s="300">
        <f t="shared" si="506"/>
        <v>0</v>
      </c>
      <c r="R3142" s="300">
        <f t="shared" si="506"/>
        <v>0</v>
      </c>
      <c r="S3142" s="300">
        <f t="shared" si="506"/>
        <v>0</v>
      </c>
      <c r="T3142" s="300">
        <f t="shared" si="506"/>
        <v>2500000</v>
      </c>
      <c r="U3142" s="300"/>
      <c r="V3142" s="300"/>
      <c r="W3142" s="301">
        <f t="shared" si="505"/>
        <v>48840500</v>
      </c>
      <c r="X3142" s="301"/>
      <c r="Y3142" s="154"/>
    </row>
    <row r="3143" spans="1:25">
      <c r="A3143" s="174"/>
      <c r="B3143" s="162"/>
      <c r="C3143" s="162"/>
      <c r="D3143" s="248" t="s">
        <v>1336</v>
      </c>
      <c r="E3143" s="302"/>
      <c r="F3143" s="302"/>
      <c r="G3143" s="343">
        <v>2000000</v>
      </c>
      <c r="H3143" s="302"/>
      <c r="I3143" s="302"/>
      <c r="J3143" s="302"/>
      <c r="K3143" s="302"/>
      <c r="L3143" s="302"/>
      <c r="M3143" s="304"/>
      <c r="N3143" s="304"/>
      <c r="O3143" s="304"/>
      <c r="P3143" s="304"/>
      <c r="Q3143" s="304"/>
      <c r="R3143" s="304"/>
      <c r="S3143" s="304"/>
      <c r="T3143" s="304"/>
      <c r="U3143" s="304"/>
      <c r="V3143" s="304"/>
      <c r="W3143" s="304"/>
      <c r="X3143" s="304"/>
      <c r="Y3143" s="154"/>
    </row>
    <row r="3144" spans="1:25">
      <c r="A3144" s="174"/>
      <c r="B3144" s="162"/>
      <c r="C3144" s="162"/>
      <c r="D3144" s="248" t="s">
        <v>1337</v>
      </c>
      <c r="E3144" s="302"/>
      <c r="F3144" s="302"/>
      <c r="G3144" s="345">
        <v>2500000</v>
      </c>
      <c r="H3144" s="302"/>
      <c r="I3144" s="302"/>
      <c r="J3144" s="302"/>
      <c r="K3144" s="302"/>
      <c r="L3144" s="302"/>
      <c r="M3144" s="304"/>
      <c r="N3144" s="304"/>
      <c r="O3144" s="304"/>
      <c r="P3144" s="304"/>
      <c r="Q3144" s="304"/>
      <c r="R3144" s="304"/>
      <c r="S3144" s="304"/>
      <c r="T3144" s="345">
        <v>2500000</v>
      </c>
      <c r="U3144" s="345"/>
      <c r="V3144" s="345"/>
      <c r="W3144" s="304"/>
      <c r="X3144" s="304"/>
      <c r="Y3144" s="154"/>
    </row>
    <row r="3145" spans="1:25">
      <c r="A3145" s="173"/>
      <c r="B3145" s="163">
        <v>3</v>
      </c>
      <c r="C3145" s="163" t="s">
        <v>97</v>
      </c>
      <c r="D3145" s="167" t="s">
        <v>13</v>
      </c>
      <c r="E3145" s="300">
        <v>72500000</v>
      </c>
      <c r="F3145" s="300"/>
      <c r="G3145" s="300">
        <v>0</v>
      </c>
      <c r="H3145" s="300">
        <v>0</v>
      </c>
      <c r="I3145" s="300">
        <v>0</v>
      </c>
      <c r="J3145" s="300"/>
      <c r="K3145" s="300">
        <v>0</v>
      </c>
      <c r="L3145" s="300"/>
      <c r="M3145" s="301">
        <v>0</v>
      </c>
      <c r="N3145" s="301"/>
      <c r="O3145" s="301"/>
      <c r="P3145" s="301"/>
      <c r="Q3145" s="301">
        <v>0</v>
      </c>
      <c r="R3145" s="301">
        <v>0</v>
      </c>
      <c r="S3145" s="301">
        <v>0</v>
      </c>
      <c r="T3145" s="301"/>
      <c r="U3145" s="301"/>
      <c r="V3145" s="301"/>
      <c r="W3145" s="301">
        <f t="shared" ref="W3145:W3149" si="507">E3145+G3145+H3145+I3145+J3145+K3145+L3145+M3145+N3145-O3145-P3145-Q3145-R3145-S3145-T3145-U3145-V3145</f>
        <v>72500000</v>
      </c>
      <c r="X3145" s="301"/>
      <c r="Y3145" s="154"/>
    </row>
    <row r="3146" spans="1:25">
      <c r="A3146" s="173"/>
      <c r="B3146" s="163">
        <v>4</v>
      </c>
      <c r="C3146" s="163" t="s">
        <v>98</v>
      </c>
      <c r="D3146" s="167" t="s">
        <v>8</v>
      </c>
      <c r="E3146" s="300">
        <v>0</v>
      </c>
      <c r="F3146" s="300"/>
      <c r="G3146" s="300">
        <v>0</v>
      </c>
      <c r="H3146" s="300">
        <v>0</v>
      </c>
      <c r="I3146" s="300">
        <v>0</v>
      </c>
      <c r="J3146" s="300"/>
      <c r="K3146" s="300">
        <v>0</v>
      </c>
      <c r="L3146" s="300"/>
      <c r="M3146" s="301">
        <v>0</v>
      </c>
      <c r="N3146" s="301"/>
      <c r="O3146" s="301"/>
      <c r="P3146" s="301"/>
      <c r="Q3146" s="301">
        <v>0</v>
      </c>
      <c r="R3146" s="301">
        <v>0</v>
      </c>
      <c r="S3146" s="301">
        <v>0</v>
      </c>
      <c r="T3146" s="301"/>
      <c r="U3146" s="301"/>
      <c r="V3146" s="301"/>
      <c r="W3146" s="301">
        <f t="shared" si="507"/>
        <v>0</v>
      </c>
      <c r="X3146" s="301"/>
      <c r="Y3146" s="154"/>
    </row>
    <row r="3147" spans="1:25">
      <c r="A3147" s="173"/>
      <c r="B3147" s="163">
        <v>5</v>
      </c>
      <c r="C3147" s="163" t="s">
        <v>99</v>
      </c>
      <c r="D3147" s="167" t="s">
        <v>14</v>
      </c>
      <c r="E3147" s="300">
        <v>656500</v>
      </c>
      <c r="F3147" s="300"/>
      <c r="G3147" s="300">
        <v>0</v>
      </c>
      <c r="H3147" s="300">
        <v>0</v>
      </c>
      <c r="I3147" s="300">
        <v>0</v>
      </c>
      <c r="J3147" s="300"/>
      <c r="K3147" s="300">
        <v>0</v>
      </c>
      <c r="L3147" s="300"/>
      <c r="M3147" s="301">
        <v>0</v>
      </c>
      <c r="N3147" s="301"/>
      <c r="O3147" s="301"/>
      <c r="P3147" s="301"/>
      <c r="Q3147" s="301">
        <v>0</v>
      </c>
      <c r="R3147" s="301">
        <v>0</v>
      </c>
      <c r="S3147" s="301">
        <v>0</v>
      </c>
      <c r="T3147" s="301"/>
      <c r="U3147" s="301"/>
      <c r="V3147" s="301"/>
      <c r="W3147" s="301">
        <f t="shared" si="507"/>
        <v>656500</v>
      </c>
      <c r="X3147" s="301"/>
      <c r="Y3147" s="154"/>
    </row>
    <row r="3148" spans="1:25">
      <c r="A3148" s="173"/>
      <c r="B3148" s="163">
        <v>6</v>
      </c>
      <c r="C3148" s="163" t="s">
        <v>100</v>
      </c>
      <c r="D3148" s="167" t="s">
        <v>10</v>
      </c>
      <c r="E3148" s="300">
        <v>0</v>
      </c>
      <c r="F3148" s="300"/>
      <c r="G3148" s="300">
        <v>0</v>
      </c>
      <c r="H3148" s="300">
        <v>0</v>
      </c>
      <c r="I3148" s="300">
        <v>0</v>
      </c>
      <c r="J3148" s="300"/>
      <c r="K3148" s="300">
        <v>0</v>
      </c>
      <c r="L3148" s="300"/>
      <c r="M3148" s="301">
        <v>0</v>
      </c>
      <c r="N3148" s="301"/>
      <c r="O3148" s="301"/>
      <c r="P3148" s="301"/>
      <c r="Q3148" s="301">
        <v>0</v>
      </c>
      <c r="R3148" s="301">
        <v>0</v>
      </c>
      <c r="S3148" s="301">
        <v>0</v>
      </c>
      <c r="T3148" s="301"/>
      <c r="U3148" s="301"/>
      <c r="V3148" s="301"/>
      <c r="W3148" s="301">
        <f t="shared" si="507"/>
        <v>0</v>
      </c>
      <c r="X3148" s="301"/>
      <c r="Y3148" s="154"/>
    </row>
    <row r="3149" spans="1:25" s="247" customFormat="1">
      <c r="A3149" s="175"/>
      <c r="B3149" s="168">
        <v>7</v>
      </c>
      <c r="C3149" s="168"/>
      <c r="D3149" s="169" t="s">
        <v>11</v>
      </c>
      <c r="E3149" s="300">
        <v>0</v>
      </c>
      <c r="F3149" s="300"/>
      <c r="G3149" s="300">
        <v>0</v>
      </c>
      <c r="H3149" s="300">
        <v>0</v>
      </c>
      <c r="I3149" s="300">
        <v>0</v>
      </c>
      <c r="J3149" s="300"/>
      <c r="K3149" s="300">
        <v>0</v>
      </c>
      <c r="L3149" s="300"/>
      <c r="M3149" s="308">
        <v>0</v>
      </c>
      <c r="N3149" s="308"/>
      <c r="O3149" s="308"/>
      <c r="P3149" s="308"/>
      <c r="Q3149" s="308">
        <v>0</v>
      </c>
      <c r="R3149" s="308">
        <v>0</v>
      </c>
      <c r="S3149" s="308">
        <v>0</v>
      </c>
      <c r="T3149" s="308"/>
      <c r="U3149" s="308"/>
      <c r="V3149" s="308"/>
      <c r="W3149" s="301">
        <f t="shared" si="507"/>
        <v>0</v>
      </c>
      <c r="X3149" s="308"/>
      <c r="Y3149" s="155"/>
    </row>
    <row r="3150" spans="1:25">
      <c r="A3150" s="174"/>
      <c r="B3150" s="162"/>
      <c r="C3150" s="162"/>
      <c r="D3150" s="248"/>
      <c r="E3150" s="304"/>
      <c r="F3150" s="304"/>
      <c r="G3150" s="304"/>
      <c r="H3150" s="304"/>
      <c r="I3150" s="304"/>
      <c r="J3150" s="304"/>
      <c r="K3150" s="304"/>
      <c r="L3150" s="304"/>
      <c r="M3150" s="304"/>
      <c r="N3150" s="304"/>
      <c r="O3150" s="304"/>
      <c r="P3150" s="304"/>
      <c r="Q3150" s="304"/>
      <c r="R3150" s="304"/>
      <c r="S3150" s="304"/>
      <c r="T3150" s="304"/>
      <c r="U3150" s="304"/>
      <c r="V3150" s="304"/>
      <c r="W3150" s="304"/>
      <c r="X3150" s="304"/>
      <c r="Y3150" s="154"/>
    </row>
    <row r="3151" spans="1:25" s="226" customFormat="1" ht="18.75" customHeight="1">
      <c r="A3151" s="249">
        <v>42</v>
      </c>
      <c r="B3151" s="250" t="s">
        <v>18</v>
      </c>
      <c r="C3151" s="251"/>
      <c r="D3151" s="251"/>
      <c r="E3151" s="309">
        <f>E3152+E3153+E3159+E3160+E3161+E3162+E3163</f>
        <v>1920852500</v>
      </c>
      <c r="F3151" s="309">
        <f t="shared" ref="F3151:G3151" si="508">F3152+F3153+F3159+F3160+F3161+F3162+F3163</f>
        <v>8232500</v>
      </c>
      <c r="G3151" s="309">
        <f t="shared" si="508"/>
        <v>8232500</v>
      </c>
      <c r="H3151" s="309">
        <f t="shared" ref="H3151" si="509">H3152+H3153+H3159+H3160+H3161+H3162+H3163</f>
        <v>0</v>
      </c>
      <c r="I3151" s="309">
        <f t="shared" ref="I3151" si="510">I3152+I3153+I3159+I3160+I3161+I3162+I3163</f>
        <v>0</v>
      </c>
      <c r="J3151" s="309">
        <f t="shared" ref="J3151" si="511">J3152+J3153+J3159+J3160+J3161+J3162+J3163</f>
        <v>0</v>
      </c>
      <c r="K3151" s="309">
        <f t="shared" ref="K3151" si="512">K3152+K3153+K3159+K3160+K3161+K3162+K3163</f>
        <v>0</v>
      </c>
      <c r="L3151" s="309">
        <f t="shared" ref="L3151" si="513">L3152+L3153+L3159+L3160+L3161+L3162+L3163</f>
        <v>0</v>
      </c>
      <c r="M3151" s="309">
        <f t="shared" ref="M3151" si="514">M3152+M3153+M3159+M3160+M3161+M3162+M3163</f>
        <v>3625000</v>
      </c>
      <c r="N3151" s="309">
        <f t="shared" ref="N3151" si="515">N3152+N3153+N3159+N3160+N3161+N3162+N3163</f>
        <v>0</v>
      </c>
      <c r="O3151" s="309">
        <f t="shared" ref="O3151" si="516">O3152+O3153+O3159+O3160+O3161+O3162+O3163</f>
        <v>0</v>
      </c>
      <c r="P3151" s="309">
        <f t="shared" ref="P3151" si="517">P3152+P3153+P3159+P3160+P3161+P3162+P3163</f>
        <v>0</v>
      </c>
      <c r="Q3151" s="309">
        <f t="shared" ref="Q3151" si="518">Q3152+Q3153+Q3159+Q3160+Q3161+Q3162+Q3163</f>
        <v>0</v>
      </c>
      <c r="R3151" s="309">
        <f t="shared" ref="R3151" si="519">R3152+R3153+R3159+R3160+R3161+R3162+R3163</f>
        <v>3625000</v>
      </c>
      <c r="S3151" s="309">
        <f t="shared" ref="S3151" si="520">S3152+S3153+S3159+S3160+S3161+S3162+S3163</f>
        <v>3625000</v>
      </c>
      <c r="T3151" s="309">
        <f t="shared" ref="T3151" si="521">T3152+T3153+T3159+T3160+T3161+T3162+T3163</f>
        <v>0</v>
      </c>
      <c r="U3151" s="309"/>
      <c r="V3151" s="309"/>
      <c r="W3151" s="309">
        <f t="shared" ref="W3151" si="522">SUM(W3152:W3163)</f>
        <v>1925460000</v>
      </c>
      <c r="X3151" s="309"/>
    </row>
    <row r="3152" spans="1:25">
      <c r="A3152" s="173"/>
      <c r="B3152" s="163">
        <v>1</v>
      </c>
      <c r="C3152" s="163" t="s">
        <v>95</v>
      </c>
      <c r="D3152" s="167" t="s">
        <v>9</v>
      </c>
      <c r="E3152" s="300">
        <v>1725720000</v>
      </c>
      <c r="F3152" s="300"/>
      <c r="G3152" s="300"/>
      <c r="H3152" s="300"/>
      <c r="I3152" s="300"/>
      <c r="J3152" s="300"/>
      <c r="K3152" s="300"/>
      <c r="L3152" s="300"/>
      <c r="M3152" s="301">
        <v>0</v>
      </c>
      <c r="N3152" s="301"/>
      <c r="O3152" s="301"/>
      <c r="P3152" s="301"/>
      <c r="Q3152" s="301">
        <v>0</v>
      </c>
      <c r="R3152" s="301">
        <v>0</v>
      </c>
      <c r="S3152" s="301">
        <v>0</v>
      </c>
      <c r="T3152" s="301"/>
      <c r="U3152" s="301"/>
      <c r="V3152" s="301"/>
      <c r="W3152" s="301">
        <f t="shared" ref="W3152:W3153" si="523">E3152+G3152+H3152+I3152+J3152+K3152+L3152+M3152+N3152-O3152-P3152-Q3152-R3152-S3152-T3152-U3152-V3152</f>
        <v>1725720000</v>
      </c>
      <c r="X3152" s="301"/>
      <c r="Y3152" s="154"/>
    </row>
    <row r="3153" spans="1:25">
      <c r="A3153" s="173"/>
      <c r="B3153" s="163">
        <v>2</v>
      </c>
      <c r="C3153" s="163" t="s">
        <v>96</v>
      </c>
      <c r="D3153" s="167" t="s">
        <v>12</v>
      </c>
      <c r="E3153" s="300">
        <v>52766000</v>
      </c>
      <c r="F3153" s="300">
        <v>8232500</v>
      </c>
      <c r="G3153" s="300">
        <f>SUM(G3154:G3158)</f>
        <v>8232500</v>
      </c>
      <c r="H3153" s="300">
        <f t="shared" ref="H3153:T3153" si="524">SUM(H3154:H3158)</f>
        <v>0</v>
      </c>
      <c r="I3153" s="300">
        <f t="shared" si="524"/>
        <v>0</v>
      </c>
      <c r="J3153" s="300">
        <f t="shared" si="524"/>
        <v>0</v>
      </c>
      <c r="K3153" s="300">
        <f t="shared" si="524"/>
        <v>0</v>
      </c>
      <c r="L3153" s="300">
        <f t="shared" si="524"/>
        <v>0</v>
      </c>
      <c r="M3153" s="300">
        <f t="shared" si="524"/>
        <v>0</v>
      </c>
      <c r="N3153" s="300">
        <f t="shared" si="524"/>
        <v>0</v>
      </c>
      <c r="O3153" s="300">
        <f t="shared" si="524"/>
        <v>0</v>
      </c>
      <c r="P3153" s="300">
        <f t="shared" si="524"/>
        <v>0</v>
      </c>
      <c r="Q3153" s="300">
        <f t="shared" si="524"/>
        <v>0</v>
      </c>
      <c r="R3153" s="300">
        <f t="shared" si="524"/>
        <v>3625000</v>
      </c>
      <c r="S3153" s="300">
        <f t="shared" si="524"/>
        <v>0</v>
      </c>
      <c r="T3153" s="300">
        <f t="shared" si="524"/>
        <v>0</v>
      </c>
      <c r="U3153" s="300"/>
      <c r="V3153" s="300"/>
      <c r="W3153" s="301">
        <f t="shared" si="523"/>
        <v>57373500</v>
      </c>
      <c r="X3153" s="301"/>
      <c r="Y3153" s="154"/>
    </row>
    <row r="3154" spans="1:25" s="237" customFormat="1">
      <c r="A3154" s="165"/>
      <c r="B3154" s="166"/>
      <c r="C3154" s="166"/>
      <c r="D3154" s="248" t="s">
        <v>1338</v>
      </c>
      <c r="E3154" s="343"/>
      <c r="F3154" s="343"/>
      <c r="G3154" s="343">
        <v>2000000</v>
      </c>
      <c r="H3154" s="343"/>
      <c r="I3154" s="343"/>
      <c r="J3154" s="343"/>
      <c r="K3154" s="343"/>
      <c r="L3154" s="343"/>
      <c r="M3154" s="345"/>
      <c r="N3154" s="345"/>
      <c r="O3154" s="345"/>
      <c r="P3154" s="345"/>
      <c r="Q3154" s="345"/>
      <c r="R3154" s="345"/>
      <c r="S3154" s="345"/>
      <c r="T3154" s="345"/>
      <c r="U3154" s="345"/>
      <c r="V3154" s="345"/>
      <c r="W3154" s="345"/>
      <c r="X3154" s="345"/>
      <c r="Y3154" s="156"/>
    </row>
    <row r="3155" spans="1:25" s="237" customFormat="1">
      <c r="A3155" s="165"/>
      <c r="B3155" s="166"/>
      <c r="C3155" s="166"/>
      <c r="D3155" s="248" t="s">
        <v>1339</v>
      </c>
      <c r="E3155" s="343"/>
      <c r="F3155" s="343"/>
      <c r="G3155" s="343">
        <v>2000000</v>
      </c>
      <c r="H3155" s="343"/>
      <c r="I3155" s="343"/>
      <c r="J3155" s="343"/>
      <c r="K3155" s="343"/>
      <c r="L3155" s="343"/>
      <c r="M3155" s="345"/>
      <c r="N3155" s="345"/>
      <c r="O3155" s="345"/>
      <c r="P3155" s="345"/>
      <c r="Q3155" s="345"/>
      <c r="R3155" s="345"/>
      <c r="S3155" s="345"/>
      <c r="T3155" s="345"/>
      <c r="U3155" s="345"/>
      <c r="V3155" s="345"/>
      <c r="W3155" s="345"/>
      <c r="X3155" s="345"/>
      <c r="Y3155" s="156"/>
    </row>
    <row r="3156" spans="1:25" s="237" customFormat="1">
      <c r="A3156" s="165"/>
      <c r="B3156" s="166"/>
      <c r="C3156" s="166"/>
      <c r="D3156" s="248" t="s">
        <v>1159</v>
      </c>
      <c r="E3156" s="343"/>
      <c r="F3156" s="343"/>
      <c r="G3156" s="343">
        <v>1500000</v>
      </c>
      <c r="H3156" s="343"/>
      <c r="I3156" s="343"/>
      <c r="J3156" s="343"/>
      <c r="K3156" s="343"/>
      <c r="L3156" s="343"/>
      <c r="M3156" s="345"/>
      <c r="N3156" s="345"/>
      <c r="O3156" s="345"/>
      <c r="P3156" s="345"/>
      <c r="Q3156" s="345"/>
      <c r="R3156" s="345"/>
      <c r="S3156" s="345"/>
      <c r="T3156" s="345"/>
      <c r="U3156" s="345"/>
      <c r="V3156" s="345"/>
      <c r="W3156" s="345"/>
      <c r="X3156" s="345"/>
      <c r="Y3156" s="156"/>
    </row>
    <row r="3157" spans="1:25" s="237" customFormat="1">
      <c r="A3157" s="165"/>
      <c r="B3157" s="166"/>
      <c r="C3157" s="166"/>
      <c r="D3157" s="248" t="s">
        <v>1340</v>
      </c>
      <c r="E3157" s="343"/>
      <c r="F3157" s="343"/>
      <c r="G3157" s="343">
        <v>2732500</v>
      </c>
      <c r="H3157" s="343"/>
      <c r="I3157" s="343"/>
      <c r="J3157" s="343"/>
      <c r="K3157" s="343"/>
      <c r="L3157" s="343"/>
      <c r="M3157" s="345"/>
      <c r="N3157" s="345"/>
      <c r="O3157" s="345"/>
      <c r="P3157" s="345"/>
      <c r="Q3157" s="345"/>
      <c r="R3157" s="345"/>
      <c r="S3157" s="345"/>
      <c r="T3157" s="345"/>
      <c r="U3157" s="345"/>
      <c r="V3157" s="345"/>
      <c r="W3157" s="345"/>
      <c r="X3157" s="345"/>
      <c r="Y3157" s="156"/>
    </row>
    <row r="3158" spans="1:25" s="259" customFormat="1">
      <c r="A3158" s="165"/>
      <c r="B3158" s="166"/>
      <c r="C3158" s="166"/>
      <c r="D3158" s="248" t="s">
        <v>1341</v>
      </c>
      <c r="E3158" s="343"/>
      <c r="F3158" s="343"/>
      <c r="G3158" s="343"/>
      <c r="H3158" s="343"/>
      <c r="I3158" s="343"/>
      <c r="J3158" s="343"/>
      <c r="K3158" s="343"/>
      <c r="L3158" s="343"/>
      <c r="M3158" s="345"/>
      <c r="N3158" s="345"/>
      <c r="O3158" s="345"/>
      <c r="P3158" s="345"/>
      <c r="Q3158" s="345"/>
      <c r="R3158" s="343">
        <v>3625000</v>
      </c>
      <c r="S3158" s="345"/>
      <c r="T3158" s="345"/>
      <c r="U3158" s="345"/>
      <c r="V3158" s="345"/>
      <c r="W3158" s="345"/>
      <c r="X3158" s="345"/>
      <c r="Y3158" s="156"/>
    </row>
    <row r="3159" spans="1:25">
      <c r="A3159" s="173"/>
      <c r="B3159" s="163">
        <v>3</v>
      </c>
      <c r="C3159" s="163" t="s">
        <v>97</v>
      </c>
      <c r="D3159" s="167" t="s">
        <v>13</v>
      </c>
      <c r="E3159" s="300">
        <v>140000000</v>
      </c>
      <c r="F3159" s="300"/>
      <c r="G3159" s="300"/>
      <c r="H3159" s="300"/>
      <c r="I3159" s="300"/>
      <c r="J3159" s="300"/>
      <c r="K3159" s="300"/>
      <c r="L3159" s="300"/>
      <c r="M3159" s="301">
        <v>0</v>
      </c>
      <c r="N3159" s="301"/>
      <c r="O3159" s="301"/>
      <c r="P3159" s="301"/>
      <c r="Q3159" s="301">
        <v>0</v>
      </c>
      <c r="R3159" s="301">
        <v>0</v>
      </c>
      <c r="S3159" s="301">
        <v>0</v>
      </c>
      <c r="T3159" s="301"/>
      <c r="U3159" s="301"/>
      <c r="V3159" s="301"/>
      <c r="W3159" s="301">
        <f t="shared" ref="W3159:W3163" si="525">E3159+G3159+H3159+I3159+J3159+K3159+L3159+M3159+N3159-O3159-P3159-Q3159-R3159-S3159-T3159-U3159-V3159</f>
        <v>140000000</v>
      </c>
      <c r="X3159" s="301"/>
      <c r="Y3159" s="154"/>
    </row>
    <row r="3160" spans="1:25">
      <c r="A3160" s="173"/>
      <c r="B3160" s="163">
        <v>4</v>
      </c>
      <c r="C3160" s="163" t="s">
        <v>98</v>
      </c>
      <c r="D3160" s="167" t="s">
        <v>8</v>
      </c>
      <c r="E3160" s="300">
        <v>0</v>
      </c>
      <c r="F3160" s="300"/>
      <c r="G3160" s="300"/>
      <c r="H3160" s="300"/>
      <c r="I3160" s="300"/>
      <c r="J3160" s="300"/>
      <c r="K3160" s="300"/>
      <c r="L3160" s="300"/>
      <c r="M3160" s="301">
        <v>0</v>
      </c>
      <c r="N3160" s="301"/>
      <c r="O3160" s="301"/>
      <c r="P3160" s="301"/>
      <c r="Q3160" s="301">
        <v>0</v>
      </c>
      <c r="R3160" s="301">
        <v>0</v>
      </c>
      <c r="S3160" s="301">
        <v>0</v>
      </c>
      <c r="T3160" s="301"/>
      <c r="U3160" s="301"/>
      <c r="V3160" s="301"/>
      <c r="W3160" s="301">
        <f t="shared" si="525"/>
        <v>0</v>
      </c>
      <c r="X3160" s="301"/>
      <c r="Y3160" s="154"/>
    </row>
    <row r="3161" spans="1:25">
      <c r="A3161" s="173"/>
      <c r="B3161" s="163">
        <v>5</v>
      </c>
      <c r="C3161" s="163" t="s">
        <v>99</v>
      </c>
      <c r="D3161" s="167" t="s">
        <v>14</v>
      </c>
      <c r="E3161" s="300">
        <v>2366500</v>
      </c>
      <c r="F3161" s="300"/>
      <c r="G3161" s="300"/>
      <c r="H3161" s="300"/>
      <c r="I3161" s="300"/>
      <c r="J3161" s="300"/>
      <c r="K3161" s="300"/>
      <c r="L3161" s="300"/>
      <c r="M3161" s="301">
        <v>0</v>
      </c>
      <c r="N3161" s="301"/>
      <c r="O3161" s="301"/>
      <c r="P3161" s="301"/>
      <c r="Q3161" s="301">
        <v>0</v>
      </c>
      <c r="R3161" s="301">
        <v>0</v>
      </c>
      <c r="S3161" s="301">
        <v>0</v>
      </c>
      <c r="T3161" s="301"/>
      <c r="U3161" s="301"/>
      <c r="V3161" s="301"/>
      <c r="W3161" s="301">
        <f t="shared" si="525"/>
        <v>2366500</v>
      </c>
      <c r="X3161" s="301"/>
      <c r="Y3161" s="154"/>
    </row>
    <row r="3162" spans="1:25">
      <c r="A3162" s="173"/>
      <c r="B3162" s="163">
        <v>6</v>
      </c>
      <c r="C3162" s="163" t="s">
        <v>100</v>
      </c>
      <c r="D3162" s="167" t="s">
        <v>10</v>
      </c>
      <c r="E3162" s="300">
        <v>0</v>
      </c>
      <c r="F3162" s="300"/>
      <c r="G3162" s="300"/>
      <c r="H3162" s="300"/>
      <c r="I3162" s="300"/>
      <c r="J3162" s="300"/>
      <c r="K3162" s="300"/>
      <c r="L3162" s="300"/>
      <c r="M3162" s="301">
        <v>0</v>
      </c>
      <c r="N3162" s="301"/>
      <c r="O3162" s="301"/>
      <c r="P3162" s="301"/>
      <c r="Q3162" s="301">
        <v>0</v>
      </c>
      <c r="R3162" s="301">
        <v>0</v>
      </c>
      <c r="S3162" s="301">
        <v>0</v>
      </c>
      <c r="T3162" s="301"/>
      <c r="U3162" s="301"/>
      <c r="V3162" s="301"/>
      <c r="W3162" s="301">
        <f t="shared" si="525"/>
        <v>0</v>
      </c>
      <c r="X3162" s="301"/>
      <c r="Y3162" s="154"/>
    </row>
    <row r="3163" spans="1:25" s="247" customFormat="1">
      <c r="A3163" s="175"/>
      <c r="B3163" s="168">
        <v>7</v>
      </c>
      <c r="C3163" s="168"/>
      <c r="D3163" s="169" t="s">
        <v>11</v>
      </c>
      <c r="E3163" s="300">
        <v>0</v>
      </c>
      <c r="F3163" s="300"/>
      <c r="G3163" s="300">
        <f>SUM(G3164:G3165)</f>
        <v>0</v>
      </c>
      <c r="H3163" s="300">
        <f t="shared" ref="H3163:T3163" si="526">SUM(H3164:H3165)</f>
        <v>0</v>
      </c>
      <c r="I3163" s="300">
        <f t="shared" si="526"/>
        <v>0</v>
      </c>
      <c r="J3163" s="300">
        <f t="shared" si="526"/>
        <v>0</v>
      </c>
      <c r="K3163" s="300">
        <f t="shared" si="526"/>
        <v>0</v>
      </c>
      <c r="L3163" s="300">
        <f t="shared" si="526"/>
        <v>0</v>
      </c>
      <c r="M3163" s="300">
        <f t="shared" si="526"/>
        <v>3625000</v>
      </c>
      <c r="N3163" s="300">
        <f t="shared" si="526"/>
        <v>0</v>
      </c>
      <c r="O3163" s="300">
        <f t="shared" si="526"/>
        <v>0</v>
      </c>
      <c r="P3163" s="300">
        <f t="shared" si="526"/>
        <v>0</v>
      </c>
      <c r="Q3163" s="300">
        <f t="shared" si="526"/>
        <v>0</v>
      </c>
      <c r="R3163" s="300">
        <f t="shared" si="526"/>
        <v>0</v>
      </c>
      <c r="S3163" s="300">
        <f t="shared" si="526"/>
        <v>3625000</v>
      </c>
      <c r="T3163" s="300">
        <f t="shared" si="526"/>
        <v>0</v>
      </c>
      <c r="U3163" s="300"/>
      <c r="V3163" s="300"/>
      <c r="W3163" s="301">
        <f t="shared" si="525"/>
        <v>0</v>
      </c>
      <c r="X3163" s="308"/>
      <c r="Y3163" s="155"/>
    </row>
    <row r="3164" spans="1:25" s="259" customFormat="1">
      <c r="A3164" s="165"/>
      <c r="B3164" s="166"/>
      <c r="C3164" s="166"/>
      <c r="D3164" s="248" t="s">
        <v>1341</v>
      </c>
      <c r="E3164" s="343"/>
      <c r="F3164" s="343"/>
      <c r="G3164" s="343"/>
      <c r="H3164" s="343"/>
      <c r="I3164" s="343"/>
      <c r="J3164" s="343"/>
      <c r="K3164" s="343"/>
      <c r="L3164" s="343"/>
      <c r="M3164" s="343">
        <v>3625000</v>
      </c>
      <c r="N3164" s="345"/>
      <c r="O3164" s="345"/>
      <c r="P3164" s="345"/>
      <c r="Q3164" s="345"/>
      <c r="R3164" s="343"/>
      <c r="S3164" s="345"/>
      <c r="T3164" s="345"/>
      <c r="U3164" s="345"/>
      <c r="V3164" s="345"/>
      <c r="W3164" s="345"/>
      <c r="X3164" s="345"/>
      <c r="Y3164" s="156"/>
    </row>
    <row r="3165" spans="1:25">
      <c r="A3165" s="174"/>
      <c r="B3165" s="166"/>
      <c r="C3165" s="166"/>
      <c r="D3165" s="248" t="s">
        <v>1342</v>
      </c>
      <c r="E3165" s="302"/>
      <c r="F3165" s="302"/>
      <c r="G3165" s="302"/>
      <c r="H3165" s="302"/>
      <c r="I3165" s="302"/>
      <c r="J3165" s="302"/>
      <c r="K3165" s="302"/>
      <c r="L3165" s="302"/>
      <c r="M3165" s="302"/>
      <c r="N3165" s="302"/>
      <c r="O3165" s="302"/>
      <c r="P3165" s="302"/>
      <c r="Q3165" s="302"/>
      <c r="R3165" s="302"/>
      <c r="S3165" s="343">
        <v>3625000</v>
      </c>
      <c r="T3165" s="302"/>
      <c r="U3165" s="302"/>
      <c r="V3165" s="302"/>
      <c r="W3165" s="302"/>
      <c r="X3165" s="302"/>
    </row>
    <row r="3166" spans="1:25">
      <c r="A3166" s="174"/>
      <c r="B3166" s="162"/>
      <c r="C3166" s="162"/>
      <c r="D3166" s="201"/>
      <c r="E3166" s="304"/>
      <c r="F3166" s="304"/>
      <c r="G3166" s="304"/>
      <c r="H3166" s="304"/>
      <c r="I3166" s="304"/>
      <c r="J3166" s="304"/>
      <c r="K3166" s="304"/>
      <c r="L3166" s="304"/>
      <c r="M3166" s="304"/>
      <c r="N3166" s="304"/>
      <c r="O3166" s="304"/>
      <c r="P3166" s="304"/>
      <c r="Q3166" s="304"/>
      <c r="R3166" s="304"/>
      <c r="S3166" s="304"/>
      <c r="T3166" s="304"/>
      <c r="U3166" s="304"/>
      <c r="V3166" s="304"/>
      <c r="W3166" s="304"/>
      <c r="X3166" s="304"/>
      <c r="Y3166" s="154"/>
    </row>
    <row r="3167" spans="1:25" s="226" customFormat="1" ht="18.75" customHeight="1">
      <c r="A3167" s="249">
        <v>43</v>
      </c>
      <c r="B3167" s="250" t="s">
        <v>61</v>
      </c>
      <c r="C3167" s="251"/>
      <c r="D3167" s="251"/>
      <c r="E3167" s="309">
        <f t="shared" ref="E3167:T3167" si="527">E3168+E3169+E3174+E3175+E3176+E3177+E3178</f>
        <v>642110650</v>
      </c>
      <c r="F3167" s="309">
        <f t="shared" si="527"/>
        <v>8100000</v>
      </c>
      <c r="G3167" s="309">
        <f t="shared" si="527"/>
        <v>8100000</v>
      </c>
      <c r="H3167" s="309">
        <f t="shared" si="527"/>
        <v>0</v>
      </c>
      <c r="I3167" s="309">
        <f t="shared" si="527"/>
        <v>0</v>
      </c>
      <c r="J3167" s="309">
        <f t="shared" si="527"/>
        <v>0</v>
      </c>
      <c r="K3167" s="309">
        <f t="shared" si="527"/>
        <v>0</v>
      </c>
      <c r="L3167" s="309">
        <f t="shared" si="527"/>
        <v>0</v>
      </c>
      <c r="M3167" s="309">
        <f t="shared" si="527"/>
        <v>1800000</v>
      </c>
      <c r="N3167" s="309">
        <f t="shared" si="527"/>
        <v>0</v>
      </c>
      <c r="O3167" s="309">
        <f t="shared" si="527"/>
        <v>0</v>
      </c>
      <c r="P3167" s="309">
        <f t="shared" si="527"/>
        <v>0</v>
      </c>
      <c r="Q3167" s="309">
        <f t="shared" si="527"/>
        <v>0</v>
      </c>
      <c r="R3167" s="309">
        <f t="shared" si="527"/>
        <v>1800000</v>
      </c>
      <c r="S3167" s="309">
        <f t="shared" si="527"/>
        <v>1800000</v>
      </c>
      <c r="T3167" s="309">
        <f t="shared" si="527"/>
        <v>0</v>
      </c>
      <c r="U3167" s="309"/>
      <c r="V3167" s="309"/>
      <c r="W3167" s="309">
        <f>SUM(W3168:W3178)</f>
        <v>648410650</v>
      </c>
      <c r="X3167" s="309" t="s">
        <v>117</v>
      </c>
    </row>
    <row r="3168" spans="1:25">
      <c r="A3168" s="173"/>
      <c r="B3168" s="163">
        <v>1</v>
      </c>
      <c r="C3168" s="163" t="s">
        <v>95</v>
      </c>
      <c r="D3168" s="167" t="s">
        <v>9</v>
      </c>
      <c r="E3168" s="300">
        <v>309800000</v>
      </c>
      <c r="F3168" s="300"/>
      <c r="G3168" s="300"/>
      <c r="H3168" s="300"/>
      <c r="I3168" s="300"/>
      <c r="J3168" s="300"/>
      <c r="K3168" s="300"/>
      <c r="L3168" s="300"/>
      <c r="M3168" s="301">
        <v>0</v>
      </c>
      <c r="N3168" s="301"/>
      <c r="O3168" s="301"/>
      <c r="P3168" s="301"/>
      <c r="Q3168" s="301">
        <v>0</v>
      </c>
      <c r="R3168" s="301">
        <v>0</v>
      </c>
      <c r="S3168" s="301">
        <v>0</v>
      </c>
      <c r="T3168" s="301"/>
      <c r="U3168" s="301"/>
      <c r="V3168" s="301"/>
      <c r="W3168" s="301">
        <f t="shared" ref="W3168:W3169" si="528">E3168+G3168+H3168+I3168+J3168+K3168+L3168+M3168+N3168-O3168-P3168-Q3168-R3168-S3168-T3168-U3168-V3168</f>
        <v>309800000</v>
      </c>
      <c r="X3168" s="301"/>
      <c r="Y3168" s="154"/>
    </row>
    <row r="3169" spans="1:25">
      <c r="A3169" s="173"/>
      <c r="B3169" s="163">
        <v>2</v>
      </c>
      <c r="C3169" s="163" t="s">
        <v>96</v>
      </c>
      <c r="D3169" s="167" t="s">
        <v>12</v>
      </c>
      <c r="E3169" s="300">
        <v>55798000</v>
      </c>
      <c r="F3169" s="300">
        <v>8100000</v>
      </c>
      <c r="G3169" s="300">
        <f t="shared" ref="G3169:T3169" si="529">SUM(G3170:G3173)</f>
        <v>8100000</v>
      </c>
      <c r="H3169" s="300">
        <f t="shared" si="529"/>
        <v>0</v>
      </c>
      <c r="I3169" s="300">
        <f t="shared" si="529"/>
        <v>0</v>
      </c>
      <c r="J3169" s="300">
        <f t="shared" si="529"/>
        <v>0</v>
      </c>
      <c r="K3169" s="300">
        <f t="shared" si="529"/>
        <v>0</v>
      </c>
      <c r="L3169" s="300">
        <f t="shared" si="529"/>
        <v>0</v>
      </c>
      <c r="M3169" s="300">
        <f t="shared" si="529"/>
        <v>0</v>
      </c>
      <c r="N3169" s="300">
        <f t="shared" si="529"/>
        <v>0</v>
      </c>
      <c r="O3169" s="300">
        <f t="shared" si="529"/>
        <v>0</v>
      </c>
      <c r="P3169" s="300">
        <f t="shared" si="529"/>
        <v>0</v>
      </c>
      <c r="Q3169" s="300">
        <f t="shared" si="529"/>
        <v>0</v>
      </c>
      <c r="R3169" s="300">
        <f t="shared" si="529"/>
        <v>1800000</v>
      </c>
      <c r="S3169" s="300">
        <f t="shared" si="529"/>
        <v>0</v>
      </c>
      <c r="T3169" s="300">
        <f t="shared" si="529"/>
        <v>0</v>
      </c>
      <c r="U3169" s="300"/>
      <c r="V3169" s="300"/>
      <c r="W3169" s="301">
        <f t="shared" si="528"/>
        <v>62098000</v>
      </c>
      <c r="X3169" s="301"/>
      <c r="Y3169" s="154"/>
    </row>
    <row r="3170" spans="1:25">
      <c r="A3170" s="174"/>
      <c r="B3170" s="162"/>
      <c r="C3170" s="162"/>
      <c r="D3170" s="248" t="s">
        <v>482</v>
      </c>
      <c r="E3170" s="302"/>
      <c r="F3170" s="302"/>
      <c r="G3170" s="316">
        <v>3500000</v>
      </c>
      <c r="H3170" s="302"/>
      <c r="I3170" s="302"/>
      <c r="J3170" s="302"/>
      <c r="K3170" s="302"/>
      <c r="L3170" s="302"/>
      <c r="M3170" s="304"/>
      <c r="N3170" s="304"/>
      <c r="O3170" s="304"/>
      <c r="P3170" s="304"/>
      <c r="Q3170" s="304"/>
      <c r="R3170" s="304"/>
      <c r="S3170" s="304"/>
      <c r="T3170" s="304"/>
      <c r="U3170" s="304"/>
      <c r="V3170" s="304"/>
      <c r="W3170" s="304"/>
      <c r="X3170" s="304"/>
      <c r="Y3170" s="154"/>
    </row>
    <row r="3171" spans="1:25">
      <c r="A3171" s="174"/>
      <c r="B3171" s="162"/>
      <c r="C3171" s="162"/>
      <c r="D3171" s="248" t="s">
        <v>526</v>
      </c>
      <c r="E3171" s="302"/>
      <c r="F3171" s="302"/>
      <c r="G3171" s="316">
        <v>4600000</v>
      </c>
      <c r="H3171" s="302"/>
      <c r="I3171" s="302"/>
      <c r="J3171" s="302"/>
      <c r="K3171" s="302"/>
      <c r="L3171" s="302"/>
      <c r="M3171" s="304"/>
      <c r="N3171" s="304"/>
      <c r="O3171" s="304"/>
      <c r="P3171" s="304"/>
      <c r="Q3171" s="304"/>
      <c r="R3171" s="304"/>
      <c r="S3171" s="304"/>
      <c r="T3171" s="304"/>
      <c r="U3171" s="304"/>
      <c r="V3171" s="304"/>
      <c r="W3171" s="304"/>
      <c r="X3171" s="304"/>
      <c r="Y3171" s="154"/>
    </row>
    <row r="3172" spans="1:25">
      <c r="A3172" s="174"/>
      <c r="B3172" s="162"/>
      <c r="C3172" s="162"/>
      <c r="D3172" s="248" t="s">
        <v>210</v>
      </c>
      <c r="E3172" s="302"/>
      <c r="F3172" s="302"/>
      <c r="G3172" s="302"/>
      <c r="H3172" s="302"/>
      <c r="I3172" s="302"/>
      <c r="J3172" s="302"/>
      <c r="K3172" s="302"/>
      <c r="L3172" s="302"/>
      <c r="M3172" s="304"/>
      <c r="N3172" s="304"/>
      <c r="O3172" s="304"/>
      <c r="P3172" s="304"/>
      <c r="Q3172" s="304"/>
      <c r="R3172" s="316">
        <v>600000</v>
      </c>
      <c r="S3172" s="304"/>
      <c r="T3172" s="304"/>
      <c r="U3172" s="304"/>
      <c r="V3172" s="304"/>
      <c r="W3172" s="304"/>
      <c r="X3172" s="304"/>
      <c r="Y3172" s="154"/>
    </row>
    <row r="3173" spans="1:25">
      <c r="A3173" s="174"/>
      <c r="B3173" s="162"/>
      <c r="C3173" s="162"/>
      <c r="D3173" s="248" t="s">
        <v>1343</v>
      </c>
      <c r="E3173" s="302"/>
      <c r="F3173" s="302"/>
      <c r="G3173" s="302"/>
      <c r="H3173" s="302"/>
      <c r="I3173" s="302"/>
      <c r="J3173" s="302"/>
      <c r="K3173" s="302"/>
      <c r="L3173" s="302"/>
      <c r="M3173" s="304"/>
      <c r="N3173" s="304"/>
      <c r="O3173" s="304"/>
      <c r="P3173" s="304"/>
      <c r="Q3173" s="304"/>
      <c r="R3173" s="316">
        <v>1200000</v>
      </c>
      <c r="S3173" s="304"/>
      <c r="T3173" s="304"/>
      <c r="U3173" s="304"/>
      <c r="V3173" s="304"/>
      <c r="W3173" s="304"/>
      <c r="X3173" s="304"/>
      <c r="Y3173" s="154"/>
    </row>
    <row r="3174" spans="1:25">
      <c r="A3174" s="173"/>
      <c r="B3174" s="163">
        <v>3</v>
      </c>
      <c r="C3174" s="163" t="s">
        <v>97</v>
      </c>
      <c r="D3174" s="167" t="s">
        <v>13</v>
      </c>
      <c r="E3174" s="300">
        <v>268011150</v>
      </c>
      <c r="F3174" s="300"/>
      <c r="G3174" s="300"/>
      <c r="H3174" s="300"/>
      <c r="I3174" s="300"/>
      <c r="J3174" s="300"/>
      <c r="K3174" s="300"/>
      <c r="L3174" s="300"/>
      <c r="M3174" s="301">
        <v>0</v>
      </c>
      <c r="N3174" s="301"/>
      <c r="O3174" s="301"/>
      <c r="P3174" s="301"/>
      <c r="Q3174" s="301">
        <v>0</v>
      </c>
      <c r="R3174" s="301">
        <v>0</v>
      </c>
      <c r="S3174" s="301">
        <v>0</v>
      </c>
      <c r="T3174" s="301"/>
      <c r="U3174" s="301"/>
      <c r="V3174" s="301"/>
      <c r="W3174" s="301">
        <f t="shared" ref="W3174:W3178" si="530">E3174+G3174+H3174+I3174+J3174+K3174+L3174+M3174+N3174-O3174-P3174-Q3174-R3174-S3174-T3174-U3174-V3174</f>
        <v>268011150</v>
      </c>
      <c r="X3174" s="301"/>
      <c r="Y3174" s="154"/>
    </row>
    <row r="3175" spans="1:25">
      <c r="A3175" s="173"/>
      <c r="B3175" s="163">
        <v>4</v>
      </c>
      <c r="C3175" s="163" t="s">
        <v>98</v>
      </c>
      <c r="D3175" s="167" t="s">
        <v>8</v>
      </c>
      <c r="E3175" s="300">
        <v>7745000</v>
      </c>
      <c r="F3175" s="300"/>
      <c r="G3175" s="300"/>
      <c r="H3175" s="300"/>
      <c r="I3175" s="300"/>
      <c r="J3175" s="300"/>
      <c r="K3175" s="300"/>
      <c r="L3175" s="300"/>
      <c r="M3175" s="301">
        <v>0</v>
      </c>
      <c r="N3175" s="301"/>
      <c r="O3175" s="301"/>
      <c r="P3175" s="301"/>
      <c r="Q3175" s="301">
        <v>0</v>
      </c>
      <c r="R3175" s="301">
        <v>0</v>
      </c>
      <c r="S3175" s="301">
        <v>0</v>
      </c>
      <c r="T3175" s="301"/>
      <c r="U3175" s="301"/>
      <c r="V3175" s="301"/>
      <c r="W3175" s="301">
        <f t="shared" si="530"/>
        <v>7745000</v>
      </c>
      <c r="X3175" s="301"/>
      <c r="Y3175" s="154"/>
    </row>
    <row r="3176" spans="1:25">
      <c r="A3176" s="173"/>
      <c r="B3176" s="163">
        <v>5</v>
      </c>
      <c r="C3176" s="163" t="s">
        <v>99</v>
      </c>
      <c r="D3176" s="167" t="s">
        <v>14</v>
      </c>
      <c r="E3176" s="300">
        <v>756500</v>
      </c>
      <c r="F3176" s="300"/>
      <c r="G3176" s="300"/>
      <c r="H3176" s="300"/>
      <c r="I3176" s="300"/>
      <c r="J3176" s="300"/>
      <c r="K3176" s="300"/>
      <c r="L3176" s="300"/>
      <c r="M3176" s="301">
        <v>0</v>
      </c>
      <c r="N3176" s="301"/>
      <c r="O3176" s="301"/>
      <c r="P3176" s="301"/>
      <c r="Q3176" s="301">
        <v>0</v>
      </c>
      <c r="R3176" s="301">
        <v>0</v>
      </c>
      <c r="S3176" s="301">
        <v>0</v>
      </c>
      <c r="T3176" s="301"/>
      <c r="U3176" s="301"/>
      <c r="V3176" s="301"/>
      <c r="W3176" s="301">
        <f t="shared" si="530"/>
        <v>756500</v>
      </c>
      <c r="X3176" s="301"/>
      <c r="Y3176" s="154"/>
    </row>
    <row r="3177" spans="1:25">
      <c r="A3177" s="173"/>
      <c r="B3177" s="163">
        <v>6</v>
      </c>
      <c r="C3177" s="163" t="s">
        <v>100</v>
      </c>
      <c r="D3177" s="167" t="s">
        <v>10</v>
      </c>
      <c r="E3177" s="300">
        <v>0</v>
      </c>
      <c r="F3177" s="300"/>
      <c r="G3177" s="300"/>
      <c r="H3177" s="300"/>
      <c r="I3177" s="300"/>
      <c r="J3177" s="300"/>
      <c r="K3177" s="300"/>
      <c r="L3177" s="300"/>
      <c r="M3177" s="301">
        <v>0</v>
      </c>
      <c r="N3177" s="301"/>
      <c r="O3177" s="301"/>
      <c r="P3177" s="301"/>
      <c r="Q3177" s="301">
        <v>0</v>
      </c>
      <c r="R3177" s="301">
        <v>0</v>
      </c>
      <c r="S3177" s="301">
        <v>0</v>
      </c>
      <c r="T3177" s="301"/>
      <c r="U3177" s="301"/>
      <c r="V3177" s="301"/>
      <c r="W3177" s="301">
        <f t="shared" si="530"/>
        <v>0</v>
      </c>
      <c r="X3177" s="301"/>
      <c r="Y3177" s="154"/>
    </row>
    <row r="3178" spans="1:25" s="247" customFormat="1">
      <c r="A3178" s="175"/>
      <c r="B3178" s="168">
        <v>7</v>
      </c>
      <c r="C3178" s="168"/>
      <c r="D3178" s="169" t="s">
        <v>11</v>
      </c>
      <c r="E3178" s="300">
        <v>0</v>
      </c>
      <c r="F3178" s="300"/>
      <c r="G3178" s="300">
        <f>SUM(G3179:G3180)</f>
        <v>0</v>
      </c>
      <c r="H3178" s="300">
        <f t="shared" ref="H3178:T3178" si="531">SUM(H3179:H3180)</f>
        <v>0</v>
      </c>
      <c r="I3178" s="300">
        <f t="shared" si="531"/>
        <v>0</v>
      </c>
      <c r="J3178" s="300">
        <f t="shared" si="531"/>
        <v>0</v>
      </c>
      <c r="K3178" s="300">
        <f t="shared" si="531"/>
        <v>0</v>
      </c>
      <c r="L3178" s="300">
        <f t="shared" si="531"/>
        <v>0</v>
      </c>
      <c r="M3178" s="300">
        <f t="shared" si="531"/>
        <v>1800000</v>
      </c>
      <c r="N3178" s="300">
        <f t="shared" si="531"/>
        <v>0</v>
      </c>
      <c r="O3178" s="300">
        <f t="shared" si="531"/>
        <v>0</v>
      </c>
      <c r="P3178" s="300">
        <f t="shared" si="531"/>
        <v>0</v>
      </c>
      <c r="Q3178" s="300">
        <f t="shared" si="531"/>
        <v>0</v>
      </c>
      <c r="R3178" s="300">
        <f t="shared" si="531"/>
        <v>0</v>
      </c>
      <c r="S3178" s="300">
        <f t="shared" si="531"/>
        <v>1800000</v>
      </c>
      <c r="T3178" s="300">
        <f t="shared" si="531"/>
        <v>0</v>
      </c>
      <c r="U3178" s="300"/>
      <c r="V3178" s="300"/>
      <c r="W3178" s="301">
        <f t="shared" si="530"/>
        <v>0</v>
      </c>
      <c r="X3178" s="308"/>
      <c r="Y3178" s="155"/>
    </row>
    <row r="3179" spans="1:25">
      <c r="A3179" s="174"/>
      <c r="B3179" s="162"/>
      <c r="C3179" s="162"/>
      <c r="D3179" s="248" t="s">
        <v>210</v>
      </c>
      <c r="E3179" s="302"/>
      <c r="F3179" s="302"/>
      <c r="G3179" s="302"/>
      <c r="H3179" s="302"/>
      <c r="I3179" s="302"/>
      <c r="J3179" s="302"/>
      <c r="K3179" s="302"/>
      <c r="L3179" s="302"/>
      <c r="M3179" s="316">
        <v>600000</v>
      </c>
      <c r="N3179" s="304"/>
      <c r="O3179" s="304"/>
      <c r="P3179" s="304"/>
      <c r="Q3179" s="304"/>
      <c r="R3179" s="316"/>
      <c r="S3179" s="316">
        <v>600000</v>
      </c>
      <c r="T3179" s="304"/>
      <c r="U3179" s="304"/>
      <c r="V3179" s="304"/>
      <c r="W3179" s="304"/>
      <c r="X3179" s="304"/>
      <c r="Y3179" s="154"/>
    </row>
    <row r="3180" spans="1:25">
      <c r="A3180" s="174"/>
      <c r="B3180" s="162"/>
      <c r="C3180" s="162"/>
      <c r="D3180" s="248" t="s">
        <v>1343</v>
      </c>
      <c r="E3180" s="302"/>
      <c r="F3180" s="302"/>
      <c r="G3180" s="302"/>
      <c r="H3180" s="302"/>
      <c r="I3180" s="302"/>
      <c r="J3180" s="302"/>
      <c r="K3180" s="302"/>
      <c r="L3180" s="302"/>
      <c r="M3180" s="316">
        <v>1200000</v>
      </c>
      <c r="N3180" s="304"/>
      <c r="O3180" s="304"/>
      <c r="P3180" s="304"/>
      <c r="Q3180" s="304"/>
      <c r="R3180" s="316"/>
      <c r="S3180" s="316">
        <v>1200000</v>
      </c>
      <c r="T3180" s="304"/>
      <c r="U3180" s="304"/>
      <c r="V3180" s="304"/>
      <c r="W3180" s="304"/>
      <c r="X3180" s="304"/>
      <c r="Y3180" s="154"/>
    </row>
    <row r="3181" spans="1:25">
      <c r="A3181" s="174"/>
      <c r="B3181" s="162"/>
      <c r="C3181" s="162"/>
      <c r="D3181" s="248"/>
      <c r="E3181" s="304"/>
      <c r="F3181" s="304"/>
      <c r="G3181" s="304"/>
      <c r="H3181" s="304"/>
      <c r="I3181" s="304"/>
      <c r="J3181" s="304"/>
      <c r="K3181" s="304"/>
      <c r="L3181" s="304"/>
      <c r="M3181" s="304"/>
      <c r="N3181" s="304"/>
      <c r="O3181" s="304"/>
      <c r="P3181" s="304"/>
      <c r="Q3181" s="304"/>
      <c r="R3181" s="304"/>
      <c r="S3181" s="304"/>
      <c r="T3181" s="304"/>
      <c r="U3181" s="304"/>
      <c r="V3181" s="304"/>
      <c r="W3181" s="304"/>
      <c r="X3181" s="304"/>
      <c r="Y3181" s="154"/>
    </row>
    <row r="3182" spans="1:25" s="226" customFormat="1" ht="18.75" customHeight="1">
      <c r="A3182" s="249">
        <v>44</v>
      </c>
      <c r="B3182" s="250" t="s">
        <v>62</v>
      </c>
      <c r="C3182" s="251"/>
      <c r="D3182" s="251"/>
      <c r="E3182" s="309">
        <f>E3183+E3187+E3190+E3191+E3193+E3194+E3195</f>
        <v>5457850040</v>
      </c>
      <c r="F3182" s="309">
        <f t="shared" ref="F3182:G3182" si="532">F3183+F3187+F3190+F3191+F3193+F3194+F3195</f>
        <v>6000000</v>
      </c>
      <c r="G3182" s="309">
        <f t="shared" si="532"/>
        <v>6000000</v>
      </c>
      <c r="H3182" s="309">
        <f t="shared" ref="H3182" si="533">H3183+H3187+H3190+H3191+H3193+H3194+H3195</f>
        <v>0</v>
      </c>
      <c r="I3182" s="309">
        <f t="shared" ref="I3182" si="534">I3183+I3187+I3190+I3191+I3193+I3194+I3195</f>
        <v>0</v>
      </c>
      <c r="J3182" s="309">
        <f t="shared" ref="J3182" si="535">J3183+J3187+J3190+J3191+J3193+J3194+J3195</f>
        <v>188836000</v>
      </c>
      <c r="K3182" s="309">
        <f t="shared" ref="K3182" si="536">K3183+K3187+K3190+K3191+K3193+K3194+K3195</f>
        <v>19227048</v>
      </c>
      <c r="L3182" s="309">
        <f t="shared" ref="L3182" si="537">L3183+L3187+L3190+L3191+L3193+L3194+L3195</f>
        <v>0</v>
      </c>
      <c r="M3182" s="309">
        <f t="shared" ref="M3182" si="538">M3183+M3187+M3190+M3191+M3193+M3194+M3195</f>
        <v>0</v>
      </c>
      <c r="N3182" s="309">
        <f t="shared" ref="N3182" si="539">N3183+N3187+N3190+N3191+N3193+N3194+N3195</f>
        <v>0</v>
      </c>
      <c r="O3182" s="309">
        <f t="shared" ref="O3182" si="540">O3183+O3187+O3190+O3191+O3193+O3194+O3195</f>
        <v>0</v>
      </c>
      <c r="P3182" s="309">
        <f t="shared" ref="P3182" si="541">P3183+P3187+P3190+P3191+P3193+P3194+P3195</f>
        <v>0</v>
      </c>
      <c r="Q3182" s="309">
        <f t="shared" ref="Q3182" si="542">Q3183+Q3187+Q3190+Q3191+Q3193+Q3194+Q3195</f>
        <v>0</v>
      </c>
      <c r="R3182" s="309">
        <f t="shared" ref="R3182" si="543">R3183+R3187+R3190+R3191+R3193+R3194+R3195</f>
        <v>0</v>
      </c>
      <c r="S3182" s="309">
        <f t="shared" ref="S3182" si="544">S3183+S3187+S3190+S3191+S3193+S3194+S3195</f>
        <v>5125000</v>
      </c>
      <c r="T3182" s="309">
        <f t="shared" ref="T3182" si="545">T3183+T3187+T3190+T3191+T3193+T3194+T3195</f>
        <v>0</v>
      </c>
      <c r="U3182" s="309"/>
      <c r="V3182" s="309"/>
      <c r="W3182" s="309">
        <f t="shared" ref="W3182" si="546">SUM(W3183:W3195)</f>
        <v>5666788088</v>
      </c>
      <c r="X3182" s="309"/>
    </row>
    <row r="3183" spans="1:25">
      <c r="A3183" s="173"/>
      <c r="B3183" s="163">
        <v>1</v>
      </c>
      <c r="C3183" s="163" t="s">
        <v>95</v>
      </c>
      <c r="D3183" s="167" t="s">
        <v>9</v>
      </c>
      <c r="E3183" s="300">
        <v>4768345300</v>
      </c>
      <c r="F3183" s="300"/>
      <c r="G3183" s="300">
        <f>SUM(G3184:G3186)</f>
        <v>0</v>
      </c>
      <c r="H3183" s="300">
        <f>SUM(H3184:H3186)</f>
        <v>0</v>
      </c>
      <c r="I3183" s="300">
        <f t="shared" ref="I3183:T3183" si="547">SUM(I3184:I3186)</f>
        <v>0</v>
      </c>
      <c r="J3183" s="300">
        <f t="shared" si="547"/>
        <v>62478000</v>
      </c>
      <c r="K3183" s="300">
        <f t="shared" si="547"/>
        <v>19227048</v>
      </c>
      <c r="L3183" s="300">
        <f t="shared" si="547"/>
        <v>0</v>
      </c>
      <c r="M3183" s="300">
        <f t="shared" si="547"/>
        <v>0</v>
      </c>
      <c r="N3183" s="300">
        <f t="shared" si="547"/>
        <v>0</v>
      </c>
      <c r="O3183" s="300">
        <f t="shared" si="547"/>
        <v>0</v>
      </c>
      <c r="P3183" s="300">
        <f t="shared" si="547"/>
        <v>0</v>
      </c>
      <c r="Q3183" s="300">
        <f t="shared" si="547"/>
        <v>0</v>
      </c>
      <c r="R3183" s="300">
        <f t="shared" si="547"/>
        <v>0</v>
      </c>
      <c r="S3183" s="300">
        <f t="shared" si="547"/>
        <v>0</v>
      </c>
      <c r="T3183" s="300">
        <f t="shared" si="547"/>
        <v>0</v>
      </c>
      <c r="U3183" s="300"/>
      <c r="V3183" s="300"/>
      <c r="W3183" s="301">
        <f>E3183+G3183+H3183+I3183+J3183+K3183+L3183+M3183+N3183-O3183-P3183-Q3183-R3183-S3183-T3183-U3183-V3183</f>
        <v>4850050348</v>
      </c>
      <c r="X3183" s="301"/>
      <c r="Y3183" s="154"/>
    </row>
    <row r="3184" spans="1:25">
      <c r="A3184" s="174"/>
      <c r="B3184" s="162"/>
      <c r="C3184" s="162"/>
      <c r="D3184" s="248" t="s">
        <v>1344</v>
      </c>
      <c r="E3184" s="302"/>
      <c r="F3184" s="302"/>
      <c r="G3184" s="302"/>
      <c r="H3184" s="316"/>
      <c r="I3184" s="302"/>
      <c r="J3184" s="302"/>
      <c r="K3184" s="316">
        <v>13544096</v>
      </c>
      <c r="L3184" s="302"/>
      <c r="M3184" s="304"/>
      <c r="N3184" s="304"/>
      <c r="O3184" s="304"/>
      <c r="P3184" s="304"/>
      <c r="Q3184" s="304"/>
      <c r="R3184" s="304"/>
      <c r="S3184" s="304"/>
      <c r="T3184" s="304"/>
      <c r="U3184" s="304"/>
      <c r="V3184" s="304"/>
      <c r="W3184" s="304"/>
      <c r="X3184" s="304"/>
      <c r="Y3184" s="154"/>
    </row>
    <row r="3185" spans="1:25">
      <c r="A3185" s="174"/>
      <c r="B3185" s="162"/>
      <c r="C3185" s="162"/>
      <c r="D3185" s="248" t="s">
        <v>1344</v>
      </c>
      <c r="E3185" s="302"/>
      <c r="F3185" s="302"/>
      <c r="G3185" s="302"/>
      <c r="H3185" s="316"/>
      <c r="I3185" s="302"/>
      <c r="J3185" s="302"/>
      <c r="K3185" s="316">
        <v>5682952</v>
      </c>
      <c r="L3185" s="302"/>
      <c r="M3185" s="304"/>
      <c r="N3185" s="304"/>
      <c r="O3185" s="304"/>
      <c r="P3185" s="304"/>
      <c r="Q3185" s="304"/>
      <c r="R3185" s="304"/>
      <c r="S3185" s="304"/>
      <c r="T3185" s="304"/>
      <c r="U3185" s="304"/>
      <c r="V3185" s="304"/>
      <c r="W3185" s="304"/>
      <c r="X3185" s="304"/>
      <c r="Y3185" s="154"/>
    </row>
    <row r="3186" spans="1:25">
      <c r="A3186" s="174"/>
      <c r="B3186" s="162"/>
      <c r="C3186" s="162"/>
      <c r="D3186" s="248" t="s">
        <v>1345</v>
      </c>
      <c r="E3186" s="302"/>
      <c r="F3186" s="302"/>
      <c r="G3186" s="302"/>
      <c r="H3186" s="316">
        <v>0</v>
      </c>
      <c r="I3186" s="302"/>
      <c r="J3186" s="316">
        <v>62478000</v>
      </c>
      <c r="K3186" s="302"/>
      <c r="L3186" s="302"/>
      <c r="M3186" s="304"/>
      <c r="N3186" s="304"/>
      <c r="O3186" s="304"/>
      <c r="P3186" s="304"/>
      <c r="Q3186" s="304"/>
      <c r="R3186" s="304"/>
      <c r="S3186" s="304"/>
      <c r="T3186" s="304"/>
      <c r="U3186" s="304"/>
      <c r="V3186" s="304"/>
      <c r="W3186" s="304"/>
      <c r="X3186" s="304"/>
      <c r="Y3186" s="154"/>
    </row>
    <row r="3187" spans="1:25">
      <c r="A3187" s="173"/>
      <c r="B3187" s="163">
        <v>2</v>
      </c>
      <c r="C3187" s="163" t="s">
        <v>96</v>
      </c>
      <c r="D3187" s="167" t="s">
        <v>12</v>
      </c>
      <c r="E3187" s="300">
        <v>51546000</v>
      </c>
      <c r="F3187" s="300">
        <v>6000000</v>
      </c>
      <c r="G3187" s="300">
        <f>SUM(G3188:G3189)</f>
        <v>6000000</v>
      </c>
      <c r="H3187" s="300">
        <f t="shared" ref="H3187:T3187" si="548">SUM(H3188:H3189)</f>
        <v>0</v>
      </c>
      <c r="I3187" s="300">
        <f t="shared" si="548"/>
        <v>0</v>
      </c>
      <c r="J3187" s="300">
        <f t="shared" si="548"/>
        <v>0</v>
      </c>
      <c r="K3187" s="300">
        <f t="shared" si="548"/>
        <v>0</v>
      </c>
      <c r="L3187" s="300">
        <f t="shared" si="548"/>
        <v>0</v>
      </c>
      <c r="M3187" s="300">
        <f t="shared" si="548"/>
        <v>0</v>
      </c>
      <c r="N3187" s="300">
        <f t="shared" si="548"/>
        <v>0</v>
      </c>
      <c r="O3187" s="300">
        <f t="shared" si="548"/>
        <v>0</v>
      </c>
      <c r="P3187" s="300">
        <f t="shared" si="548"/>
        <v>0</v>
      </c>
      <c r="Q3187" s="300">
        <f t="shared" si="548"/>
        <v>0</v>
      </c>
      <c r="R3187" s="300">
        <f t="shared" si="548"/>
        <v>0</v>
      </c>
      <c r="S3187" s="300">
        <f t="shared" si="548"/>
        <v>5125000</v>
      </c>
      <c r="T3187" s="300">
        <f t="shared" si="548"/>
        <v>0</v>
      </c>
      <c r="U3187" s="300"/>
      <c r="V3187" s="300"/>
      <c r="W3187" s="301">
        <f>E3187+G3187+H3187+I3187+J3187+K3187+L3187+M3187+N3187-O3187-P3187-Q3187-R3187-S3187-T3187-U3187-V3187</f>
        <v>52421000</v>
      </c>
      <c r="X3187" s="301"/>
      <c r="Y3187" s="154"/>
    </row>
    <row r="3188" spans="1:25">
      <c r="A3188" s="174"/>
      <c r="B3188" s="162"/>
      <c r="C3188" s="162"/>
      <c r="D3188" s="248" t="s">
        <v>1346</v>
      </c>
      <c r="E3188" s="302"/>
      <c r="F3188" s="302"/>
      <c r="G3188" s="316">
        <v>6000000</v>
      </c>
      <c r="H3188" s="302"/>
      <c r="I3188" s="302"/>
      <c r="J3188" s="302"/>
      <c r="K3188" s="302"/>
      <c r="L3188" s="302"/>
      <c r="M3188" s="304"/>
      <c r="N3188" s="304"/>
      <c r="O3188" s="304"/>
      <c r="P3188" s="304"/>
      <c r="Q3188" s="304"/>
      <c r="R3188" s="304"/>
      <c r="S3188" s="304"/>
      <c r="T3188" s="304"/>
      <c r="U3188" s="304"/>
      <c r="V3188" s="304"/>
      <c r="W3188" s="304"/>
      <c r="X3188" s="304"/>
      <c r="Y3188" s="154"/>
    </row>
    <row r="3189" spans="1:25">
      <c r="A3189" s="174"/>
      <c r="B3189" s="162"/>
      <c r="C3189" s="162"/>
      <c r="D3189" s="248" t="s">
        <v>1209</v>
      </c>
      <c r="E3189" s="302"/>
      <c r="F3189" s="302"/>
      <c r="G3189" s="302"/>
      <c r="H3189" s="302"/>
      <c r="I3189" s="302"/>
      <c r="J3189" s="302"/>
      <c r="K3189" s="302"/>
      <c r="L3189" s="302"/>
      <c r="M3189" s="304"/>
      <c r="N3189" s="304"/>
      <c r="O3189" s="304"/>
      <c r="P3189" s="304"/>
      <c r="Q3189" s="304"/>
      <c r="R3189" s="304"/>
      <c r="S3189" s="316">
        <v>5125000</v>
      </c>
      <c r="T3189" s="304"/>
      <c r="U3189" s="304"/>
      <c r="V3189" s="304"/>
      <c r="W3189" s="304"/>
      <c r="X3189" s="304"/>
      <c r="Y3189" s="154"/>
    </row>
    <row r="3190" spans="1:25">
      <c r="A3190" s="173"/>
      <c r="B3190" s="163">
        <v>3</v>
      </c>
      <c r="C3190" s="163" t="s">
        <v>97</v>
      </c>
      <c r="D3190" s="167" t="s">
        <v>13</v>
      </c>
      <c r="E3190" s="300">
        <v>637392240</v>
      </c>
      <c r="F3190" s="300"/>
      <c r="G3190" s="300"/>
      <c r="H3190" s="300"/>
      <c r="I3190" s="300"/>
      <c r="J3190" s="300"/>
      <c r="K3190" s="300"/>
      <c r="L3190" s="300"/>
      <c r="M3190" s="301">
        <v>0</v>
      </c>
      <c r="N3190" s="301"/>
      <c r="O3190" s="301"/>
      <c r="P3190" s="301"/>
      <c r="Q3190" s="301">
        <v>0</v>
      </c>
      <c r="R3190" s="301">
        <v>0</v>
      </c>
      <c r="S3190" s="301">
        <v>0</v>
      </c>
      <c r="T3190" s="301"/>
      <c r="U3190" s="301"/>
      <c r="V3190" s="301"/>
      <c r="W3190" s="301">
        <f t="shared" ref="W3190:W3191" si="549">E3190+G3190+H3190+I3190+J3190+K3190+L3190+M3190+N3190-O3190-P3190-Q3190-R3190-S3190-T3190-U3190-V3190</f>
        <v>637392240</v>
      </c>
      <c r="X3190" s="301"/>
      <c r="Y3190" s="154"/>
    </row>
    <row r="3191" spans="1:25">
      <c r="A3191" s="173"/>
      <c r="B3191" s="163">
        <v>4</v>
      </c>
      <c r="C3191" s="163" t="s">
        <v>98</v>
      </c>
      <c r="D3191" s="167" t="s">
        <v>8</v>
      </c>
      <c r="E3191" s="300">
        <v>0</v>
      </c>
      <c r="F3191" s="300"/>
      <c r="G3191" s="300">
        <f>SUM(G3192)</f>
        <v>0</v>
      </c>
      <c r="H3191" s="300">
        <f t="shared" ref="H3191:T3191" si="550">SUM(H3192)</f>
        <v>0</v>
      </c>
      <c r="I3191" s="300">
        <f t="shared" si="550"/>
        <v>0</v>
      </c>
      <c r="J3191" s="300">
        <f t="shared" si="550"/>
        <v>126358000</v>
      </c>
      <c r="K3191" s="300">
        <f t="shared" si="550"/>
        <v>0</v>
      </c>
      <c r="L3191" s="300">
        <f t="shared" si="550"/>
        <v>0</v>
      </c>
      <c r="M3191" s="300">
        <f t="shared" si="550"/>
        <v>0</v>
      </c>
      <c r="N3191" s="300">
        <f t="shared" si="550"/>
        <v>0</v>
      </c>
      <c r="O3191" s="300">
        <f t="shared" si="550"/>
        <v>0</v>
      </c>
      <c r="P3191" s="300">
        <f t="shared" si="550"/>
        <v>0</v>
      </c>
      <c r="Q3191" s="300">
        <f t="shared" si="550"/>
        <v>0</v>
      </c>
      <c r="R3191" s="300">
        <f t="shared" si="550"/>
        <v>0</v>
      </c>
      <c r="S3191" s="300">
        <f t="shared" si="550"/>
        <v>0</v>
      </c>
      <c r="T3191" s="300">
        <f t="shared" si="550"/>
        <v>0</v>
      </c>
      <c r="U3191" s="300"/>
      <c r="V3191" s="300"/>
      <c r="W3191" s="301">
        <f t="shared" si="549"/>
        <v>126358000</v>
      </c>
      <c r="X3191" s="301"/>
      <c r="Y3191" s="154"/>
    </row>
    <row r="3192" spans="1:25">
      <c r="A3192" s="174"/>
      <c r="B3192" s="162"/>
      <c r="C3192" s="162"/>
      <c r="D3192" s="248" t="s">
        <v>1347</v>
      </c>
      <c r="E3192" s="302"/>
      <c r="F3192" s="302"/>
      <c r="G3192" s="302"/>
      <c r="H3192" s="302"/>
      <c r="I3192" s="302"/>
      <c r="J3192" s="316">
        <v>126358000</v>
      </c>
      <c r="K3192" s="302"/>
      <c r="L3192" s="302"/>
      <c r="M3192" s="304"/>
      <c r="N3192" s="304"/>
      <c r="O3192" s="304"/>
      <c r="P3192" s="304"/>
      <c r="Q3192" s="304"/>
      <c r="R3192" s="304"/>
      <c r="S3192" s="304"/>
      <c r="T3192" s="304"/>
      <c r="U3192" s="304"/>
      <c r="V3192" s="304"/>
      <c r="W3192" s="304"/>
      <c r="X3192" s="304"/>
      <c r="Y3192" s="154"/>
    </row>
    <row r="3193" spans="1:25">
      <c r="A3193" s="173"/>
      <c r="B3193" s="163">
        <v>5</v>
      </c>
      <c r="C3193" s="163" t="s">
        <v>99</v>
      </c>
      <c r="D3193" s="167" t="s">
        <v>14</v>
      </c>
      <c r="E3193" s="300">
        <v>566500</v>
      </c>
      <c r="F3193" s="300"/>
      <c r="G3193" s="300"/>
      <c r="H3193" s="300"/>
      <c r="I3193" s="300"/>
      <c r="J3193" s="300"/>
      <c r="K3193" s="300"/>
      <c r="L3193" s="300"/>
      <c r="M3193" s="301">
        <v>0</v>
      </c>
      <c r="N3193" s="301"/>
      <c r="O3193" s="301"/>
      <c r="P3193" s="301"/>
      <c r="Q3193" s="301">
        <v>0</v>
      </c>
      <c r="R3193" s="301">
        <v>0</v>
      </c>
      <c r="S3193" s="301">
        <v>0</v>
      </c>
      <c r="T3193" s="301"/>
      <c r="U3193" s="301"/>
      <c r="V3193" s="301"/>
      <c r="W3193" s="301">
        <f t="shared" ref="W3193:W3195" si="551">E3193+G3193+H3193+I3193+J3193+K3193+L3193+M3193+N3193-O3193-P3193-Q3193-R3193-S3193-T3193-U3193-V3193</f>
        <v>566500</v>
      </c>
      <c r="X3193" s="301"/>
      <c r="Y3193" s="154"/>
    </row>
    <row r="3194" spans="1:25">
      <c r="A3194" s="173"/>
      <c r="B3194" s="163">
        <v>6</v>
      </c>
      <c r="C3194" s="163" t="s">
        <v>100</v>
      </c>
      <c r="D3194" s="167" t="s">
        <v>10</v>
      </c>
      <c r="E3194" s="300">
        <v>0</v>
      </c>
      <c r="F3194" s="300"/>
      <c r="G3194" s="300"/>
      <c r="H3194" s="300"/>
      <c r="I3194" s="300"/>
      <c r="J3194" s="300"/>
      <c r="K3194" s="300"/>
      <c r="L3194" s="300"/>
      <c r="M3194" s="301">
        <v>0</v>
      </c>
      <c r="N3194" s="301"/>
      <c r="O3194" s="301"/>
      <c r="P3194" s="301"/>
      <c r="Q3194" s="301">
        <v>0</v>
      </c>
      <c r="R3194" s="301">
        <v>0</v>
      </c>
      <c r="S3194" s="301">
        <v>0</v>
      </c>
      <c r="T3194" s="301"/>
      <c r="U3194" s="301"/>
      <c r="V3194" s="301"/>
      <c r="W3194" s="301">
        <f t="shared" si="551"/>
        <v>0</v>
      </c>
      <c r="X3194" s="301"/>
      <c r="Y3194" s="154"/>
    </row>
    <row r="3195" spans="1:25" s="247" customFormat="1">
      <c r="A3195" s="175"/>
      <c r="B3195" s="168">
        <v>7</v>
      </c>
      <c r="C3195" s="168"/>
      <c r="D3195" s="169" t="s">
        <v>11</v>
      </c>
      <c r="E3195" s="300">
        <v>0</v>
      </c>
      <c r="F3195" s="300"/>
      <c r="G3195" s="300"/>
      <c r="H3195" s="300"/>
      <c r="I3195" s="300"/>
      <c r="J3195" s="300"/>
      <c r="K3195" s="300"/>
      <c r="L3195" s="300"/>
      <c r="M3195" s="308">
        <v>0</v>
      </c>
      <c r="N3195" s="308"/>
      <c r="O3195" s="308"/>
      <c r="P3195" s="308"/>
      <c r="Q3195" s="308">
        <v>0</v>
      </c>
      <c r="R3195" s="308">
        <v>0</v>
      </c>
      <c r="S3195" s="308">
        <v>0</v>
      </c>
      <c r="T3195" s="308"/>
      <c r="U3195" s="308"/>
      <c r="V3195" s="308"/>
      <c r="W3195" s="301">
        <f t="shared" si="551"/>
        <v>0</v>
      </c>
      <c r="X3195" s="308"/>
      <c r="Y3195" s="155"/>
    </row>
    <row r="3196" spans="1:25">
      <c r="A3196" s="174"/>
      <c r="B3196" s="162"/>
      <c r="C3196" s="162"/>
      <c r="D3196" s="248"/>
      <c r="E3196" s="304"/>
      <c r="F3196" s="304"/>
      <c r="G3196" s="304"/>
      <c r="H3196" s="304"/>
      <c r="I3196" s="304"/>
      <c r="J3196" s="304"/>
      <c r="K3196" s="304"/>
      <c r="L3196" s="304"/>
      <c r="M3196" s="304"/>
      <c r="N3196" s="304"/>
      <c r="O3196" s="304"/>
      <c r="P3196" s="304"/>
      <c r="Q3196" s="304"/>
      <c r="R3196" s="304"/>
      <c r="S3196" s="304"/>
      <c r="T3196" s="304"/>
      <c r="U3196" s="304"/>
      <c r="V3196" s="304"/>
      <c r="W3196" s="304"/>
      <c r="X3196" s="304"/>
      <c r="Y3196" s="154"/>
    </row>
    <row r="3197" spans="1:25" s="226" customFormat="1" ht="18.75" customHeight="1">
      <c r="A3197" s="249">
        <v>45</v>
      </c>
      <c r="B3197" s="250" t="s">
        <v>63</v>
      </c>
      <c r="C3197" s="251"/>
      <c r="D3197" s="251"/>
      <c r="E3197" s="309">
        <f>E3198+E3200+E3202+E3203+E3204+E3205+E3206</f>
        <v>6776593904</v>
      </c>
      <c r="F3197" s="309">
        <f t="shared" ref="F3197:G3197" si="552">F3198+F3200+F3202+F3203+F3204+F3205+F3206</f>
        <v>5000000</v>
      </c>
      <c r="G3197" s="309">
        <f t="shared" si="552"/>
        <v>5000000</v>
      </c>
      <c r="H3197" s="309">
        <f t="shared" ref="H3197" si="553">H3198+H3200+H3202+H3203+H3204+H3205+H3206</f>
        <v>0</v>
      </c>
      <c r="I3197" s="309">
        <f t="shared" ref="I3197" si="554">I3198+I3200+I3202+I3203+I3204+I3205+I3206</f>
        <v>0</v>
      </c>
      <c r="J3197" s="309">
        <f t="shared" ref="J3197" si="555">J3198+J3200+J3202+J3203+J3204+J3205+J3206</f>
        <v>0</v>
      </c>
      <c r="K3197" s="309">
        <f t="shared" ref="K3197" si="556">K3198+K3200+K3202+K3203+K3204+K3205+K3206</f>
        <v>2547616</v>
      </c>
      <c r="L3197" s="309">
        <f t="shared" ref="L3197" si="557">L3198+L3200+L3202+L3203+L3204+L3205+L3206</f>
        <v>0</v>
      </c>
      <c r="M3197" s="309">
        <f t="shared" ref="M3197" si="558">M3198+M3200+M3202+M3203+M3204+M3205+M3206</f>
        <v>0</v>
      </c>
      <c r="N3197" s="309">
        <f t="shared" ref="N3197" si="559">N3198+N3200+N3202+N3203+N3204+N3205+N3206</f>
        <v>0</v>
      </c>
      <c r="O3197" s="309">
        <f t="shared" ref="O3197" si="560">O3198+O3200+O3202+O3203+O3204+O3205+O3206</f>
        <v>0</v>
      </c>
      <c r="P3197" s="309">
        <f t="shared" ref="P3197" si="561">P3198+P3200+P3202+P3203+P3204+P3205+P3206</f>
        <v>0</v>
      </c>
      <c r="Q3197" s="309">
        <f t="shared" ref="Q3197" si="562">Q3198+Q3200+Q3202+Q3203+Q3204+Q3205+Q3206</f>
        <v>0</v>
      </c>
      <c r="R3197" s="309">
        <f t="shared" ref="R3197" si="563">R3198+R3200+R3202+R3203+R3204+R3205+R3206</f>
        <v>0</v>
      </c>
      <c r="S3197" s="309">
        <f t="shared" ref="S3197" si="564">S3198+S3200+S3202+S3203+S3204+S3205+S3206</f>
        <v>0</v>
      </c>
      <c r="T3197" s="309">
        <f t="shared" ref="T3197" si="565">T3198+T3200+T3202+T3203+T3204+T3205+T3206</f>
        <v>0</v>
      </c>
      <c r="U3197" s="309"/>
      <c r="V3197" s="309"/>
      <c r="W3197" s="309">
        <f t="shared" ref="W3197" si="566">SUM(W3198:W3206)</f>
        <v>6784141520</v>
      </c>
      <c r="X3197" s="309"/>
    </row>
    <row r="3198" spans="1:25">
      <c r="A3198" s="173"/>
      <c r="B3198" s="163">
        <v>1</v>
      </c>
      <c r="C3198" s="163" t="s">
        <v>95</v>
      </c>
      <c r="D3198" s="167" t="s">
        <v>9</v>
      </c>
      <c r="E3198" s="300">
        <v>5971137000</v>
      </c>
      <c r="F3198" s="300"/>
      <c r="G3198" s="300">
        <f>SUM(G3199)</f>
        <v>0</v>
      </c>
      <c r="H3198" s="300">
        <f t="shared" ref="H3198:T3198" si="567">SUM(H3199)</f>
        <v>0</v>
      </c>
      <c r="I3198" s="300">
        <f t="shared" si="567"/>
        <v>0</v>
      </c>
      <c r="J3198" s="300">
        <f t="shared" si="567"/>
        <v>0</v>
      </c>
      <c r="K3198" s="300">
        <f t="shared" si="567"/>
        <v>2547616</v>
      </c>
      <c r="L3198" s="300">
        <f t="shared" si="567"/>
        <v>0</v>
      </c>
      <c r="M3198" s="300">
        <f t="shared" si="567"/>
        <v>0</v>
      </c>
      <c r="N3198" s="300">
        <f t="shared" si="567"/>
        <v>0</v>
      </c>
      <c r="O3198" s="300">
        <f t="shared" si="567"/>
        <v>0</v>
      </c>
      <c r="P3198" s="300">
        <f t="shared" si="567"/>
        <v>0</v>
      </c>
      <c r="Q3198" s="300">
        <f t="shared" si="567"/>
        <v>0</v>
      </c>
      <c r="R3198" s="300">
        <f t="shared" si="567"/>
        <v>0</v>
      </c>
      <c r="S3198" s="300">
        <f t="shared" si="567"/>
        <v>0</v>
      </c>
      <c r="T3198" s="300">
        <f t="shared" si="567"/>
        <v>0</v>
      </c>
      <c r="U3198" s="300"/>
      <c r="V3198" s="300"/>
      <c r="W3198" s="301">
        <f>E3198+G3198+H3198+I3198+J3198+K3198+L3198+M3198+N3198-O3198-P3198-Q3198-R3198-S3198-T3198-U3198-V3198</f>
        <v>5973684616</v>
      </c>
      <c r="X3198" s="301"/>
      <c r="Y3198" s="154"/>
    </row>
    <row r="3199" spans="1:25">
      <c r="A3199" s="174"/>
      <c r="B3199" s="162"/>
      <c r="C3199" s="162"/>
      <c r="D3199" s="248" t="s">
        <v>1344</v>
      </c>
      <c r="E3199" s="302"/>
      <c r="F3199" s="302"/>
      <c r="G3199" s="302"/>
      <c r="H3199" s="316">
        <v>0</v>
      </c>
      <c r="I3199" s="302"/>
      <c r="J3199" s="302"/>
      <c r="K3199" s="316">
        <v>2547616</v>
      </c>
      <c r="L3199" s="302"/>
      <c r="M3199" s="304"/>
      <c r="N3199" s="304"/>
      <c r="O3199" s="304"/>
      <c r="P3199" s="304"/>
      <c r="Q3199" s="304"/>
      <c r="R3199" s="304"/>
      <c r="S3199" s="304"/>
      <c r="T3199" s="304"/>
      <c r="U3199" s="304"/>
      <c r="V3199" s="304"/>
      <c r="W3199" s="304"/>
      <c r="X3199" s="304"/>
      <c r="Y3199" s="154"/>
    </row>
    <row r="3200" spans="1:25">
      <c r="A3200" s="173"/>
      <c r="B3200" s="163">
        <v>2</v>
      </c>
      <c r="C3200" s="163" t="s">
        <v>96</v>
      </c>
      <c r="D3200" s="167" t="s">
        <v>12</v>
      </c>
      <c r="E3200" s="300">
        <v>74082000</v>
      </c>
      <c r="F3200" s="300">
        <v>5000000</v>
      </c>
      <c r="G3200" s="300">
        <f t="shared" ref="G3200:T3200" si="568">SUM(G3201)</f>
        <v>5000000</v>
      </c>
      <c r="H3200" s="300">
        <f t="shared" si="568"/>
        <v>0</v>
      </c>
      <c r="I3200" s="300">
        <f t="shared" si="568"/>
        <v>0</v>
      </c>
      <c r="J3200" s="300">
        <f t="shared" si="568"/>
        <v>0</v>
      </c>
      <c r="K3200" s="300">
        <f t="shared" si="568"/>
        <v>0</v>
      </c>
      <c r="L3200" s="300">
        <f t="shared" si="568"/>
        <v>0</v>
      </c>
      <c r="M3200" s="300">
        <f t="shared" si="568"/>
        <v>0</v>
      </c>
      <c r="N3200" s="300">
        <f t="shared" si="568"/>
        <v>0</v>
      </c>
      <c r="O3200" s="300">
        <f t="shared" si="568"/>
        <v>0</v>
      </c>
      <c r="P3200" s="300">
        <f t="shared" si="568"/>
        <v>0</v>
      </c>
      <c r="Q3200" s="300">
        <f t="shared" si="568"/>
        <v>0</v>
      </c>
      <c r="R3200" s="300">
        <f t="shared" si="568"/>
        <v>0</v>
      </c>
      <c r="S3200" s="300">
        <f t="shared" si="568"/>
        <v>0</v>
      </c>
      <c r="T3200" s="300">
        <f t="shared" si="568"/>
        <v>0</v>
      </c>
      <c r="U3200" s="300"/>
      <c r="V3200" s="300"/>
      <c r="W3200" s="301">
        <f>E3200+G3200+H3200+I3200+J3200+K3200+L3200+M3200+N3200-O3200-P3200-Q3200-R3200-S3200-T3200-U3200-V3200</f>
        <v>79082000</v>
      </c>
      <c r="X3200" s="301"/>
      <c r="Y3200" s="154"/>
    </row>
    <row r="3201" spans="1:25">
      <c r="A3201" s="174"/>
      <c r="B3201" s="162"/>
      <c r="C3201" s="162"/>
      <c r="D3201" s="248" t="s">
        <v>1346</v>
      </c>
      <c r="E3201" s="302"/>
      <c r="F3201" s="302"/>
      <c r="G3201" s="316">
        <v>5000000</v>
      </c>
      <c r="H3201" s="302"/>
      <c r="I3201" s="302"/>
      <c r="J3201" s="302"/>
      <c r="K3201" s="302"/>
      <c r="L3201" s="302"/>
      <c r="M3201" s="304"/>
      <c r="N3201" s="304"/>
      <c r="O3201" s="304"/>
      <c r="P3201" s="304"/>
      <c r="Q3201" s="304"/>
      <c r="R3201" s="304"/>
      <c r="S3201" s="304"/>
      <c r="T3201" s="304"/>
      <c r="U3201" s="304"/>
      <c r="V3201" s="304"/>
      <c r="W3201" s="304"/>
      <c r="X3201" s="304"/>
      <c r="Y3201" s="154"/>
    </row>
    <row r="3202" spans="1:25">
      <c r="A3202" s="173"/>
      <c r="B3202" s="163">
        <v>3</v>
      </c>
      <c r="C3202" s="163" t="s">
        <v>97</v>
      </c>
      <c r="D3202" s="167" t="s">
        <v>13</v>
      </c>
      <c r="E3202" s="300">
        <v>731308404</v>
      </c>
      <c r="F3202" s="300"/>
      <c r="G3202" s="300"/>
      <c r="H3202" s="300"/>
      <c r="I3202" s="300"/>
      <c r="J3202" s="300"/>
      <c r="K3202" s="300"/>
      <c r="L3202" s="300"/>
      <c r="M3202" s="301">
        <v>0</v>
      </c>
      <c r="N3202" s="301"/>
      <c r="O3202" s="301"/>
      <c r="P3202" s="301"/>
      <c r="Q3202" s="301">
        <v>0</v>
      </c>
      <c r="R3202" s="301">
        <v>0</v>
      </c>
      <c r="S3202" s="301">
        <v>0</v>
      </c>
      <c r="T3202" s="301"/>
      <c r="U3202" s="301"/>
      <c r="V3202" s="301"/>
      <c r="W3202" s="301">
        <f t="shared" ref="W3202:W3206" si="569">E3202+G3202+H3202+I3202+J3202+K3202+L3202+M3202+N3202-O3202-P3202-Q3202-R3202-S3202-T3202-U3202-V3202</f>
        <v>731308404</v>
      </c>
      <c r="X3202" s="301"/>
      <c r="Y3202" s="154"/>
    </row>
    <row r="3203" spans="1:25">
      <c r="A3203" s="173"/>
      <c r="B3203" s="163">
        <v>4</v>
      </c>
      <c r="C3203" s="163" t="s">
        <v>98</v>
      </c>
      <c r="D3203" s="167" t="s">
        <v>8</v>
      </c>
      <c r="E3203" s="300">
        <v>0</v>
      </c>
      <c r="F3203" s="300"/>
      <c r="G3203" s="300"/>
      <c r="H3203" s="300"/>
      <c r="I3203" s="300"/>
      <c r="J3203" s="300"/>
      <c r="K3203" s="300"/>
      <c r="L3203" s="300"/>
      <c r="M3203" s="301">
        <v>0</v>
      </c>
      <c r="N3203" s="301"/>
      <c r="O3203" s="301"/>
      <c r="P3203" s="301"/>
      <c r="Q3203" s="301">
        <v>0</v>
      </c>
      <c r="R3203" s="301">
        <v>0</v>
      </c>
      <c r="S3203" s="301">
        <v>0</v>
      </c>
      <c r="T3203" s="301"/>
      <c r="U3203" s="301"/>
      <c r="V3203" s="301"/>
      <c r="W3203" s="301">
        <f t="shared" si="569"/>
        <v>0</v>
      </c>
      <c r="X3203" s="301"/>
      <c r="Y3203" s="154"/>
    </row>
    <row r="3204" spans="1:25">
      <c r="A3204" s="173"/>
      <c r="B3204" s="163">
        <v>5</v>
      </c>
      <c r="C3204" s="163" t="s">
        <v>99</v>
      </c>
      <c r="D3204" s="167" t="s">
        <v>14</v>
      </c>
      <c r="E3204" s="300">
        <v>66500</v>
      </c>
      <c r="F3204" s="300"/>
      <c r="G3204" s="300"/>
      <c r="H3204" s="300"/>
      <c r="I3204" s="300"/>
      <c r="J3204" s="300"/>
      <c r="K3204" s="300"/>
      <c r="L3204" s="300"/>
      <c r="M3204" s="301">
        <v>0</v>
      </c>
      <c r="N3204" s="301"/>
      <c r="O3204" s="301"/>
      <c r="P3204" s="301"/>
      <c r="Q3204" s="301">
        <v>0</v>
      </c>
      <c r="R3204" s="301">
        <v>0</v>
      </c>
      <c r="S3204" s="301">
        <v>0</v>
      </c>
      <c r="T3204" s="301"/>
      <c r="U3204" s="301"/>
      <c r="V3204" s="301"/>
      <c r="W3204" s="301">
        <f t="shared" si="569"/>
        <v>66500</v>
      </c>
      <c r="X3204" s="301"/>
      <c r="Y3204" s="154"/>
    </row>
    <row r="3205" spans="1:25">
      <c r="A3205" s="173"/>
      <c r="B3205" s="163">
        <v>6</v>
      </c>
      <c r="C3205" s="163" t="s">
        <v>100</v>
      </c>
      <c r="D3205" s="167" t="s">
        <v>10</v>
      </c>
      <c r="E3205" s="300">
        <v>0</v>
      </c>
      <c r="F3205" s="300"/>
      <c r="G3205" s="300"/>
      <c r="H3205" s="300"/>
      <c r="I3205" s="300"/>
      <c r="J3205" s="300"/>
      <c r="K3205" s="300"/>
      <c r="L3205" s="300"/>
      <c r="M3205" s="301">
        <v>0</v>
      </c>
      <c r="N3205" s="301"/>
      <c r="O3205" s="301"/>
      <c r="P3205" s="301"/>
      <c r="Q3205" s="301">
        <v>0</v>
      </c>
      <c r="R3205" s="301">
        <v>0</v>
      </c>
      <c r="S3205" s="301">
        <v>0</v>
      </c>
      <c r="T3205" s="301"/>
      <c r="U3205" s="301"/>
      <c r="V3205" s="301"/>
      <c r="W3205" s="301">
        <f t="shared" si="569"/>
        <v>0</v>
      </c>
      <c r="X3205" s="301"/>
      <c r="Y3205" s="154"/>
    </row>
    <row r="3206" spans="1:25" s="247" customFormat="1">
      <c r="A3206" s="175"/>
      <c r="B3206" s="168">
        <v>7</v>
      </c>
      <c r="C3206" s="168"/>
      <c r="D3206" s="169" t="s">
        <v>11</v>
      </c>
      <c r="E3206" s="300">
        <v>0</v>
      </c>
      <c r="F3206" s="300"/>
      <c r="G3206" s="300"/>
      <c r="H3206" s="300"/>
      <c r="I3206" s="300"/>
      <c r="J3206" s="300"/>
      <c r="K3206" s="300"/>
      <c r="L3206" s="300"/>
      <c r="M3206" s="308">
        <v>0</v>
      </c>
      <c r="N3206" s="308"/>
      <c r="O3206" s="308"/>
      <c r="P3206" s="308"/>
      <c r="Q3206" s="308">
        <v>0</v>
      </c>
      <c r="R3206" s="308">
        <v>0</v>
      </c>
      <c r="S3206" s="308">
        <v>0</v>
      </c>
      <c r="T3206" s="308"/>
      <c r="U3206" s="308"/>
      <c r="V3206" s="308"/>
      <c r="W3206" s="301">
        <f t="shared" si="569"/>
        <v>0</v>
      </c>
      <c r="X3206" s="308"/>
      <c r="Y3206" s="155"/>
    </row>
    <row r="3207" spans="1:25">
      <c r="A3207" s="174"/>
      <c r="B3207" s="162"/>
      <c r="C3207" s="162"/>
      <c r="D3207" s="248"/>
      <c r="E3207" s="304"/>
      <c r="F3207" s="304"/>
      <c r="G3207" s="304"/>
      <c r="H3207" s="304"/>
      <c r="I3207" s="304"/>
      <c r="J3207" s="304"/>
      <c r="K3207" s="304"/>
      <c r="L3207" s="304"/>
      <c r="M3207" s="304"/>
      <c r="N3207" s="304"/>
      <c r="O3207" s="304"/>
      <c r="P3207" s="304"/>
      <c r="Q3207" s="304"/>
      <c r="R3207" s="304"/>
      <c r="S3207" s="304"/>
      <c r="T3207" s="304"/>
      <c r="U3207" s="304"/>
      <c r="V3207" s="304"/>
      <c r="W3207" s="304"/>
      <c r="X3207" s="304"/>
      <c r="Y3207" s="154"/>
    </row>
    <row r="3208" spans="1:25" s="226" customFormat="1" ht="18.75" customHeight="1">
      <c r="A3208" s="249">
        <v>46</v>
      </c>
      <c r="B3208" s="250" t="s">
        <v>64</v>
      </c>
      <c r="C3208" s="251"/>
      <c r="D3208" s="251"/>
      <c r="E3208" s="309">
        <f>E3209+E3210+E3212+E3213+E3214+E3215+E3216</f>
        <v>2664987500</v>
      </c>
      <c r="F3208" s="309">
        <f t="shared" ref="F3208:G3208" si="570">F3209+F3210+F3212+F3213+F3214+F3215+F3216</f>
        <v>7000000</v>
      </c>
      <c r="G3208" s="309">
        <f t="shared" si="570"/>
        <v>7000000</v>
      </c>
      <c r="H3208" s="309">
        <f t="shared" ref="H3208" si="571">H3209+H3210+H3212+H3213+H3214+H3215+H3216</f>
        <v>0</v>
      </c>
      <c r="I3208" s="309">
        <f t="shared" ref="I3208" si="572">I3209+I3210+I3212+I3213+I3214+I3215+I3216</f>
        <v>0</v>
      </c>
      <c r="J3208" s="309">
        <f t="shared" ref="J3208" si="573">J3209+J3210+J3212+J3213+J3214+J3215+J3216</f>
        <v>0</v>
      </c>
      <c r="K3208" s="309">
        <f t="shared" ref="K3208" si="574">K3209+K3210+K3212+K3213+K3214+K3215+K3216</f>
        <v>0</v>
      </c>
      <c r="L3208" s="309">
        <f t="shared" ref="L3208" si="575">L3209+L3210+L3212+L3213+L3214+L3215+L3216</f>
        <v>0</v>
      </c>
      <c r="M3208" s="309">
        <f t="shared" ref="M3208" si="576">M3209+M3210+M3212+M3213+M3214+M3215+M3216</f>
        <v>0</v>
      </c>
      <c r="N3208" s="309">
        <f t="shared" ref="N3208" si="577">N3209+N3210+N3212+N3213+N3214+N3215+N3216</f>
        <v>0</v>
      </c>
      <c r="O3208" s="309">
        <f t="shared" ref="O3208" si="578">O3209+O3210+O3212+O3213+O3214+O3215+O3216</f>
        <v>0</v>
      </c>
      <c r="P3208" s="309">
        <f t="shared" ref="P3208" si="579">P3209+P3210+P3212+P3213+P3214+P3215+P3216</f>
        <v>0</v>
      </c>
      <c r="Q3208" s="309">
        <f t="shared" ref="Q3208" si="580">Q3209+Q3210+Q3212+Q3213+Q3214+Q3215+Q3216</f>
        <v>0</v>
      </c>
      <c r="R3208" s="309">
        <f t="shared" ref="R3208" si="581">R3209+R3210+R3212+R3213+R3214+R3215+R3216</f>
        <v>0</v>
      </c>
      <c r="S3208" s="309">
        <f t="shared" ref="S3208" si="582">S3209+S3210+S3212+S3213+S3214+S3215+S3216</f>
        <v>0</v>
      </c>
      <c r="T3208" s="309">
        <f t="shared" ref="T3208" si="583">T3209+T3210+T3212+T3213+T3214+T3215+T3216</f>
        <v>0</v>
      </c>
      <c r="U3208" s="309"/>
      <c r="V3208" s="309"/>
      <c r="W3208" s="309">
        <f t="shared" ref="W3208" si="584">SUM(W3209:W3216)</f>
        <v>2671987500</v>
      </c>
      <c r="X3208" s="309"/>
    </row>
    <row r="3209" spans="1:25">
      <c r="A3209" s="173"/>
      <c r="B3209" s="163">
        <v>1</v>
      </c>
      <c r="C3209" s="163" t="s">
        <v>95</v>
      </c>
      <c r="D3209" s="167" t="s">
        <v>9</v>
      </c>
      <c r="E3209" s="300">
        <v>2317000000</v>
      </c>
      <c r="F3209" s="300"/>
      <c r="G3209" s="300"/>
      <c r="H3209" s="300"/>
      <c r="I3209" s="300"/>
      <c r="J3209" s="300"/>
      <c r="K3209" s="300"/>
      <c r="L3209" s="300"/>
      <c r="M3209" s="301">
        <v>0</v>
      </c>
      <c r="N3209" s="301"/>
      <c r="O3209" s="301"/>
      <c r="P3209" s="301"/>
      <c r="Q3209" s="301">
        <v>0</v>
      </c>
      <c r="R3209" s="301">
        <v>0</v>
      </c>
      <c r="S3209" s="301">
        <v>0</v>
      </c>
      <c r="T3209" s="301"/>
      <c r="U3209" s="301"/>
      <c r="V3209" s="301"/>
      <c r="W3209" s="301">
        <f t="shared" ref="W3209:W3210" si="585">E3209+G3209+H3209+I3209+J3209+K3209+L3209+M3209+N3209-O3209-P3209-Q3209-R3209-S3209-T3209-U3209-V3209</f>
        <v>2317000000</v>
      </c>
      <c r="X3209" s="301"/>
      <c r="Y3209" s="154"/>
    </row>
    <row r="3210" spans="1:25">
      <c r="A3210" s="173"/>
      <c r="B3210" s="163">
        <v>2</v>
      </c>
      <c r="C3210" s="163" t="s">
        <v>96</v>
      </c>
      <c r="D3210" s="167" t="s">
        <v>12</v>
      </c>
      <c r="E3210" s="300">
        <v>38671000</v>
      </c>
      <c r="F3210" s="300">
        <v>7000000</v>
      </c>
      <c r="G3210" s="300">
        <f t="shared" ref="G3210" si="586">SUM(G3211)</f>
        <v>7000000</v>
      </c>
      <c r="H3210" s="300">
        <f t="shared" ref="H3210" si="587">SUM(H3211)</f>
        <v>0</v>
      </c>
      <c r="I3210" s="300">
        <f t="shared" ref="I3210" si="588">SUM(I3211)</f>
        <v>0</v>
      </c>
      <c r="J3210" s="300">
        <f t="shared" ref="J3210" si="589">SUM(J3211)</f>
        <v>0</v>
      </c>
      <c r="K3210" s="300">
        <f t="shared" ref="K3210" si="590">SUM(K3211)</f>
        <v>0</v>
      </c>
      <c r="L3210" s="300">
        <f t="shared" ref="L3210" si="591">SUM(L3211)</f>
        <v>0</v>
      </c>
      <c r="M3210" s="300">
        <f t="shared" ref="M3210" si="592">SUM(M3211)</f>
        <v>0</v>
      </c>
      <c r="N3210" s="300">
        <f t="shared" ref="N3210" si="593">SUM(N3211)</f>
        <v>0</v>
      </c>
      <c r="O3210" s="300">
        <f t="shared" ref="O3210" si="594">SUM(O3211)</f>
        <v>0</v>
      </c>
      <c r="P3210" s="300">
        <f t="shared" ref="P3210" si="595">SUM(P3211)</f>
        <v>0</v>
      </c>
      <c r="Q3210" s="300">
        <f t="shared" ref="Q3210" si="596">SUM(Q3211)</f>
        <v>0</v>
      </c>
      <c r="R3210" s="300">
        <f t="shared" ref="R3210" si="597">SUM(R3211)</f>
        <v>0</v>
      </c>
      <c r="S3210" s="300">
        <f t="shared" ref="S3210" si="598">SUM(S3211)</f>
        <v>0</v>
      </c>
      <c r="T3210" s="300">
        <f t="shared" ref="T3210" si="599">SUM(T3211)</f>
        <v>0</v>
      </c>
      <c r="U3210" s="300"/>
      <c r="V3210" s="300"/>
      <c r="W3210" s="301">
        <f t="shared" si="585"/>
        <v>45671000</v>
      </c>
      <c r="X3210" s="301"/>
      <c r="Y3210" s="154"/>
    </row>
    <row r="3211" spans="1:25">
      <c r="A3211" s="174"/>
      <c r="B3211" s="162"/>
      <c r="C3211" s="162"/>
      <c r="D3211" s="248" t="s">
        <v>1346</v>
      </c>
      <c r="E3211" s="302"/>
      <c r="F3211" s="302"/>
      <c r="G3211" s="316">
        <v>7000000</v>
      </c>
      <c r="H3211" s="302"/>
      <c r="I3211" s="302"/>
      <c r="J3211" s="302"/>
      <c r="K3211" s="302"/>
      <c r="L3211" s="302"/>
      <c r="M3211" s="304"/>
      <c r="N3211" s="304"/>
      <c r="O3211" s="304"/>
      <c r="P3211" s="304"/>
      <c r="Q3211" s="304"/>
      <c r="R3211" s="304"/>
      <c r="S3211" s="304"/>
      <c r="T3211" s="304"/>
      <c r="U3211" s="304"/>
      <c r="V3211" s="304"/>
      <c r="W3211" s="304"/>
      <c r="X3211" s="304"/>
      <c r="Y3211" s="154"/>
    </row>
    <row r="3212" spans="1:25">
      <c r="A3212" s="173"/>
      <c r="B3212" s="163">
        <v>3</v>
      </c>
      <c r="C3212" s="163" t="s">
        <v>97</v>
      </c>
      <c r="D3212" s="167" t="s">
        <v>13</v>
      </c>
      <c r="E3212" s="300">
        <v>309250000</v>
      </c>
      <c r="F3212" s="300"/>
      <c r="G3212" s="300"/>
      <c r="H3212" s="300"/>
      <c r="I3212" s="300"/>
      <c r="J3212" s="300"/>
      <c r="K3212" s="300"/>
      <c r="L3212" s="300"/>
      <c r="M3212" s="301">
        <v>0</v>
      </c>
      <c r="N3212" s="301"/>
      <c r="O3212" s="301"/>
      <c r="P3212" s="301"/>
      <c r="Q3212" s="301">
        <v>0</v>
      </c>
      <c r="R3212" s="301">
        <v>0</v>
      </c>
      <c r="S3212" s="301">
        <v>0</v>
      </c>
      <c r="T3212" s="301"/>
      <c r="U3212" s="301"/>
      <c r="V3212" s="301"/>
      <c r="W3212" s="301">
        <f t="shared" ref="W3212:W3216" si="600">E3212+G3212+H3212+I3212+J3212+K3212+L3212+M3212+N3212-O3212-P3212-Q3212-R3212-S3212-T3212-U3212-V3212</f>
        <v>309250000</v>
      </c>
      <c r="X3212" s="301"/>
      <c r="Y3212" s="154"/>
    </row>
    <row r="3213" spans="1:25">
      <c r="A3213" s="173"/>
      <c r="B3213" s="163">
        <v>4</v>
      </c>
      <c r="C3213" s="163" t="s">
        <v>98</v>
      </c>
      <c r="D3213" s="167" t="s">
        <v>8</v>
      </c>
      <c r="E3213" s="300">
        <v>0</v>
      </c>
      <c r="F3213" s="300"/>
      <c r="G3213" s="300"/>
      <c r="H3213" s="300"/>
      <c r="I3213" s="300"/>
      <c r="J3213" s="300"/>
      <c r="K3213" s="300"/>
      <c r="L3213" s="300"/>
      <c r="M3213" s="301">
        <v>0</v>
      </c>
      <c r="N3213" s="301"/>
      <c r="O3213" s="301"/>
      <c r="P3213" s="301"/>
      <c r="Q3213" s="301">
        <v>0</v>
      </c>
      <c r="R3213" s="301">
        <v>0</v>
      </c>
      <c r="S3213" s="301">
        <v>0</v>
      </c>
      <c r="T3213" s="301"/>
      <c r="U3213" s="301"/>
      <c r="V3213" s="301"/>
      <c r="W3213" s="301">
        <f t="shared" si="600"/>
        <v>0</v>
      </c>
      <c r="X3213" s="301"/>
      <c r="Y3213" s="154"/>
    </row>
    <row r="3214" spans="1:25">
      <c r="A3214" s="173"/>
      <c r="B3214" s="163">
        <v>5</v>
      </c>
      <c r="C3214" s="163" t="s">
        <v>99</v>
      </c>
      <c r="D3214" s="167" t="s">
        <v>14</v>
      </c>
      <c r="E3214" s="300">
        <v>66500</v>
      </c>
      <c r="F3214" s="300"/>
      <c r="G3214" s="300"/>
      <c r="H3214" s="300"/>
      <c r="I3214" s="300"/>
      <c r="J3214" s="300"/>
      <c r="K3214" s="300"/>
      <c r="L3214" s="300"/>
      <c r="M3214" s="301">
        <v>0</v>
      </c>
      <c r="N3214" s="301"/>
      <c r="O3214" s="301"/>
      <c r="P3214" s="301"/>
      <c r="Q3214" s="301">
        <v>0</v>
      </c>
      <c r="R3214" s="301">
        <v>0</v>
      </c>
      <c r="S3214" s="301">
        <v>0</v>
      </c>
      <c r="T3214" s="301"/>
      <c r="U3214" s="301"/>
      <c r="V3214" s="301"/>
      <c r="W3214" s="301">
        <f t="shared" si="600"/>
        <v>66500</v>
      </c>
      <c r="X3214" s="301"/>
      <c r="Y3214" s="154"/>
    </row>
    <row r="3215" spans="1:25">
      <c r="A3215" s="173"/>
      <c r="B3215" s="163">
        <v>6</v>
      </c>
      <c r="C3215" s="163" t="s">
        <v>100</v>
      </c>
      <c r="D3215" s="167" t="s">
        <v>10</v>
      </c>
      <c r="E3215" s="300">
        <v>0</v>
      </c>
      <c r="F3215" s="300"/>
      <c r="G3215" s="300"/>
      <c r="H3215" s="300"/>
      <c r="I3215" s="300"/>
      <c r="J3215" s="300"/>
      <c r="K3215" s="300"/>
      <c r="L3215" s="300"/>
      <c r="M3215" s="301">
        <v>0</v>
      </c>
      <c r="N3215" s="301"/>
      <c r="O3215" s="301"/>
      <c r="P3215" s="301"/>
      <c r="Q3215" s="301">
        <v>0</v>
      </c>
      <c r="R3215" s="301">
        <v>0</v>
      </c>
      <c r="S3215" s="301">
        <v>0</v>
      </c>
      <c r="T3215" s="301"/>
      <c r="U3215" s="301"/>
      <c r="V3215" s="301"/>
      <c r="W3215" s="301">
        <f t="shared" si="600"/>
        <v>0</v>
      </c>
      <c r="X3215" s="301"/>
      <c r="Y3215" s="154"/>
    </row>
    <row r="3216" spans="1:25" s="247" customFormat="1">
      <c r="A3216" s="175"/>
      <c r="B3216" s="168">
        <v>7</v>
      </c>
      <c r="C3216" s="168"/>
      <c r="D3216" s="169" t="s">
        <v>11</v>
      </c>
      <c r="E3216" s="300">
        <v>0</v>
      </c>
      <c r="F3216" s="300"/>
      <c r="G3216" s="300"/>
      <c r="H3216" s="300"/>
      <c r="I3216" s="300"/>
      <c r="J3216" s="300"/>
      <c r="K3216" s="300"/>
      <c r="L3216" s="300"/>
      <c r="M3216" s="308">
        <v>0</v>
      </c>
      <c r="N3216" s="308"/>
      <c r="O3216" s="308"/>
      <c r="P3216" s="308"/>
      <c r="Q3216" s="308">
        <v>0</v>
      </c>
      <c r="R3216" s="308">
        <v>0</v>
      </c>
      <c r="S3216" s="308">
        <v>0</v>
      </c>
      <c r="T3216" s="308"/>
      <c r="U3216" s="308"/>
      <c r="V3216" s="308"/>
      <c r="W3216" s="301">
        <f t="shared" si="600"/>
        <v>0</v>
      </c>
      <c r="X3216" s="308"/>
      <c r="Y3216" s="155"/>
    </row>
    <row r="3217" spans="1:25">
      <c r="A3217" s="174"/>
      <c r="B3217" s="162"/>
      <c r="C3217" s="162"/>
      <c r="D3217" s="201"/>
      <c r="E3217" s="304"/>
      <c r="F3217" s="304"/>
      <c r="G3217" s="304"/>
      <c r="H3217" s="304"/>
      <c r="I3217" s="304"/>
      <c r="J3217" s="304"/>
      <c r="K3217" s="304"/>
      <c r="L3217" s="304"/>
      <c r="M3217" s="304"/>
      <c r="N3217" s="304"/>
      <c r="O3217" s="304"/>
      <c r="P3217" s="304"/>
      <c r="Q3217" s="304"/>
      <c r="R3217" s="304"/>
      <c r="S3217" s="304"/>
      <c r="T3217" s="304"/>
      <c r="U3217" s="304"/>
      <c r="V3217" s="304"/>
      <c r="W3217" s="304"/>
      <c r="X3217" s="304"/>
      <c r="Y3217" s="154"/>
    </row>
    <row r="3218" spans="1:25" s="226" customFormat="1" ht="18.75" customHeight="1">
      <c r="A3218" s="249">
        <v>47</v>
      </c>
      <c r="B3218" s="250" t="s">
        <v>65</v>
      </c>
      <c r="C3218" s="251"/>
      <c r="D3218" s="251"/>
      <c r="E3218" s="309">
        <f t="shared" ref="E3218:T3218" si="601">E3219+E3220+E3227+E3228+E3229+E3230+E3231</f>
        <v>703668000</v>
      </c>
      <c r="F3218" s="309">
        <f t="shared" si="601"/>
        <v>14000000</v>
      </c>
      <c r="G3218" s="309">
        <f t="shared" si="601"/>
        <v>14000000</v>
      </c>
      <c r="H3218" s="309">
        <f t="shared" si="601"/>
        <v>0</v>
      </c>
      <c r="I3218" s="309">
        <f t="shared" si="601"/>
        <v>0</v>
      </c>
      <c r="J3218" s="309">
        <f t="shared" si="601"/>
        <v>0</v>
      </c>
      <c r="K3218" s="309">
        <f t="shared" si="601"/>
        <v>0</v>
      </c>
      <c r="L3218" s="309">
        <f t="shared" si="601"/>
        <v>0</v>
      </c>
      <c r="M3218" s="309">
        <f t="shared" si="601"/>
        <v>750000</v>
      </c>
      <c r="N3218" s="309">
        <f t="shared" si="601"/>
        <v>0</v>
      </c>
      <c r="O3218" s="309">
        <f t="shared" si="601"/>
        <v>0</v>
      </c>
      <c r="P3218" s="309">
        <f t="shared" si="601"/>
        <v>0</v>
      </c>
      <c r="Q3218" s="309">
        <f t="shared" si="601"/>
        <v>0</v>
      </c>
      <c r="R3218" s="309">
        <f t="shared" si="601"/>
        <v>750000</v>
      </c>
      <c r="S3218" s="309">
        <f t="shared" si="601"/>
        <v>750000</v>
      </c>
      <c r="T3218" s="309">
        <f t="shared" si="601"/>
        <v>0</v>
      </c>
      <c r="U3218" s="309"/>
      <c r="V3218" s="309"/>
      <c r="W3218" s="309">
        <f t="shared" ref="W3218" si="602">SUM(W3219:W3231)</f>
        <v>716918000</v>
      </c>
      <c r="X3218" s="309"/>
    </row>
    <row r="3219" spans="1:25">
      <c r="A3219" s="173"/>
      <c r="B3219" s="163">
        <v>1</v>
      </c>
      <c r="C3219" s="163" t="s">
        <v>95</v>
      </c>
      <c r="D3219" s="167" t="s">
        <v>9</v>
      </c>
      <c r="E3219" s="300">
        <v>551500000</v>
      </c>
      <c r="F3219" s="300"/>
      <c r="G3219" s="300"/>
      <c r="H3219" s="300"/>
      <c r="I3219" s="300"/>
      <c r="J3219" s="300"/>
      <c r="K3219" s="300"/>
      <c r="L3219" s="300"/>
      <c r="M3219" s="301">
        <v>0</v>
      </c>
      <c r="N3219" s="301"/>
      <c r="O3219" s="301"/>
      <c r="P3219" s="301"/>
      <c r="Q3219" s="301">
        <v>0</v>
      </c>
      <c r="R3219" s="301">
        <v>0</v>
      </c>
      <c r="S3219" s="301">
        <v>0</v>
      </c>
      <c r="T3219" s="301"/>
      <c r="U3219" s="301"/>
      <c r="V3219" s="301"/>
      <c r="W3219" s="301">
        <f t="shared" ref="W3219:W3220" si="603">E3219+G3219+H3219+I3219+J3219+K3219+L3219+M3219+N3219-O3219-P3219-Q3219-R3219-S3219-T3219-U3219-V3219</f>
        <v>551500000</v>
      </c>
      <c r="X3219" s="301"/>
      <c r="Y3219" s="154"/>
    </row>
    <row r="3220" spans="1:25">
      <c r="A3220" s="173"/>
      <c r="B3220" s="163">
        <v>2</v>
      </c>
      <c r="C3220" s="163" t="s">
        <v>96</v>
      </c>
      <c r="D3220" s="167" t="s">
        <v>12</v>
      </c>
      <c r="E3220" s="300">
        <v>38601500</v>
      </c>
      <c r="F3220" s="300">
        <v>14000000</v>
      </c>
      <c r="G3220" s="300">
        <f t="shared" ref="G3220:T3220" si="604">SUM(G3221:G3226)</f>
        <v>14000000</v>
      </c>
      <c r="H3220" s="300">
        <f t="shared" si="604"/>
        <v>0</v>
      </c>
      <c r="I3220" s="300">
        <f t="shared" si="604"/>
        <v>0</v>
      </c>
      <c r="J3220" s="300">
        <f t="shared" si="604"/>
        <v>0</v>
      </c>
      <c r="K3220" s="300">
        <f t="shared" si="604"/>
        <v>0</v>
      </c>
      <c r="L3220" s="300">
        <f t="shared" si="604"/>
        <v>0</v>
      </c>
      <c r="M3220" s="300">
        <f t="shared" si="604"/>
        <v>0</v>
      </c>
      <c r="N3220" s="300">
        <f t="shared" si="604"/>
        <v>0</v>
      </c>
      <c r="O3220" s="300">
        <f t="shared" si="604"/>
        <v>0</v>
      </c>
      <c r="P3220" s="300">
        <f t="shared" si="604"/>
        <v>0</v>
      </c>
      <c r="Q3220" s="300">
        <f t="shared" si="604"/>
        <v>0</v>
      </c>
      <c r="R3220" s="300">
        <f t="shared" si="604"/>
        <v>750000</v>
      </c>
      <c r="S3220" s="300">
        <f t="shared" si="604"/>
        <v>0</v>
      </c>
      <c r="T3220" s="300">
        <f t="shared" si="604"/>
        <v>0</v>
      </c>
      <c r="U3220" s="300"/>
      <c r="V3220" s="300"/>
      <c r="W3220" s="301">
        <f t="shared" si="603"/>
        <v>51851500</v>
      </c>
      <c r="X3220" s="301"/>
      <c r="Y3220" s="154"/>
    </row>
    <row r="3221" spans="1:25">
      <c r="A3221" s="174"/>
      <c r="B3221" s="162"/>
      <c r="C3221" s="162"/>
      <c r="D3221" s="248" t="s">
        <v>653</v>
      </c>
      <c r="E3221" s="302"/>
      <c r="F3221" s="302"/>
      <c r="G3221" s="316">
        <v>6000000</v>
      </c>
      <c r="H3221" s="302"/>
      <c r="I3221" s="302"/>
      <c r="J3221" s="302"/>
      <c r="K3221" s="302"/>
      <c r="L3221" s="302"/>
      <c r="M3221" s="304"/>
      <c r="N3221" s="304"/>
      <c r="O3221" s="304"/>
      <c r="P3221" s="304"/>
      <c r="Q3221" s="304"/>
      <c r="R3221" s="304"/>
      <c r="S3221" s="304"/>
      <c r="T3221" s="304"/>
      <c r="U3221" s="304"/>
      <c r="V3221" s="304"/>
      <c r="W3221" s="304"/>
      <c r="X3221" s="304"/>
      <c r="Y3221" s="154"/>
    </row>
    <row r="3222" spans="1:25">
      <c r="A3222" s="174"/>
      <c r="B3222" s="162"/>
      <c r="C3222" s="162"/>
      <c r="D3222" s="248" t="s">
        <v>188</v>
      </c>
      <c r="E3222" s="302"/>
      <c r="F3222" s="302"/>
      <c r="G3222" s="316">
        <v>4000000</v>
      </c>
      <c r="H3222" s="302"/>
      <c r="I3222" s="302"/>
      <c r="J3222" s="302"/>
      <c r="K3222" s="302"/>
      <c r="L3222" s="302"/>
      <c r="M3222" s="304"/>
      <c r="N3222" s="304"/>
      <c r="O3222" s="304"/>
      <c r="P3222" s="304"/>
      <c r="Q3222" s="304"/>
      <c r="R3222" s="304"/>
      <c r="S3222" s="304"/>
      <c r="T3222" s="304"/>
      <c r="U3222" s="304"/>
      <c r="V3222" s="304"/>
      <c r="W3222" s="304"/>
      <c r="X3222" s="304"/>
      <c r="Y3222" s="154"/>
    </row>
    <row r="3223" spans="1:25">
      <c r="A3223" s="174"/>
      <c r="B3223" s="162"/>
      <c r="C3223" s="162"/>
      <c r="D3223" s="248" t="s">
        <v>626</v>
      </c>
      <c r="E3223" s="302"/>
      <c r="F3223" s="302"/>
      <c r="G3223" s="316">
        <v>1500000</v>
      </c>
      <c r="H3223" s="302"/>
      <c r="I3223" s="302"/>
      <c r="J3223" s="302"/>
      <c r="K3223" s="302"/>
      <c r="L3223" s="302"/>
      <c r="M3223" s="304"/>
      <c r="N3223" s="304"/>
      <c r="O3223" s="304"/>
      <c r="P3223" s="304"/>
      <c r="Q3223" s="304"/>
      <c r="R3223" s="304"/>
      <c r="S3223" s="304"/>
      <c r="T3223" s="304"/>
      <c r="U3223" s="304"/>
      <c r="V3223" s="304"/>
      <c r="W3223" s="304"/>
      <c r="X3223" s="304"/>
      <c r="Y3223" s="154"/>
    </row>
    <row r="3224" spans="1:25">
      <c r="A3224" s="174"/>
      <c r="B3224" s="162"/>
      <c r="C3224" s="162"/>
      <c r="D3224" s="248" t="s">
        <v>1040</v>
      </c>
      <c r="E3224" s="302"/>
      <c r="F3224" s="302"/>
      <c r="G3224" s="302">
        <v>2500000</v>
      </c>
      <c r="H3224" s="302"/>
      <c r="I3224" s="302"/>
      <c r="J3224" s="302"/>
      <c r="K3224" s="302"/>
      <c r="L3224" s="302"/>
      <c r="M3224" s="304"/>
      <c r="N3224" s="304"/>
      <c r="O3224" s="304"/>
      <c r="P3224" s="304"/>
      <c r="Q3224" s="304"/>
      <c r="R3224" s="304"/>
      <c r="S3224" s="304"/>
      <c r="T3224" s="304"/>
      <c r="U3224" s="304"/>
      <c r="V3224" s="304"/>
      <c r="W3224" s="304"/>
      <c r="X3224" s="304"/>
      <c r="Y3224" s="154"/>
    </row>
    <row r="3225" spans="1:25">
      <c r="A3225" s="174"/>
      <c r="B3225" s="162"/>
      <c r="C3225" s="162"/>
      <c r="D3225" s="271" t="s">
        <v>1348</v>
      </c>
      <c r="E3225" s="302"/>
      <c r="F3225" s="302"/>
      <c r="G3225" s="302"/>
      <c r="H3225" s="302"/>
      <c r="I3225" s="302"/>
      <c r="J3225" s="302"/>
      <c r="K3225" s="302"/>
      <c r="L3225" s="302"/>
      <c r="M3225" s="304"/>
      <c r="N3225" s="304"/>
      <c r="O3225" s="304"/>
      <c r="P3225" s="304"/>
      <c r="Q3225" s="304"/>
      <c r="R3225" s="304"/>
      <c r="S3225" s="304"/>
      <c r="T3225" s="304"/>
      <c r="U3225" s="304"/>
      <c r="V3225" s="304"/>
      <c r="W3225" s="304"/>
      <c r="X3225" s="304"/>
      <c r="Y3225" s="154"/>
    </row>
    <row r="3226" spans="1:25">
      <c r="A3226" s="174"/>
      <c r="B3226" s="162"/>
      <c r="C3226" s="162"/>
      <c r="D3226" s="248" t="s">
        <v>645</v>
      </c>
      <c r="E3226" s="302"/>
      <c r="F3226" s="302"/>
      <c r="G3226" s="302"/>
      <c r="H3226" s="302"/>
      <c r="I3226" s="302"/>
      <c r="J3226" s="302"/>
      <c r="K3226" s="302"/>
      <c r="L3226" s="302"/>
      <c r="M3226" s="304"/>
      <c r="N3226" s="304"/>
      <c r="O3226" s="304"/>
      <c r="P3226" s="304"/>
      <c r="Q3226" s="304"/>
      <c r="R3226" s="317">
        <v>750000</v>
      </c>
      <c r="S3226" s="304"/>
      <c r="T3226" s="304"/>
      <c r="U3226" s="304"/>
      <c r="V3226" s="304"/>
      <c r="W3226" s="304"/>
      <c r="X3226" s="304"/>
      <c r="Y3226" s="154"/>
    </row>
    <row r="3227" spans="1:25">
      <c r="A3227" s="173"/>
      <c r="B3227" s="163">
        <v>3</v>
      </c>
      <c r="C3227" s="163" t="s">
        <v>97</v>
      </c>
      <c r="D3227" s="167" t="s">
        <v>13</v>
      </c>
      <c r="E3227" s="300">
        <v>112500000</v>
      </c>
      <c r="F3227" s="300"/>
      <c r="G3227" s="300"/>
      <c r="H3227" s="300"/>
      <c r="I3227" s="300"/>
      <c r="J3227" s="300"/>
      <c r="K3227" s="300"/>
      <c r="L3227" s="300"/>
      <c r="M3227" s="301">
        <v>0</v>
      </c>
      <c r="N3227" s="301"/>
      <c r="O3227" s="301"/>
      <c r="P3227" s="301"/>
      <c r="Q3227" s="301">
        <v>0</v>
      </c>
      <c r="R3227" s="301">
        <v>0</v>
      </c>
      <c r="S3227" s="301">
        <v>0</v>
      </c>
      <c r="T3227" s="301"/>
      <c r="U3227" s="301"/>
      <c r="V3227" s="301"/>
      <c r="W3227" s="301">
        <f t="shared" ref="W3227:W3231" si="605">E3227+G3227+H3227+I3227+J3227+K3227+L3227+M3227+N3227-O3227-P3227-Q3227-R3227-S3227-T3227-U3227-V3227</f>
        <v>112500000</v>
      </c>
      <c r="X3227" s="301"/>
      <c r="Y3227" s="154"/>
    </row>
    <row r="3228" spans="1:25">
      <c r="A3228" s="173"/>
      <c r="B3228" s="163">
        <v>4</v>
      </c>
      <c r="C3228" s="163" t="s">
        <v>98</v>
      </c>
      <c r="D3228" s="167" t="s">
        <v>8</v>
      </c>
      <c r="E3228" s="300">
        <v>0</v>
      </c>
      <c r="F3228" s="300"/>
      <c r="G3228" s="300"/>
      <c r="H3228" s="300"/>
      <c r="I3228" s="300"/>
      <c r="J3228" s="300"/>
      <c r="K3228" s="300"/>
      <c r="L3228" s="300"/>
      <c r="M3228" s="301">
        <v>0</v>
      </c>
      <c r="N3228" s="301"/>
      <c r="O3228" s="301"/>
      <c r="P3228" s="301"/>
      <c r="Q3228" s="301">
        <v>0</v>
      </c>
      <c r="R3228" s="301">
        <v>0</v>
      </c>
      <c r="S3228" s="301">
        <v>0</v>
      </c>
      <c r="T3228" s="301"/>
      <c r="U3228" s="301"/>
      <c r="V3228" s="301"/>
      <c r="W3228" s="301">
        <f t="shared" si="605"/>
        <v>0</v>
      </c>
      <c r="X3228" s="301"/>
      <c r="Y3228" s="154"/>
    </row>
    <row r="3229" spans="1:25">
      <c r="A3229" s="173"/>
      <c r="B3229" s="163">
        <v>5</v>
      </c>
      <c r="C3229" s="163" t="s">
        <v>99</v>
      </c>
      <c r="D3229" s="167" t="s">
        <v>14</v>
      </c>
      <c r="E3229" s="300">
        <v>1066500</v>
      </c>
      <c r="F3229" s="300"/>
      <c r="G3229" s="300"/>
      <c r="H3229" s="300"/>
      <c r="I3229" s="300"/>
      <c r="J3229" s="300"/>
      <c r="K3229" s="300"/>
      <c r="L3229" s="300"/>
      <c r="M3229" s="301">
        <v>0</v>
      </c>
      <c r="N3229" s="301"/>
      <c r="O3229" s="301"/>
      <c r="P3229" s="301"/>
      <c r="Q3229" s="301">
        <v>0</v>
      </c>
      <c r="R3229" s="301">
        <v>0</v>
      </c>
      <c r="S3229" s="301">
        <v>0</v>
      </c>
      <c r="T3229" s="301"/>
      <c r="U3229" s="301"/>
      <c r="V3229" s="301"/>
      <c r="W3229" s="301">
        <f t="shared" si="605"/>
        <v>1066500</v>
      </c>
      <c r="X3229" s="301"/>
      <c r="Y3229" s="154"/>
    </row>
    <row r="3230" spans="1:25">
      <c r="A3230" s="173"/>
      <c r="B3230" s="163">
        <v>6</v>
      </c>
      <c r="C3230" s="163" t="s">
        <v>100</v>
      </c>
      <c r="D3230" s="167" t="s">
        <v>10</v>
      </c>
      <c r="E3230" s="300">
        <v>0</v>
      </c>
      <c r="F3230" s="300"/>
      <c r="G3230" s="300"/>
      <c r="H3230" s="300"/>
      <c r="I3230" s="300"/>
      <c r="J3230" s="300"/>
      <c r="K3230" s="300"/>
      <c r="L3230" s="300"/>
      <c r="M3230" s="301">
        <v>0</v>
      </c>
      <c r="N3230" s="301"/>
      <c r="O3230" s="301"/>
      <c r="P3230" s="301"/>
      <c r="Q3230" s="301">
        <v>0</v>
      </c>
      <c r="R3230" s="301">
        <v>0</v>
      </c>
      <c r="S3230" s="301">
        <v>0</v>
      </c>
      <c r="T3230" s="301"/>
      <c r="U3230" s="301"/>
      <c r="V3230" s="301"/>
      <c r="W3230" s="301">
        <f>E3230+G3230+H3230+I3230+J3230+K3230+L3230+M3230+N3230-O3230-P3230-Q3230-R3230-S3230-T3230-U3230-V3230</f>
        <v>0</v>
      </c>
      <c r="X3230" s="301"/>
      <c r="Y3230" s="154"/>
    </row>
    <row r="3231" spans="1:25" s="247" customFormat="1">
      <c r="A3231" s="175"/>
      <c r="B3231" s="168">
        <v>7</v>
      </c>
      <c r="C3231" s="168"/>
      <c r="D3231" s="169" t="s">
        <v>11</v>
      </c>
      <c r="E3231" s="300">
        <v>0</v>
      </c>
      <c r="F3231" s="300"/>
      <c r="G3231" s="300">
        <f>SUM(G3232:G3233)</f>
        <v>0</v>
      </c>
      <c r="H3231" s="300">
        <f t="shared" ref="H3231:T3231" si="606">SUM(H3232:H3233)</f>
        <v>0</v>
      </c>
      <c r="I3231" s="300">
        <f t="shared" si="606"/>
        <v>0</v>
      </c>
      <c r="J3231" s="300">
        <f t="shared" si="606"/>
        <v>0</v>
      </c>
      <c r="K3231" s="300">
        <f t="shared" si="606"/>
        <v>0</v>
      </c>
      <c r="L3231" s="300">
        <f t="shared" si="606"/>
        <v>0</v>
      </c>
      <c r="M3231" s="300">
        <f t="shared" si="606"/>
        <v>750000</v>
      </c>
      <c r="N3231" s="300">
        <f t="shared" si="606"/>
        <v>0</v>
      </c>
      <c r="O3231" s="300">
        <f t="shared" si="606"/>
        <v>0</v>
      </c>
      <c r="P3231" s="300">
        <f t="shared" si="606"/>
        <v>0</v>
      </c>
      <c r="Q3231" s="300">
        <f t="shared" si="606"/>
        <v>0</v>
      </c>
      <c r="R3231" s="300">
        <f t="shared" si="606"/>
        <v>0</v>
      </c>
      <c r="S3231" s="300">
        <f t="shared" si="606"/>
        <v>750000</v>
      </c>
      <c r="T3231" s="300">
        <f t="shared" si="606"/>
        <v>0</v>
      </c>
      <c r="U3231" s="300"/>
      <c r="V3231" s="300"/>
      <c r="W3231" s="301">
        <f t="shared" si="605"/>
        <v>0</v>
      </c>
      <c r="X3231" s="308"/>
      <c r="Y3231" s="155"/>
    </row>
    <row r="3232" spans="1:25">
      <c r="A3232" s="174"/>
      <c r="B3232" s="162"/>
      <c r="C3232" s="162"/>
      <c r="D3232" s="271" t="s">
        <v>1348</v>
      </c>
      <c r="E3232" s="302"/>
      <c r="F3232" s="302"/>
      <c r="G3232" s="302"/>
      <c r="H3232" s="302"/>
      <c r="I3232" s="302"/>
      <c r="J3232" s="302"/>
      <c r="K3232" s="302"/>
      <c r="L3232" s="302"/>
      <c r="M3232" s="304"/>
      <c r="N3232" s="304"/>
      <c r="O3232" s="304"/>
      <c r="P3232" s="304"/>
      <c r="Q3232" s="304"/>
      <c r="R3232" s="304"/>
      <c r="S3232" s="304"/>
      <c r="T3232" s="304"/>
      <c r="U3232" s="304"/>
      <c r="V3232" s="304"/>
      <c r="W3232" s="304"/>
      <c r="X3232" s="304"/>
      <c r="Y3232" s="154"/>
    </row>
    <row r="3233" spans="1:25">
      <c r="A3233" s="174"/>
      <c r="B3233" s="162"/>
      <c r="C3233" s="162"/>
      <c r="D3233" s="248" t="s">
        <v>645</v>
      </c>
      <c r="E3233" s="302"/>
      <c r="F3233" s="302"/>
      <c r="G3233" s="302"/>
      <c r="H3233" s="302"/>
      <c r="I3233" s="302"/>
      <c r="J3233" s="302"/>
      <c r="K3233" s="302"/>
      <c r="L3233" s="302"/>
      <c r="M3233" s="317">
        <v>750000</v>
      </c>
      <c r="N3233" s="304"/>
      <c r="O3233" s="304"/>
      <c r="P3233" s="304"/>
      <c r="Q3233" s="304"/>
      <c r="R3233" s="317"/>
      <c r="S3233" s="317">
        <v>750000</v>
      </c>
      <c r="T3233" s="304"/>
      <c r="U3233" s="304"/>
      <c r="V3233" s="304"/>
      <c r="W3233" s="304"/>
      <c r="X3233" s="304"/>
      <c r="Y3233" s="154"/>
    </row>
    <row r="3234" spans="1:25">
      <c r="A3234" s="174"/>
      <c r="B3234" s="162"/>
      <c r="C3234" s="162"/>
      <c r="D3234" s="248"/>
      <c r="E3234" s="304"/>
      <c r="F3234" s="304"/>
      <c r="G3234" s="304"/>
      <c r="H3234" s="304"/>
      <c r="I3234" s="304"/>
      <c r="J3234" s="304"/>
      <c r="K3234" s="304"/>
      <c r="L3234" s="304"/>
      <c r="M3234" s="304"/>
      <c r="N3234" s="304"/>
      <c r="O3234" s="304"/>
      <c r="P3234" s="304"/>
      <c r="Q3234" s="304"/>
      <c r="R3234" s="304"/>
      <c r="S3234" s="304"/>
      <c r="T3234" s="304"/>
      <c r="U3234" s="304"/>
      <c r="V3234" s="304"/>
      <c r="W3234" s="304"/>
      <c r="X3234" s="304"/>
      <c r="Y3234" s="154"/>
    </row>
    <row r="3235" spans="1:25" s="226" customFormat="1" ht="18.75" customHeight="1">
      <c r="A3235" s="249">
        <v>48</v>
      </c>
      <c r="B3235" s="250" t="s">
        <v>66</v>
      </c>
      <c r="C3235" s="251"/>
      <c r="D3235" s="251"/>
      <c r="E3235" s="309">
        <f t="shared" ref="E3235:T3235" si="607">E3236+E3243+E3255+E3257+E3258+E3259+E3260</f>
        <v>738120385</v>
      </c>
      <c r="F3235" s="309">
        <f t="shared" si="607"/>
        <v>8000000</v>
      </c>
      <c r="G3235" s="309">
        <f t="shared" si="607"/>
        <v>8000000</v>
      </c>
      <c r="H3235" s="309">
        <f t="shared" si="607"/>
        <v>0</v>
      </c>
      <c r="I3235" s="309">
        <f t="shared" si="607"/>
        <v>0</v>
      </c>
      <c r="J3235" s="309">
        <f t="shared" si="607"/>
        <v>0</v>
      </c>
      <c r="K3235" s="309">
        <f t="shared" si="607"/>
        <v>9175848</v>
      </c>
      <c r="L3235" s="309">
        <f t="shared" si="607"/>
        <v>0</v>
      </c>
      <c r="M3235" s="309">
        <f t="shared" si="607"/>
        <v>900000</v>
      </c>
      <c r="N3235" s="309">
        <f t="shared" si="607"/>
        <v>0</v>
      </c>
      <c r="O3235" s="309">
        <f t="shared" si="607"/>
        <v>0</v>
      </c>
      <c r="P3235" s="309">
        <f t="shared" si="607"/>
        <v>0</v>
      </c>
      <c r="Q3235" s="309">
        <f t="shared" si="607"/>
        <v>0</v>
      </c>
      <c r="R3235" s="309">
        <f t="shared" si="607"/>
        <v>900000</v>
      </c>
      <c r="S3235" s="309">
        <f t="shared" si="607"/>
        <v>7000000</v>
      </c>
      <c r="T3235" s="309">
        <f t="shared" si="607"/>
        <v>0</v>
      </c>
      <c r="U3235" s="309"/>
      <c r="V3235" s="309"/>
      <c r="W3235" s="309">
        <f t="shared" ref="W3235" si="608">SUM(W3236:W3260)</f>
        <v>748296233</v>
      </c>
      <c r="X3235" s="309"/>
    </row>
    <row r="3236" spans="1:25">
      <c r="A3236" s="173"/>
      <c r="B3236" s="163">
        <v>1</v>
      </c>
      <c r="C3236" s="163" t="s">
        <v>95</v>
      </c>
      <c r="D3236" s="167" t="s">
        <v>9</v>
      </c>
      <c r="E3236" s="300">
        <v>643178000</v>
      </c>
      <c r="F3236" s="300"/>
      <c r="G3236" s="300">
        <f>SUM(G3237:G3242)</f>
        <v>0</v>
      </c>
      <c r="H3236" s="300">
        <f t="shared" ref="H3236:T3236" si="609">SUM(H3237:H3242)</f>
        <v>0</v>
      </c>
      <c r="I3236" s="300">
        <f t="shared" si="609"/>
        <v>0</v>
      </c>
      <c r="J3236" s="300">
        <f t="shared" si="609"/>
        <v>0</v>
      </c>
      <c r="K3236" s="300">
        <f t="shared" si="609"/>
        <v>9175848</v>
      </c>
      <c r="L3236" s="300">
        <f t="shared" si="609"/>
        <v>0</v>
      </c>
      <c r="M3236" s="300">
        <f t="shared" si="609"/>
        <v>0</v>
      </c>
      <c r="N3236" s="300">
        <f t="shared" si="609"/>
        <v>0</v>
      </c>
      <c r="O3236" s="300">
        <f t="shared" si="609"/>
        <v>0</v>
      </c>
      <c r="P3236" s="300">
        <f t="shared" si="609"/>
        <v>0</v>
      </c>
      <c r="Q3236" s="300">
        <f t="shared" si="609"/>
        <v>0</v>
      </c>
      <c r="R3236" s="300">
        <f t="shared" si="609"/>
        <v>0</v>
      </c>
      <c r="S3236" s="300">
        <f t="shared" si="609"/>
        <v>0</v>
      </c>
      <c r="T3236" s="300">
        <f t="shared" si="609"/>
        <v>0</v>
      </c>
      <c r="U3236" s="300"/>
      <c r="V3236" s="300"/>
      <c r="W3236" s="301">
        <f t="shared" ref="W3236" si="610">E3236+G3236+H3236+I3236+J3236+K3236+L3236+M3236+N3236-O3236-P3236-Q3236-R3236-S3236-T3236-U3236-V3236</f>
        <v>652353848</v>
      </c>
      <c r="X3236" s="301"/>
      <c r="Y3236" s="154"/>
    </row>
    <row r="3237" spans="1:25" s="237" customFormat="1">
      <c r="A3237" s="174"/>
      <c r="B3237" s="227"/>
      <c r="C3237" s="227"/>
      <c r="D3237" s="248" t="s">
        <v>1349</v>
      </c>
      <c r="E3237" s="305"/>
      <c r="F3237" s="305"/>
      <c r="G3237" s="305"/>
      <c r="H3237" s="305"/>
      <c r="I3237" s="305"/>
      <c r="J3237" s="305"/>
      <c r="K3237" s="343">
        <v>1434808</v>
      </c>
      <c r="L3237" s="305"/>
      <c r="M3237" s="337"/>
      <c r="N3237" s="337"/>
      <c r="O3237" s="337"/>
      <c r="P3237" s="337"/>
      <c r="Q3237" s="337"/>
      <c r="R3237" s="337"/>
      <c r="S3237" s="337"/>
      <c r="T3237" s="337"/>
      <c r="U3237" s="337"/>
      <c r="V3237" s="337"/>
      <c r="W3237" s="337"/>
      <c r="X3237" s="337"/>
      <c r="Y3237" s="263"/>
    </row>
    <row r="3238" spans="1:25" s="237" customFormat="1">
      <c r="A3238" s="174"/>
      <c r="B3238" s="227"/>
      <c r="C3238" s="227"/>
      <c r="D3238" s="248" t="s">
        <v>1350</v>
      </c>
      <c r="E3238" s="305"/>
      <c r="F3238" s="305"/>
      <c r="G3238" s="305"/>
      <c r="H3238" s="305"/>
      <c r="I3238" s="305"/>
      <c r="J3238" s="305"/>
      <c r="K3238" s="343">
        <v>1679808</v>
      </c>
      <c r="L3238" s="305"/>
      <c r="M3238" s="337"/>
      <c r="N3238" s="337"/>
      <c r="O3238" s="337"/>
      <c r="P3238" s="337"/>
      <c r="Q3238" s="337"/>
      <c r="R3238" s="337"/>
      <c r="S3238" s="337"/>
      <c r="T3238" s="337"/>
      <c r="U3238" s="337"/>
      <c r="V3238" s="337"/>
      <c r="W3238" s="337"/>
      <c r="X3238" s="337"/>
      <c r="Y3238" s="263"/>
    </row>
    <row r="3239" spans="1:25" s="237" customFormat="1">
      <c r="A3239" s="174"/>
      <c r="B3239" s="227"/>
      <c r="C3239" s="227"/>
      <c r="D3239" s="248" t="s">
        <v>1351</v>
      </c>
      <c r="E3239" s="305"/>
      <c r="F3239" s="305"/>
      <c r="G3239" s="305"/>
      <c r="H3239" s="305"/>
      <c r="I3239" s="305"/>
      <c r="J3239" s="305"/>
      <c r="K3239" s="343">
        <v>1273808</v>
      </c>
      <c r="L3239" s="305"/>
      <c r="M3239" s="337"/>
      <c r="N3239" s="337"/>
      <c r="O3239" s="337"/>
      <c r="P3239" s="337"/>
      <c r="Q3239" s="337"/>
      <c r="R3239" s="337"/>
      <c r="S3239" s="337"/>
      <c r="T3239" s="337"/>
      <c r="U3239" s="337"/>
      <c r="V3239" s="337"/>
      <c r="W3239" s="337"/>
      <c r="X3239" s="337"/>
      <c r="Y3239" s="263"/>
    </row>
    <row r="3240" spans="1:25" s="259" customFormat="1">
      <c r="A3240" s="174"/>
      <c r="B3240" s="227"/>
      <c r="C3240" s="227"/>
      <c r="D3240" s="248" t="s">
        <v>1352</v>
      </c>
      <c r="E3240" s="305"/>
      <c r="F3240" s="305"/>
      <c r="G3240" s="305"/>
      <c r="H3240" s="305"/>
      <c r="I3240" s="305"/>
      <c r="J3240" s="305"/>
      <c r="K3240" s="343">
        <v>1623808</v>
      </c>
      <c r="L3240" s="305"/>
      <c r="M3240" s="337"/>
      <c r="N3240" s="337"/>
      <c r="O3240" s="337"/>
      <c r="P3240" s="337"/>
      <c r="Q3240" s="337"/>
      <c r="R3240" s="337"/>
      <c r="S3240" s="337"/>
      <c r="T3240" s="337"/>
      <c r="U3240" s="337"/>
      <c r="V3240" s="337"/>
      <c r="W3240" s="337"/>
      <c r="X3240" s="337"/>
      <c r="Y3240" s="263"/>
    </row>
    <row r="3241" spans="1:25" s="259" customFormat="1">
      <c r="A3241" s="174"/>
      <c r="B3241" s="227"/>
      <c r="C3241" s="227"/>
      <c r="D3241" s="248" t="s">
        <v>1353</v>
      </c>
      <c r="E3241" s="305"/>
      <c r="F3241" s="305"/>
      <c r="G3241" s="305"/>
      <c r="H3241" s="305"/>
      <c r="I3241" s="305"/>
      <c r="J3241" s="305"/>
      <c r="K3241" s="343">
        <v>1385808</v>
      </c>
      <c r="L3241" s="305"/>
      <c r="M3241" s="337"/>
      <c r="N3241" s="337"/>
      <c r="O3241" s="337"/>
      <c r="P3241" s="337"/>
      <c r="Q3241" s="337"/>
      <c r="R3241" s="337"/>
      <c r="S3241" s="337"/>
      <c r="T3241" s="337"/>
      <c r="U3241" s="337"/>
      <c r="V3241" s="337"/>
      <c r="W3241" s="337"/>
      <c r="X3241" s="337"/>
      <c r="Y3241" s="263"/>
    </row>
    <row r="3242" spans="1:25" s="259" customFormat="1">
      <c r="A3242" s="174"/>
      <c r="B3242" s="227"/>
      <c r="C3242" s="227"/>
      <c r="D3242" s="248" t="s">
        <v>1354</v>
      </c>
      <c r="E3242" s="305"/>
      <c r="F3242" s="305"/>
      <c r="G3242" s="305"/>
      <c r="H3242" s="305"/>
      <c r="I3242" s="305"/>
      <c r="J3242" s="305"/>
      <c r="K3242" s="343">
        <v>1777808</v>
      </c>
      <c r="L3242" s="305"/>
      <c r="M3242" s="337"/>
      <c r="N3242" s="337"/>
      <c r="O3242" s="337"/>
      <c r="P3242" s="337"/>
      <c r="Q3242" s="337"/>
      <c r="R3242" s="337"/>
      <c r="S3242" s="337"/>
      <c r="T3242" s="337"/>
      <c r="U3242" s="337"/>
      <c r="V3242" s="337"/>
      <c r="W3242" s="337"/>
      <c r="X3242" s="337"/>
      <c r="Y3242" s="263"/>
    </row>
    <row r="3243" spans="1:25">
      <c r="A3243" s="173"/>
      <c r="B3243" s="163">
        <v>2</v>
      </c>
      <c r="C3243" s="163" t="s">
        <v>96</v>
      </c>
      <c r="D3243" s="167" t="s">
        <v>12</v>
      </c>
      <c r="E3243" s="300">
        <v>50550885</v>
      </c>
      <c r="F3243" s="300">
        <v>8000000</v>
      </c>
      <c r="G3243" s="300">
        <f>SUM(G3245:G3254)</f>
        <v>8000000</v>
      </c>
      <c r="H3243" s="300">
        <f t="shared" ref="H3243:T3243" si="611">SUM(H3245:H3254)</f>
        <v>0</v>
      </c>
      <c r="I3243" s="300">
        <f t="shared" si="611"/>
        <v>0</v>
      </c>
      <c r="J3243" s="300">
        <f t="shared" si="611"/>
        <v>0</v>
      </c>
      <c r="K3243" s="300">
        <f t="shared" si="611"/>
        <v>0</v>
      </c>
      <c r="L3243" s="300">
        <f t="shared" si="611"/>
        <v>0</v>
      </c>
      <c r="M3243" s="300">
        <f t="shared" si="611"/>
        <v>0</v>
      </c>
      <c r="N3243" s="300">
        <f t="shared" si="611"/>
        <v>0</v>
      </c>
      <c r="O3243" s="300">
        <f t="shared" si="611"/>
        <v>0</v>
      </c>
      <c r="P3243" s="300">
        <f t="shared" si="611"/>
        <v>0</v>
      </c>
      <c r="Q3243" s="300">
        <f t="shared" si="611"/>
        <v>0</v>
      </c>
      <c r="R3243" s="300">
        <f t="shared" si="611"/>
        <v>900000</v>
      </c>
      <c r="S3243" s="300">
        <f t="shared" si="611"/>
        <v>0</v>
      </c>
      <c r="T3243" s="300">
        <f t="shared" si="611"/>
        <v>0</v>
      </c>
      <c r="U3243" s="300"/>
      <c r="V3243" s="300"/>
      <c r="W3243" s="301">
        <f t="shared" ref="W3243" si="612">E3243+G3243+H3243+I3243+J3243+K3243+L3243+M3243+N3243-O3243-P3243-Q3243-R3243-S3243-T3243-U3243-V3243</f>
        <v>57650885</v>
      </c>
      <c r="X3243" s="301"/>
      <c r="Y3243" s="154"/>
    </row>
    <row r="3244" spans="1:25">
      <c r="A3244" s="174"/>
      <c r="B3244" s="162"/>
      <c r="C3244" s="162"/>
      <c r="D3244" s="271" t="s">
        <v>1348</v>
      </c>
      <c r="E3244" s="302"/>
      <c r="F3244" s="302"/>
      <c r="G3244" s="302"/>
      <c r="H3244" s="302"/>
      <c r="I3244" s="302"/>
      <c r="J3244" s="302"/>
      <c r="K3244" s="302"/>
      <c r="L3244" s="302"/>
      <c r="M3244" s="302"/>
      <c r="N3244" s="302"/>
      <c r="O3244" s="302"/>
      <c r="P3244" s="302"/>
      <c r="Q3244" s="302"/>
      <c r="R3244" s="302"/>
      <c r="S3244" s="302"/>
      <c r="T3244" s="302"/>
      <c r="U3244" s="302"/>
      <c r="V3244" s="302"/>
      <c r="W3244" s="304"/>
      <c r="X3244" s="304"/>
      <c r="Y3244" s="154"/>
    </row>
    <row r="3245" spans="1:25" s="260" customFormat="1">
      <c r="A3245" s="165"/>
      <c r="B3245" s="166"/>
      <c r="C3245" s="166"/>
      <c r="D3245" s="248" t="s">
        <v>1363</v>
      </c>
      <c r="E3245" s="343"/>
      <c r="F3245" s="343"/>
      <c r="G3245" s="343"/>
      <c r="H3245" s="343"/>
      <c r="I3245" s="343"/>
      <c r="J3245" s="343"/>
      <c r="K3245" s="343"/>
      <c r="L3245" s="343"/>
      <c r="M3245" s="345"/>
      <c r="N3245" s="345"/>
      <c r="O3245" s="345"/>
      <c r="P3245" s="345"/>
      <c r="Q3245" s="343"/>
      <c r="R3245" s="343">
        <v>250000</v>
      </c>
      <c r="S3245" s="345"/>
      <c r="T3245" s="345"/>
      <c r="U3245" s="345"/>
      <c r="V3245" s="345"/>
      <c r="W3245" s="345"/>
      <c r="X3245" s="345"/>
      <c r="Y3245" s="156"/>
    </row>
    <row r="3246" spans="1:25" s="237" customFormat="1">
      <c r="A3246" s="165"/>
      <c r="B3246" s="166"/>
      <c r="C3246" s="166"/>
      <c r="D3246" s="248" t="s">
        <v>1355</v>
      </c>
      <c r="E3246" s="343"/>
      <c r="F3246" s="343"/>
      <c r="G3246" s="343"/>
      <c r="H3246" s="343"/>
      <c r="I3246" s="343"/>
      <c r="J3246" s="343"/>
      <c r="K3246" s="343"/>
      <c r="L3246" s="343"/>
      <c r="M3246" s="345"/>
      <c r="N3246" s="345"/>
      <c r="O3246" s="345"/>
      <c r="P3246" s="345"/>
      <c r="Q3246" s="343"/>
      <c r="R3246" s="343">
        <v>200000</v>
      </c>
      <c r="S3246" s="345"/>
      <c r="T3246" s="345"/>
      <c r="U3246" s="345"/>
      <c r="V3246" s="345"/>
      <c r="W3246" s="345"/>
      <c r="X3246" s="345"/>
      <c r="Y3246" s="156"/>
    </row>
    <row r="3247" spans="1:25" s="237" customFormat="1">
      <c r="A3247" s="165"/>
      <c r="B3247" s="166"/>
      <c r="C3247" s="166"/>
      <c r="D3247" s="248" t="s">
        <v>1356</v>
      </c>
      <c r="E3247" s="343"/>
      <c r="F3247" s="343"/>
      <c r="G3247" s="343"/>
      <c r="H3247" s="343"/>
      <c r="I3247" s="343"/>
      <c r="J3247" s="343"/>
      <c r="K3247" s="343"/>
      <c r="L3247" s="343"/>
      <c r="M3247" s="345"/>
      <c r="N3247" s="345"/>
      <c r="O3247" s="345"/>
      <c r="P3247" s="345"/>
      <c r="Q3247" s="343"/>
      <c r="R3247" s="343">
        <v>50000</v>
      </c>
      <c r="S3247" s="345"/>
      <c r="T3247" s="345"/>
      <c r="U3247" s="345"/>
      <c r="V3247" s="345"/>
      <c r="W3247" s="345"/>
      <c r="X3247" s="345"/>
      <c r="Y3247" s="156"/>
    </row>
    <row r="3248" spans="1:25" s="237" customFormat="1">
      <c r="A3248" s="165"/>
      <c r="B3248" s="166"/>
      <c r="C3248" s="166"/>
      <c r="D3248" s="248" t="s">
        <v>1357</v>
      </c>
      <c r="E3248" s="343"/>
      <c r="F3248" s="343"/>
      <c r="G3248" s="343"/>
      <c r="H3248" s="343"/>
      <c r="I3248" s="343"/>
      <c r="J3248" s="343"/>
      <c r="K3248" s="343"/>
      <c r="L3248" s="343"/>
      <c r="M3248" s="345"/>
      <c r="N3248" s="345"/>
      <c r="O3248" s="345"/>
      <c r="P3248" s="345"/>
      <c r="Q3248" s="343"/>
      <c r="R3248" s="343">
        <v>200000</v>
      </c>
      <c r="S3248" s="345"/>
      <c r="T3248" s="345"/>
      <c r="U3248" s="345"/>
      <c r="V3248" s="345"/>
      <c r="W3248" s="345"/>
      <c r="X3248" s="345"/>
      <c r="Y3248" s="156"/>
    </row>
    <row r="3249" spans="1:25" s="237" customFormat="1">
      <c r="A3249" s="165"/>
      <c r="B3249" s="166"/>
      <c r="C3249" s="166"/>
      <c r="D3249" s="248" t="s">
        <v>1358</v>
      </c>
      <c r="E3249" s="343"/>
      <c r="F3249" s="343"/>
      <c r="G3249" s="343"/>
      <c r="H3249" s="343"/>
      <c r="I3249" s="343"/>
      <c r="J3249" s="343"/>
      <c r="K3249" s="343"/>
      <c r="L3249" s="343"/>
      <c r="M3249" s="345"/>
      <c r="N3249" s="345"/>
      <c r="O3249" s="345"/>
      <c r="P3249" s="345"/>
      <c r="Q3249" s="343"/>
      <c r="R3249" s="343">
        <v>50000</v>
      </c>
      <c r="S3249" s="345"/>
      <c r="T3249" s="345"/>
      <c r="U3249" s="345"/>
      <c r="V3249" s="345"/>
      <c r="W3249" s="345"/>
      <c r="X3249" s="345"/>
      <c r="Y3249" s="156"/>
    </row>
    <row r="3250" spans="1:25" s="237" customFormat="1">
      <c r="A3250" s="165"/>
      <c r="B3250" s="166"/>
      <c r="C3250" s="166"/>
      <c r="D3250" s="248" t="s">
        <v>1359</v>
      </c>
      <c r="E3250" s="343"/>
      <c r="F3250" s="343"/>
      <c r="G3250" s="343"/>
      <c r="H3250" s="343"/>
      <c r="I3250" s="343"/>
      <c r="J3250" s="343"/>
      <c r="K3250" s="343"/>
      <c r="L3250" s="343"/>
      <c r="M3250" s="345"/>
      <c r="N3250" s="345"/>
      <c r="O3250" s="345"/>
      <c r="P3250" s="345"/>
      <c r="Q3250" s="343"/>
      <c r="R3250" s="343">
        <v>50000</v>
      </c>
      <c r="S3250" s="345"/>
      <c r="T3250" s="345"/>
      <c r="U3250" s="345"/>
      <c r="V3250" s="345"/>
      <c r="W3250" s="345"/>
      <c r="X3250" s="345"/>
      <c r="Y3250" s="156"/>
    </row>
    <row r="3251" spans="1:25" s="237" customFormat="1">
      <c r="A3251" s="165"/>
      <c r="B3251" s="166"/>
      <c r="C3251" s="166"/>
      <c r="D3251" s="248" t="s">
        <v>1360</v>
      </c>
      <c r="E3251" s="343"/>
      <c r="F3251" s="343"/>
      <c r="G3251" s="343"/>
      <c r="H3251" s="343"/>
      <c r="I3251" s="343"/>
      <c r="J3251" s="343"/>
      <c r="K3251" s="343"/>
      <c r="L3251" s="343"/>
      <c r="M3251" s="345"/>
      <c r="N3251" s="345"/>
      <c r="O3251" s="345"/>
      <c r="P3251" s="345"/>
      <c r="Q3251" s="343"/>
      <c r="R3251" s="343">
        <v>100000</v>
      </c>
      <c r="S3251" s="345"/>
      <c r="T3251" s="345"/>
      <c r="U3251" s="345"/>
      <c r="V3251" s="345"/>
      <c r="W3251" s="345"/>
      <c r="X3251" s="345"/>
      <c r="Y3251" s="156"/>
    </row>
    <row r="3252" spans="1:25" s="237" customFormat="1">
      <c r="A3252" s="165"/>
      <c r="B3252" s="166"/>
      <c r="C3252" s="166"/>
      <c r="D3252" s="248" t="s">
        <v>1361</v>
      </c>
      <c r="E3252" s="343"/>
      <c r="F3252" s="343"/>
      <c r="G3252" s="343">
        <v>1300000</v>
      </c>
      <c r="H3252" s="343"/>
      <c r="I3252" s="343"/>
      <c r="J3252" s="343"/>
      <c r="K3252" s="343"/>
      <c r="L3252" s="343"/>
      <c r="M3252" s="345"/>
      <c r="N3252" s="345"/>
      <c r="O3252" s="345"/>
      <c r="P3252" s="345"/>
      <c r="Q3252" s="345"/>
      <c r="R3252" s="345"/>
      <c r="S3252" s="345"/>
      <c r="T3252" s="345"/>
      <c r="U3252" s="345"/>
      <c r="V3252" s="345"/>
      <c r="W3252" s="345"/>
      <c r="X3252" s="345"/>
      <c r="Y3252" s="156"/>
    </row>
    <row r="3253" spans="1:25" s="237" customFormat="1">
      <c r="A3253" s="165"/>
      <c r="B3253" s="166"/>
      <c r="C3253" s="166"/>
      <c r="D3253" s="248" t="s">
        <v>1362</v>
      </c>
      <c r="E3253" s="343"/>
      <c r="F3253" s="343"/>
      <c r="G3253" s="343">
        <v>700000</v>
      </c>
      <c r="H3253" s="343"/>
      <c r="I3253" s="343"/>
      <c r="J3253" s="343"/>
      <c r="K3253" s="343"/>
      <c r="L3253" s="343"/>
      <c r="M3253" s="345"/>
      <c r="N3253" s="345"/>
      <c r="O3253" s="345"/>
      <c r="P3253" s="345"/>
      <c r="Q3253" s="345"/>
      <c r="R3253" s="345"/>
      <c r="S3253" s="345"/>
      <c r="T3253" s="345"/>
      <c r="U3253" s="345"/>
      <c r="V3253" s="345"/>
      <c r="W3253" s="345"/>
      <c r="X3253" s="345"/>
      <c r="Y3253" s="156"/>
    </row>
    <row r="3254" spans="1:25" s="259" customFormat="1">
      <c r="A3254" s="165"/>
      <c r="B3254" s="166"/>
      <c r="C3254" s="166"/>
      <c r="D3254" s="248" t="s">
        <v>150</v>
      </c>
      <c r="E3254" s="343"/>
      <c r="F3254" s="343"/>
      <c r="G3254" s="343">
        <v>6000000</v>
      </c>
      <c r="H3254" s="343"/>
      <c r="I3254" s="343"/>
      <c r="J3254" s="343"/>
      <c r="K3254" s="343"/>
      <c r="L3254" s="343"/>
      <c r="M3254" s="345"/>
      <c r="N3254" s="345"/>
      <c r="O3254" s="345"/>
      <c r="P3254" s="345"/>
      <c r="Q3254" s="345"/>
      <c r="R3254" s="345"/>
      <c r="S3254" s="345"/>
      <c r="T3254" s="345"/>
      <c r="U3254" s="345"/>
      <c r="V3254" s="345"/>
      <c r="W3254" s="345"/>
      <c r="X3254" s="345"/>
      <c r="Y3254" s="156"/>
    </row>
    <row r="3255" spans="1:25">
      <c r="A3255" s="173"/>
      <c r="B3255" s="163">
        <v>3</v>
      </c>
      <c r="C3255" s="163" t="s">
        <v>97</v>
      </c>
      <c r="D3255" s="167" t="s">
        <v>13</v>
      </c>
      <c r="E3255" s="300">
        <v>44300000</v>
      </c>
      <c r="F3255" s="300"/>
      <c r="G3255" s="300">
        <f>SUM(G3256)</f>
        <v>0</v>
      </c>
      <c r="H3255" s="300">
        <f t="shared" ref="H3255:T3255" si="613">SUM(H3256)</f>
        <v>0</v>
      </c>
      <c r="I3255" s="300">
        <f t="shared" si="613"/>
        <v>0</v>
      </c>
      <c r="J3255" s="300">
        <f t="shared" si="613"/>
        <v>0</v>
      </c>
      <c r="K3255" s="300">
        <f t="shared" si="613"/>
        <v>0</v>
      </c>
      <c r="L3255" s="300">
        <f t="shared" si="613"/>
        <v>0</v>
      </c>
      <c r="M3255" s="300">
        <f t="shared" si="613"/>
        <v>0</v>
      </c>
      <c r="N3255" s="300">
        <f t="shared" si="613"/>
        <v>0</v>
      </c>
      <c r="O3255" s="300">
        <f t="shared" si="613"/>
        <v>0</v>
      </c>
      <c r="P3255" s="300">
        <f t="shared" si="613"/>
        <v>0</v>
      </c>
      <c r="Q3255" s="300">
        <f t="shared" si="613"/>
        <v>0</v>
      </c>
      <c r="R3255" s="300">
        <f t="shared" si="613"/>
        <v>0</v>
      </c>
      <c r="S3255" s="300">
        <f t="shared" si="613"/>
        <v>7000000</v>
      </c>
      <c r="T3255" s="300">
        <f t="shared" si="613"/>
        <v>0</v>
      </c>
      <c r="U3255" s="300"/>
      <c r="V3255" s="300"/>
      <c r="W3255" s="301">
        <f t="shared" ref="W3255" si="614">E3255+G3255+H3255+I3255+J3255+K3255+L3255+M3255+N3255-O3255-P3255-Q3255-R3255-S3255-T3255-U3255-V3255</f>
        <v>37300000</v>
      </c>
      <c r="X3255" s="301"/>
      <c r="Y3255" s="154"/>
    </row>
    <row r="3256" spans="1:25" s="259" customFormat="1">
      <c r="A3256" s="165"/>
      <c r="B3256" s="166"/>
      <c r="C3256" s="166"/>
      <c r="D3256" s="248" t="s">
        <v>1364</v>
      </c>
      <c r="E3256" s="343"/>
      <c r="F3256" s="343"/>
      <c r="G3256" s="343"/>
      <c r="H3256" s="343"/>
      <c r="I3256" s="343"/>
      <c r="J3256" s="343"/>
      <c r="K3256" s="343"/>
      <c r="L3256" s="343"/>
      <c r="M3256" s="345"/>
      <c r="N3256" s="345"/>
      <c r="O3256" s="345"/>
      <c r="P3256" s="345"/>
      <c r="Q3256" s="345"/>
      <c r="R3256" s="345"/>
      <c r="S3256" s="345">
        <v>7000000</v>
      </c>
      <c r="T3256" s="345"/>
      <c r="U3256" s="345"/>
      <c r="V3256" s="345"/>
      <c r="W3256" s="345"/>
      <c r="X3256" s="345"/>
      <c r="Y3256" s="156"/>
    </row>
    <row r="3257" spans="1:25">
      <c r="A3257" s="173"/>
      <c r="B3257" s="163">
        <v>4</v>
      </c>
      <c r="C3257" s="163" t="s">
        <v>98</v>
      </c>
      <c r="D3257" s="167" t="s">
        <v>8</v>
      </c>
      <c r="E3257" s="300">
        <v>0</v>
      </c>
      <c r="F3257" s="300"/>
      <c r="G3257" s="300"/>
      <c r="H3257" s="300"/>
      <c r="I3257" s="300"/>
      <c r="J3257" s="300"/>
      <c r="K3257" s="300"/>
      <c r="L3257" s="300"/>
      <c r="M3257" s="301">
        <v>0</v>
      </c>
      <c r="N3257" s="301"/>
      <c r="O3257" s="301"/>
      <c r="P3257" s="301"/>
      <c r="Q3257" s="301">
        <v>0</v>
      </c>
      <c r="R3257" s="301">
        <v>0</v>
      </c>
      <c r="S3257" s="301">
        <v>0</v>
      </c>
      <c r="T3257" s="301"/>
      <c r="U3257" s="301"/>
      <c r="V3257" s="301"/>
      <c r="W3257" s="301">
        <f t="shared" ref="W3257:W3260" si="615">E3257+G3257+H3257+I3257+J3257+K3257+L3257+M3257+N3257-O3257-P3257-Q3257-R3257-S3257-T3257-U3257-V3257</f>
        <v>0</v>
      </c>
      <c r="X3257" s="301"/>
      <c r="Y3257" s="154"/>
    </row>
    <row r="3258" spans="1:25">
      <c r="A3258" s="173"/>
      <c r="B3258" s="163">
        <v>5</v>
      </c>
      <c r="C3258" s="163" t="s">
        <v>99</v>
      </c>
      <c r="D3258" s="167" t="s">
        <v>14</v>
      </c>
      <c r="E3258" s="300">
        <v>91500</v>
      </c>
      <c r="F3258" s="300"/>
      <c r="G3258" s="300"/>
      <c r="H3258" s="300"/>
      <c r="I3258" s="300"/>
      <c r="J3258" s="300"/>
      <c r="K3258" s="300"/>
      <c r="L3258" s="300"/>
      <c r="M3258" s="301">
        <v>0</v>
      </c>
      <c r="N3258" s="301"/>
      <c r="O3258" s="301"/>
      <c r="P3258" s="301"/>
      <c r="Q3258" s="301">
        <v>0</v>
      </c>
      <c r="R3258" s="301">
        <v>0</v>
      </c>
      <c r="S3258" s="301">
        <v>0</v>
      </c>
      <c r="T3258" s="301"/>
      <c r="U3258" s="301"/>
      <c r="V3258" s="301"/>
      <c r="W3258" s="301">
        <f t="shared" si="615"/>
        <v>91500</v>
      </c>
      <c r="X3258" s="301"/>
      <c r="Y3258" s="154"/>
    </row>
    <row r="3259" spans="1:25">
      <c r="A3259" s="173"/>
      <c r="B3259" s="163">
        <v>6</v>
      </c>
      <c r="C3259" s="163" t="s">
        <v>100</v>
      </c>
      <c r="D3259" s="167" t="s">
        <v>10</v>
      </c>
      <c r="E3259" s="300">
        <v>0</v>
      </c>
      <c r="F3259" s="300"/>
      <c r="G3259" s="300"/>
      <c r="H3259" s="300"/>
      <c r="I3259" s="300"/>
      <c r="J3259" s="300"/>
      <c r="K3259" s="300"/>
      <c r="L3259" s="300"/>
      <c r="M3259" s="301">
        <v>0</v>
      </c>
      <c r="N3259" s="301"/>
      <c r="O3259" s="301"/>
      <c r="P3259" s="301"/>
      <c r="Q3259" s="301">
        <v>0</v>
      </c>
      <c r="R3259" s="301">
        <v>0</v>
      </c>
      <c r="S3259" s="301">
        <v>0</v>
      </c>
      <c r="T3259" s="301"/>
      <c r="U3259" s="301"/>
      <c r="V3259" s="301"/>
      <c r="W3259" s="301">
        <f t="shared" si="615"/>
        <v>0</v>
      </c>
      <c r="X3259" s="301"/>
      <c r="Y3259" s="154"/>
    </row>
    <row r="3260" spans="1:25" s="247" customFormat="1">
      <c r="A3260" s="175"/>
      <c r="B3260" s="168">
        <v>7</v>
      </c>
      <c r="C3260" s="168"/>
      <c r="D3260" s="169" t="s">
        <v>11</v>
      </c>
      <c r="E3260" s="300">
        <v>0</v>
      </c>
      <c r="F3260" s="300"/>
      <c r="G3260" s="300">
        <f>SUM(G3261:G3268)</f>
        <v>0</v>
      </c>
      <c r="H3260" s="300">
        <f t="shared" ref="H3260:T3260" si="616">SUM(H3261:H3268)</f>
        <v>0</v>
      </c>
      <c r="I3260" s="300">
        <f t="shared" si="616"/>
        <v>0</v>
      </c>
      <c r="J3260" s="300">
        <f t="shared" si="616"/>
        <v>0</v>
      </c>
      <c r="K3260" s="300">
        <f t="shared" si="616"/>
        <v>0</v>
      </c>
      <c r="L3260" s="300">
        <f t="shared" si="616"/>
        <v>0</v>
      </c>
      <c r="M3260" s="300">
        <f t="shared" si="616"/>
        <v>900000</v>
      </c>
      <c r="N3260" s="300">
        <f t="shared" si="616"/>
        <v>0</v>
      </c>
      <c r="O3260" s="300">
        <f t="shared" si="616"/>
        <v>0</v>
      </c>
      <c r="P3260" s="300">
        <f t="shared" si="616"/>
        <v>0</v>
      </c>
      <c r="Q3260" s="300">
        <f t="shared" si="616"/>
        <v>0</v>
      </c>
      <c r="R3260" s="300">
        <f t="shared" si="616"/>
        <v>0</v>
      </c>
      <c r="S3260" s="300">
        <f t="shared" si="616"/>
        <v>0</v>
      </c>
      <c r="T3260" s="300">
        <f t="shared" si="616"/>
        <v>0</v>
      </c>
      <c r="U3260" s="300"/>
      <c r="V3260" s="300"/>
      <c r="W3260" s="301">
        <f t="shared" si="615"/>
        <v>900000</v>
      </c>
      <c r="X3260" s="308"/>
      <c r="Y3260" s="155"/>
    </row>
    <row r="3261" spans="1:25">
      <c r="A3261" s="174"/>
      <c r="B3261" s="162"/>
      <c r="C3261" s="162"/>
      <c r="D3261" s="271" t="s">
        <v>1249</v>
      </c>
      <c r="E3261" s="302"/>
      <c r="F3261" s="302"/>
      <c r="G3261" s="302"/>
      <c r="H3261" s="302"/>
      <c r="I3261" s="302"/>
      <c r="J3261" s="302"/>
      <c r="K3261" s="302"/>
      <c r="L3261" s="302"/>
      <c r="M3261" s="302"/>
      <c r="N3261" s="302"/>
      <c r="O3261" s="302"/>
      <c r="P3261" s="302"/>
      <c r="Q3261" s="302"/>
      <c r="R3261" s="302"/>
      <c r="S3261" s="302"/>
      <c r="T3261" s="302"/>
      <c r="U3261" s="302"/>
      <c r="V3261" s="302"/>
      <c r="W3261" s="304"/>
      <c r="X3261" s="304"/>
      <c r="Y3261" s="154"/>
    </row>
    <row r="3262" spans="1:25" s="260" customFormat="1">
      <c r="A3262" s="165"/>
      <c r="B3262" s="166"/>
      <c r="C3262" s="166"/>
      <c r="D3262" s="248" t="s">
        <v>1363</v>
      </c>
      <c r="E3262" s="343"/>
      <c r="F3262" s="343"/>
      <c r="G3262" s="343"/>
      <c r="H3262" s="343"/>
      <c r="I3262" s="343"/>
      <c r="J3262" s="343"/>
      <c r="K3262" s="343"/>
      <c r="L3262" s="343"/>
      <c r="M3262" s="343">
        <v>250000</v>
      </c>
      <c r="N3262" s="345"/>
      <c r="O3262" s="345"/>
      <c r="P3262" s="345"/>
      <c r="Q3262" s="343"/>
      <c r="R3262" s="343"/>
      <c r="S3262" s="343"/>
      <c r="T3262" s="345"/>
      <c r="U3262" s="345"/>
      <c r="V3262" s="345"/>
      <c r="W3262" s="345"/>
      <c r="X3262" s="345"/>
      <c r="Y3262" s="156"/>
    </row>
    <row r="3263" spans="1:25" s="237" customFormat="1">
      <c r="A3263" s="165"/>
      <c r="B3263" s="166"/>
      <c r="C3263" s="166"/>
      <c r="D3263" s="248" t="s">
        <v>1355</v>
      </c>
      <c r="E3263" s="343"/>
      <c r="F3263" s="343"/>
      <c r="G3263" s="343"/>
      <c r="H3263" s="343"/>
      <c r="I3263" s="343"/>
      <c r="J3263" s="343"/>
      <c r="K3263" s="343"/>
      <c r="L3263" s="343"/>
      <c r="M3263" s="343">
        <v>200000</v>
      </c>
      <c r="N3263" s="345"/>
      <c r="O3263" s="345"/>
      <c r="P3263" s="345"/>
      <c r="Q3263" s="343"/>
      <c r="R3263" s="343"/>
      <c r="S3263" s="343"/>
      <c r="T3263" s="345"/>
      <c r="U3263" s="345"/>
      <c r="V3263" s="345"/>
      <c r="W3263" s="345"/>
      <c r="X3263" s="345"/>
      <c r="Y3263" s="156"/>
    </row>
    <row r="3264" spans="1:25" s="237" customFormat="1">
      <c r="A3264" s="165"/>
      <c r="B3264" s="166"/>
      <c r="C3264" s="166"/>
      <c r="D3264" s="248" t="s">
        <v>1356</v>
      </c>
      <c r="E3264" s="343"/>
      <c r="F3264" s="343"/>
      <c r="G3264" s="343"/>
      <c r="H3264" s="343"/>
      <c r="I3264" s="343"/>
      <c r="J3264" s="343"/>
      <c r="K3264" s="343"/>
      <c r="L3264" s="343"/>
      <c r="M3264" s="343">
        <v>50000</v>
      </c>
      <c r="N3264" s="345"/>
      <c r="O3264" s="345"/>
      <c r="P3264" s="345"/>
      <c r="Q3264" s="343"/>
      <c r="R3264" s="343"/>
      <c r="S3264" s="343"/>
      <c r="T3264" s="345"/>
      <c r="U3264" s="345"/>
      <c r="V3264" s="345"/>
      <c r="W3264" s="345"/>
      <c r="X3264" s="345"/>
      <c r="Y3264" s="156"/>
    </row>
    <row r="3265" spans="1:25" s="237" customFormat="1">
      <c r="A3265" s="165"/>
      <c r="B3265" s="166"/>
      <c r="C3265" s="166"/>
      <c r="D3265" s="248" t="s">
        <v>1357</v>
      </c>
      <c r="E3265" s="343"/>
      <c r="F3265" s="343"/>
      <c r="G3265" s="343"/>
      <c r="H3265" s="343"/>
      <c r="I3265" s="343"/>
      <c r="J3265" s="343"/>
      <c r="K3265" s="343"/>
      <c r="L3265" s="343"/>
      <c r="M3265" s="343">
        <v>200000</v>
      </c>
      <c r="N3265" s="345"/>
      <c r="O3265" s="345"/>
      <c r="P3265" s="345"/>
      <c r="Q3265" s="343"/>
      <c r="R3265" s="343"/>
      <c r="S3265" s="343"/>
      <c r="T3265" s="345"/>
      <c r="U3265" s="345"/>
      <c r="V3265" s="345"/>
      <c r="W3265" s="345"/>
      <c r="X3265" s="345"/>
      <c r="Y3265" s="156"/>
    </row>
    <row r="3266" spans="1:25" s="237" customFormat="1">
      <c r="A3266" s="165"/>
      <c r="B3266" s="166"/>
      <c r="C3266" s="166"/>
      <c r="D3266" s="248" t="s">
        <v>1358</v>
      </c>
      <c r="E3266" s="343"/>
      <c r="F3266" s="343"/>
      <c r="G3266" s="343"/>
      <c r="H3266" s="343"/>
      <c r="I3266" s="343"/>
      <c r="J3266" s="343"/>
      <c r="K3266" s="343"/>
      <c r="L3266" s="343"/>
      <c r="M3266" s="343">
        <v>50000</v>
      </c>
      <c r="N3266" s="345"/>
      <c r="O3266" s="345"/>
      <c r="P3266" s="345"/>
      <c r="Q3266" s="343"/>
      <c r="R3266" s="343"/>
      <c r="S3266" s="343"/>
      <c r="T3266" s="345"/>
      <c r="U3266" s="345"/>
      <c r="V3266" s="345"/>
      <c r="W3266" s="345"/>
      <c r="X3266" s="345"/>
      <c r="Y3266" s="156"/>
    </row>
    <row r="3267" spans="1:25" s="237" customFormat="1">
      <c r="A3267" s="165"/>
      <c r="B3267" s="166"/>
      <c r="C3267" s="166"/>
      <c r="D3267" s="248" t="s">
        <v>1359</v>
      </c>
      <c r="E3267" s="343"/>
      <c r="F3267" s="343"/>
      <c r="G3267" s="343"/>
      <c r="H3267" s="343"/>
      <c r="I3267" s="343"/>
      <c r="J3267" s="343"/>
      <c r="K3267" s="343"/>
      <c r="L3267" s="343"/>
      <c r="M3267" s="343">
        <v>50000</v>
      </c>
      <c r="N3267" s="345"/>
      <c r="O3267" s="345"/>
      <c r="P3267" s="345"/>
      <c r="Q3267" s="343"/>
      <c r="R3267" s="343"/>
      <c r="S3267" s="343"/>
      <c r="T3267" s="345"/>
      <c r="U3267" s="345"/>
      <c r="V3267" s="345"/>
      <c r="W3267" s="345"/>
      <c r="X3267" s="345"/>
      <c r="Y3267" s="156"/>
    </row>
    <row r="3268" spans="1:25" s="237" customFormat="1">
      <c r="A3268" s="165"/>
      <c r="B3268" s="166"/>
      <c r="C3268" s="166"/>
      <c r="D3268" s="248" t="s">
        <v>1360</v>
      </c>
      <c r="E3268" s="343"/>
      <c r="F3268" s="343"/>
      <c r="G3268" s="343"/>
      <c r="H3268" s="343"/>
      <c r="I3268" s="343"/>
      <c r="J3268" s="343"/>
      <c r="K3268" s="343"/>
      <c r="L3268" s="343"/>
      <c r="M3268" s="343">
        <v>100000</v>
      </c>
      <c r="N3268" s="345"/>
      <c r="O3268" s="345"/>
      <c r="P3268" s="345"/>
      <c r="Q3268" s="343"/>
      <c r="R3268" s="343"/>
      <c r="S3268" s="343"/>
      <c r="T3268" s="345"/>
      <c r="U3268" s="345"/>
      <c r="V3268" s="345"/>
      <c r="W3268" s="345"/>
      <c r="X3268" s="345"/>
      <c r="Y3268" s="156"/>
    </row>
    <row r="3269" spans="1:25">
      <c r="A3269" s="174"/>
      <c r="B3269" s="162"/>
      <c r="C3269" s="162"/>
      <c r="D3269" s="248"/>
      <c r="E3269" s="304"/>
      <c r="F3269" s="304"/>
      <c r="G3269" s="304"/>
      <c r="H3269" s="304"/>
      <c r="I3269" s="304"/>
      <c r="J3269" s="304"/>
      <c r="K3269" s="304"/>
      <c r="L3269" s="304"/>
      <c r="M3269" s="304"/>
      <c r="N3269" s="304"/>
      <c r="O3269" s="304"/>
      <c r="P3269" s="304"/>
      <c r="Q3269" s="304"/>
      <c r="R3269" s="304"/>
      <c r="S3269" s="304"/>
      <c r="T3269" s="304"/>
      <c r="U3269" s="304"/>
      <c r="V3269" s="304"/>
      <c r="W3269" s="304"/>
      <c r="X3269" s="304"/>
      <c r="Y3269" s="154"/>
    </row>
    <row r="3270" spans="1:25" s="226" customFormat="1" ht="18.75" customHeight="1">
      <c r="A3270" s="249">
        <v>49</v>
      </c>
      <c r="B3270" s="250" t="s">
        <v>67</v>
      </c>
      <c r="C3270" s="251"/>
      <c r="D3270" s="251"/>
      <c r="E3270" s="309">
        <f>E3271+E3273+E3276+E3277+E3279+E3280+E3281</f>
        <v>1916876000</v>
      </c>
      <c r="F3270" s="309">
        <f t="shared" ref="F3270:G3270" si="617">F3271+F3273+F3276+F3277+F3279+F3280+F3281</f>
        <v>7842100</v>
      </c>
      <c r="G3270" s="309">
        <f t="shared" si="617"/>
        <v>7842100</v>
      </c>
      <c r="H3270" s="309">
        <f t="shared" ref="H3270" si="618">H3271+H3273+H3276+H3277+H3279+H3280+H3281</f>
        <v>0</v>
      </c>
      <c r="I3270" s="309">
        <f t="shared" ref="I3270" si="619">I3271+I3273+I3276+I3277+I3279+I3280+I3281</f>
        <v>0</v>
      </c>
      <c r="J3270" s="309">
        <f t="shared" ref="J3270" si="620">J3271+J3273+J3276+J3277+J3279+J3280+J3281</f>
        <v>0</v>
      </c>
      <c r="K3270" s="309">
        <f t="shared" ref="K3270" si="621">K3271+K3273+K3276+K3277+K3279+K3280+K3281</f>
        <v>39856008</v>
      </c>
      <c r="L3270" s="309">
        <f t="shared" ref="L3270" si="622">L3271+L3273+L3276+L3277+L3279+L3280+L3281</f>
        <v>0</v>
      </c>
      <c r="M3270" s="309">
        <f t="shared" ref="M3270" si="623">M3271+M3273+M3276+M3277+M3279+M3280+M3281</f>
        <v>0</v>
      </c>
      <c r="N3270" s="309">
        <f t="shared" ref="N3270" si="624">N3271+N3273+N3276+N3277+N3279+N3280+N3281</f>
        <v>0</v>
      </c>
      <c r="O3270" s="309">
        <f t="shared" ref="O3270" si="625">O3271+O3273+O3276+O3277+O3279+O3280+O3281</f>
        <v>0</v>
      </c>
      <c r="P3270" s="309">
        <f t="shared" ref="P3270" si="626">P3271+P3273+P3276+P3277+P3279+P3280+P3281</f>
        <v>0</v>
      </c>
      <c r="Q3270" s="309">
        <f t="shared" ref="Q3270" si="627">Q3271+Q3273+Q3276+Q3277+Q3279+Q3280+Q3281</f>
        <v>0</v>
      </c>
      <c r="R3270" s="309">
        <f t="shared" ref="R3270" si="628">R3271+R3273+R3276+R3277+R3279+R3280+R3281</f>
        <v>0</v>
      </c>
      <c r="S3270" s="309">
        <f t="shared" ref="S3270" si="629">S3271+S3273+S3276+S3277+S3279+S3280+S3281</f>
        <v>0</v>
      </c>
      <c r="T3270" s="309">
        <f t="shared" ref="T3270" si="630">T3271+T3273+T3276+T3277+T3279+T3280+T3281</f>
        <v>0</v>
      </c>
      <c r="U3270" s="309"/>
      <c r="V3270" s="309"/>
      <c r="W3270" s="309">
        <f t="shared" ref="W3270" si="631">SUM(W3271:W3281)</f>
        <v>1964574108</v>
      </c>
      <c r="X3270" s="309"/>
    </row>
    <row r="3271" spans="1:25">
      <c r="A3271" s="173"/>
      <c r="B3271" s="163">
        <v>1</v>
      </c>
      <c r="C3271" s="163" t="s">
        <v>95</v>
      </c>
      <c r="D3271" s="167" t="s">
        <v>9</v>
      </c>
      <c r="E3271" s="300">
        <v>1838788000</v>
      </c>
      <c r="F3271" s="300"/>
      <c r="G3271" s="300">
        <f>SUM(G3272)</f>
        <v>0</v>
      </c>
      <c r="H3271" s="300">
        <f t="shared" ref="H3271:T3271" si="632">SUM(H3272)</f>
        <v>0</v>
      </c>
      <c r="I3271" s="300">
        <f t="shared" si="632"/>
        <v>0</v>
      </c>
      <c r="J3271" s="300">
        <f t="shared" si="632"/>
        <v>0</v>
      </c>
      <c r="K3271" s="300">
        <f t="shared" si="632"/>
        <v>39856008</v>
      </c>
      <c r="L3271" s="300">
        <f t="shared" si="632"/>
        <v>0</v>
      </c>
      <c r="M3271" s="300">
        <f t="shared" si="632"/>
        <v>0</v>
      </c>
      <c r="N3271" s="300">
        <f t="shared" si="632"/>
        <v>0</v>
      </c>
      <c r="O3271" s="300">
        <f t="shared" si="632"/>
        <v>0</v>
      </c>
      <c r="P3271" s="300">
        <f t="shared" si="632"/>
        <v>0</v>
      </c>
      <c r="Q3271" s="300">
        <f t="shared" si="632"/>
        <v>0</v>
      </c>
      <c r="R3271" s="300">
        <f t="shared" si="632"/>
        <v>0</v>
      </c>
      <c r="S3271" s="300">
        <f t="shared" si="632"/>
        <v>0</v>
      </c>
      <c r="T3271" s="300">
        <f t="shared" si="632"/>
        <v>0</v>
      </c>
      <c r="U3271" s="300"/>
      <c r="V3271" s="300"/>
      <c r="W3271" s="301">
        <f t="shared" ref="W3271" si="633">E3271+G3271+H3271+I3271+J3271+K3271+L3271+M3271+N3271-O3271-P3271-Q3271-R3271-S3271-T3271-U3271-V3271</f>
        <v>1878644008</v>
      </c>
      <c r="X3271" s="301"/>
      <c r="Y3271" s="154"/>
    </row>
    <row r="3272" spans="1:25">
      <c r="A3272" s="174"/>
      <c r="B3272" s="162"/>
      <c r="C3272" s="162"/>
      <c r="D3272" s="248" t="s">
        <v>1344</v>
      </c>
      <c r="E3272" s="302"/>
      <c r="F3272" s="302"/>
      <c r="G3272" s="302"/>
      <c r="H3272" s="316">
        <v>0</v>
      </c>
      <c r="I3272" s="302"/>
      <c r="J3272" s="302"/>
      <c r="K3272" s="316">
        <v>39856008</v>
      </c>
      <c r="L3272" s="302"/>
      <c r="M3272" s="304"/>
      <c r="N3272" s="304"/>
      <c r="O3272" s="304"/>
      <c r="P3272" s="304"/>
      <c r="Q3272" s="304"/>
      <c r="R3272" s="304"/>
      <c r="S3272" s="304"/>
      <c r="T3272" s="304"/>
      <c r="U3272" s="304"/>
      <c r="V3272" s="304"/>
      <c r="W3272" s="304"/>
      <c r="X3272" s="304"/>
      <c r="Y3272" s="154"/>
    </row>
    <row r="3273" spans="1:25">
      <c r="A3273" s="173"/>
      <c r="B3273" s="163">
        <v>2</v>
      </c>
      <c r="C3273" s="163" t="s">
        <v>96</v>
      </c>
      <c r="D3273" s="167" t="s">
        <v>12</v>
      </c>
      <c r="E3273" s="300">
        <v>51021500</v>
      </c>
      <c r="F3273" s="300">
        <v>7500000</v>
      </c>
      <c r="G3273" s="300">
        <f>SUM(G3274:G3275)</f>
        <v>7500000</v>
      </c>
      <c r="H3273" s="300">
        <f t="shared" ref="H3273:T3273" si="634">SUM(H3274:H3275)</f>
        <v>0</v>
      </c>
      <c r="I3273" s="300">
        <f t="shared" si="634"/>
        <v>0</v>
      </c>
      <c r="J3273" s="300">
        <f t="shared" si="634"/>
        <v>0</v>
      </c>
      <c r="K3273" s="300">
        <f t="shared" si="634"/>
        <v>0</v>
      </c>
      <c r="L3273" s="300">
        <f t="shared" si="634"/>
        <v>0</v>
      </c>
      <c r="M3273" s="300">
        <f t="shared" si="634"/>
        <v>0</v>
      </c>
      <c r="N3273" s="300">
        <f t="shared" si="634"/>
        <v>0</v>
      </c>
      <c r="O3273" s="300">
        <f t="shared" si="634"/>
        <v>0</v>
      </c>
      <c r="P3273" s="300">
        <f t="shared" si="634"/>
        <v>0</v>
      </c>
      <c r="Q3273" s="300">
        <f t="shared" si="634"/>
        <v>0</v>
      </c>
      <c r="R3273" s="300">
        <f t="shared" si="634"/>
        <v>0</v>
      </c>
      <c r="S3273" s="300">
        <f t="shared" si="634"/>
        <v>0</v>
      </c>
      <c r="T3273" s="300">
        <f t="shared" si="634"/>
        <v>0</v>
      </c>
      <c r="U3273" s="300"/>
      <c r="V3273" s="300"/>
      <c r="W3273" s="301">
        <f t="shared" ref="W3273" si="635">E3273+G3273+H3273+I3273+J3273+K3273+L3273+M3273+N3273-O3273-P3273-Q3273-R3273-S3273-T3273-U3273-V3273</f>
        <v>58521500</v>
      </c>
      <c r="X3273" s="301"/>
      <c r="Y3273" s="154"/>
    </row>
    <row r="3274" spans="1:25" s="237" customFormat="1">
      <c r="A3274" s="165"/>
      <c r="B3274" s="166"/>
      <c r="C3274" s="166"/>
      <c r="D3274" s="248" t="s">
        <v>1365</v>
      </c>
      <c r="E3274" s="343"/>
      <c r="F3274" s="343"/>
      <c r="G3274" s="316">
        <v>7000000</v>
      </c>
      <c r="H3274" s="343"/>
      <c r="I3274" s="343"/>
      <c r="J3274" s="343"/>
      <c r="K3274" s="343"/>
      <c r="L3274" s="343"/>
      <c r="M3274" s="343"/>
      <c r="N3274" s="345"/>
      <c r="O3274" s="345"/>
      <c r="P3274" s="345"/>
      <c r="Q3274" s="343"/>
      <c r="R3274" s="343"/>
      <c r="S3274" s="343"/>
      <c r="T3274" s="345"/>
      <c r="U3274" s="345"/>
      <c r="V3274" s="345"/>
      <c r="W3274" s="345"/>
      <c r="X3274" s="345"/>
      <c r="Y3274" s="156"/>
    </row>
    <row r="3275" spans="1:25" s="237" customFormat="1">
      <c r="A3275" s="165"/>
      <c r="B3275" s="166"/>
      <c r="C3275" s="166"/>
      <c r="D3275" s="248" t="s">
        <v>1366</v>
      </c>
      <c r="E3275" s="343"/>
      <c r="F3275" s="343"/>
      <c r="G3275" s="316">
        <v>500000</v>
      </c>
      <c r="H3275" s="343"/>
      <c r="I3275" s="343"/>
      <c r="J3275" s="343"/>
      <c r="K3275" s="343"/>
      <c r="L3275" s="343"/>
      <c r="M3275" s="343"/>
      <c r="N3275" s="345"/>
      <c r="O3275" s="345"/>
      <c r="P3275" s="345"/>
      <c r="Q3275" s="343"/>
      <c r="R3275" s="343"/>
      <c r="S3275" s="343"/>
      <c r="T3275" s="345"/>
      <c r="U3275" s="345"/>
      <c r="V3275" s="345"/>
      <c r="W3275" s="345"/>
      <c r="X3275" s="345"/>
      <c r="Y3275" s="156"/>
    </row>
    <row r="3276" spans="1:25">
      <c r="A3276" s="173"/>
      <c r="B3276" s="163">
        <v>3</v>
      </c>
      <c r="C3276" s="163" t="s">
        <v>97</v>
      </c>
      <c r="D3276" s="167" t="s">
        <v>13</v>
      </c>
      <c r="E3276" s="300">
        <v>27000000</v>
      </c>
      <c r="F3276" s="300"/>
      <c r="G3276" s="300"/>
      <c r="H3276" s="300"/>
      <c r="I3276" s="300"/>
      <c r="J3276" s="300"/>
      <c r="K3276" s="300"/>
      <c r="L3276" s="300"/>
      <c r="M3276" s="301">
        <v>0</v>
      </c>
      <c r="N3276" s="301"/>
      <c r="O3276" s="301"/>
      <c r="P3276" s="301"/>
      <c r="Q3276" s="301">
        <v>0</v>
      </c>
      <c r="R3276" s="301">
        <v>0</v>
      </c>
      <c r="S3276" s="301">
        <v>0</v>
      </c>
      <c r="T3276" s="301"/>
      <c r="U3276" s="301"/>
      <c r="V3276" s="301"/>
      <c r="W3276" s="301">
        <f t="shared" ref="W3276:W3277" si="636">E3276+G3276+H3276+I3276+J3276+K3276+L3276+M3276+N3276-O3276-P3276-Q3276-R3276-S3276-T3276-U3276-V3276</f>
        <v>27000000</v>
      </c>
      <c r="X3276" s="301"/>
      <c r="Y3276" s="154"/>
    </row>
    <row r="3277" spans="1:25">
      <c r="A3277" s="173"/>
      <c r="B3277" s="163">
        <v>4</v>
      </c>
      <c r="C3277" s="163" t="s">
        <v>98</v>
      </c>
      <c r="D3277" s="167" t="s">
        <v>8</v>
      </c>
      <c r="E3277" s="300">
        <v>0</v>
      </c>
      <c r="F3277" s="300">
        <v>342100</v>
      </c>
      <c r="G3277" s="300">
        <f>SUM(G3278)</f>
        <v>342100</v>
      </c>
      <c r="H3277" s="300">
        <f t="shared" ref="H3277:T3277" si="637">SUM(H3278)</f>
        <v>0</v>
      </c>
      <c r="I3277" s="300">
        <f t="shared" si="637"/>
        <v>0</v>
      </c>
      <c r="J3277" s="300">
        <f t="shared" si="637"/>
        <v>0</v>
      </c>
      <c r="K3277" s="300">
        <f t="shared" si="637"/>
        <v>0</v>
      </c>
      <c r="L3277" s="300">
        <f t="shared" si="637"/>
        <v>0</v>
      </c>
      <c r="M3277" s="300">
        <f t="shared" si="637"/>
        <v>0</v>
      </c>
      <c r="N3277" s="300">
        <f t="shared" si="637"/>
        <v>0</v>
      </c>
      <c r="O3277" s="300">
        <f t="shared" si="637"/>
        <v>0</v>
      </c>
      <c r="P3277" s="300">
        <f t="shared" si="637"/>
        <v>0</v>
      </c>
      <c r="Q3277" s="300">
        <f t="shared" si="637"/>
        <v>0</v>
      </c>
      <c r="R3277" s="300">
        <f t="shared" si="637"/>
        <v>0</v>
      </c>
      <c r="S3277" s="300">
        <f t="shared" si="637"/>
        <v>0</v>
      </c>
      <c r="T3277" s="300">
        <f t="shared" si="637"/>
        <v>0</v>
      </c>
      <c r="U3277" s="300"/>
      <c r="V3277" s="300"/>
      <c r="W3277" s="301">
        <f t="shared" si="636"/>
        <v>342100</v>
      </c>
      <c r="X3277" s="301"/>
      <c r="Y3277" s="154"/>
    </row>
    <row r="3278" spans="1:25">
      <c r="A3278" s="174"/>
      <c r="B3278" s="162"/>
      <c r="C3278" s="162"/>
      <c r="D3278" s="248" t="s">
        <v>618</v>
      </c>
      <c r="E3278" s="302"/>
      <c r="F3278" s="302"/>
      <c r="G3278" s="316">
        <v>342100</v>
      </c>
      <c r="H3278" s="302"/>
      <c r="I3278" s="316"/>
      <c r="J3278" s="302"/>
      <c r="K3278" s="302"/>
      <c r="L3278" s="302"/>
      <c r="M3278" s="304"/>
      <c r="N3278" s="304"/>
      <c r="O3278" s="304"/>
      <c r="P3278" s="304"/>
      <c r="Q3278" s="304"/>
      <c r="R3278" s="304"/>
      <c r="S3278" s="304"/>
      <c r="T3278" s="304"/>
      <c r="U3278" s="304"/>
      <c r="V3278" s="304"/>
      <c r="W3278" s="304"/>
      <c r="X3278" s="304"/>
      <c r="Y3278" s="154"/>
    </row>
    <row r="3279" spans="1:25">
      <c r="A3279" s="173"/>
      <c r="B3279" s="163">
        <v>5</v>
      </c>
      <c r="C3279" s="163" t="s">
        <v>99</v>
      </c>
      <c r="D3279" s="167" t="s">
        <v>14</v>
      </c>
      <c r="E3279" s="300">
        <v>66500</v>
      </c>
      <c r="F3279" s="300"/>
      <c r="G3279" s="300"/>
      <c r="H3279" s="300"/>
      <c r="I3279" s="300"/>
      <c r="J3279" s="300"/>
      <c r="K3279" s="300"/>
      <c r="L3279" s="300"/>
      <c r="M3279" s="301">
        <v>0</v>
      </c>
      <c r="N3279" s="301"/>
      <c r="O3279" s="301"/>
      <c r="P3279" s="301"/>
      <c r="Q3279" s="301">
        <v>0</v>
      </c>
      <c r="R3279" s="301">
        <v>0</v>
      </c>
      <c r="S3279" s="301">
        <v>0</v>
      </c>
      <c r="T3279" s="301"/>
      <c r="U3279" s="301"/>
      <c r="V3279" s="301"/>
      <c r="W3279" s="301">
        <f t="shared" ref="W3279:W3281" si="638">E3279+G3279+H3279+I3279+J3279+K3279+L3279+M3279+N3279-O3279-P3279-Q3279-R3279-S3279-T3279-U3279-V3279</f>
        <v>66500</v>
      </c>
      <c r="X3279" s="301"/>
      <c r="Y3279" s="154"/>
    </row>
    <row r="3280" spans="1:25">
      <c r="A3280" s="173"/>
      <c r="B3280" s="163">
        <v>6</v>
      </c>
      <c r="C3280" s="163" t="s">
        <v>100</v>
      </c>
      <c r="D3280" s="167" t="s">
        <v>10</v>
      </c>
      <c r="E3280" s="300">
        <v>0</v>
      </c>
      <c r="F3280" s="300"/>
      <c r="G3280" s="300"/>
      <c r="H3280" s="300"/>
      <c r="I3280" s="300"/>
      <c r="J3280" s="300"/>
      <c r="K3280" s="300"/>
      <c r="L3280" s="300"/>
      <c r="M3280" s="301">
        <v>0</v>
      </c>
      <c r="N3280" s="301"/>
      <c r="O3280" s="301"/>
      <c r="P3280" s="301"/>
      <c r="Q3280" s="301">
        <v>0</v>
      </c>
      <c r="R3280" s="301">
        <v>0</v>
      </c>
      <c r="S3280" s="301">
        <v>0</v>
      </c>
      <c r="T3280" s="301"/>
      <c r="U3280" s="301"/>
      <c r="V3280" s="301"/>
      <c r="W3280" s="301">
        <f t="shared" si="638"/>
        <v>0</v>
      </c>
      <c r="X3280" s="301"/>
      <c r="Y3280" s="154"/>
    </row>
    <row r="3281" spans="1:25" s="247" customFormat="1">
      <c r="A3281" s="175"/>
      <c r="B3281" s="168">
        <v>7</v>
      </c>
      <c r="C3281" s="168"/>
      <c r="D3281" s="169" t="s">
        <v>11</v>
      </c>
      <c r="E3281" s="300">
        <v>0</v>
      </c>
      <c r="F3281" s="300"/>
      <c r="G3281" s="300">
        <v>0</v>
      </c>
      <c r="H3281" s="300">
        <v>0</v>
      </c>
      <c r="I3281" s="300">
        <v>0</v>
      </c>
      <c r="J3281" s="300">
        <v>0</v>
      </c>
      <c r="K3281" s="300">
        <v>0</v>
      </c>
      <c r="L3281" s="300">
        <v>0</v>
      </c>
      <c r="M3281" s="300">
        <v>0</v>
      </c>
      <c r="N3281" s="300">
        <v>0</v>
      </c>
      <c r="O3281" s="300">
        <v>0</v>
      </c>
      <c r="P3281" s="300">
        <v>0</v>
      </c>
      <c r="Q3281" s="300">
        <v>0</v>
      </c>
      <c r="R3281" s="300">
        <v>0</v>
      </c>
      <c r="S3281" s="300">
        <v>0</v>
      </c>
      <c r="T3281" s="300">
        <v>0</v>
      </c>
      <c r="U3281" s="300"/>
      <c r="V3281" s="300"/>
      <c r="W3281" s="301">
        <f t="shared" si="638"/>
        <v>0</v>
      </c>
      <c r="X3281" s="308"/>
      <c r="Y3281" s="155"/>
    </row>
    <row r="3282" spans="1:25">
      <c r="A3282" s="174"/>
      <c r="B3282" s="162"/>
      <c r="C3282" s="162"/>
      <c r="D3282" s="248"/>
      <c r="E3282" s="304"/>
      <c r="F3282" s="304"/>
      <c r="G3282" s="304"/>
      <c r="H3282" s="304"/>
      <c r="I3282" s="304"/>
      <c r="J3282" s="304"/>
      <c r="K3282" s="304"/>
      <c r="L3282" s="304"/>
      <c r="M3282" s="304"/>
      <c r="N3282" s="304"/>
      <c r="O3282" s="304"/>
      <c r="P3282" s="304"/>
      <c r="Q3282" s="304"/>
      <c r="R3282" s="304"/>
      <c r="S3282" s="304"/>
      <c r="T3282" s="304"/>
      <c r="U3282" s="304"/>
      <c r="V3282" s="304"/>
      <c r="W3282" s="304"/>
      <c r="X3282" s="304"/>
      <c r="Y3282" s="154"/>
    </row>
    <row r="3283" spans="1:25" s="226" customFormat="1" ht="18.75" customHeight="1">
      <c r="A3283" s="249">
        <v>50</v>
      </c>
      <c r="B3283" s="250" t="s">
        <v>68</v>
      </c>
      <c r="C3283" s="251"/>
      <c r="D3283" s="251"/>
      <c r="E3283" s="309">
        <f t="shared" ref="E3283:T3283" si="639">E3284+E3286+E3292+E3293+E3294+E3295+E3296</f>
        <v>2488493250</v>
      </c>
      <c r="F3283" s="309">
        <f t="shared" si="639"/>
        <v>7000000</v>
      </c>
      <c r="G3283" s="309">
        <f t="shared" si="639"/>
        <v>7000000</v>
      </c>
      <c r="H3283" s="309">
        <f t="shared" si="639"/>
        <v>0</v>
      </c>
      <c r="I3283" s="309">
        <f t="shared" si="639"/>
        <v>0</v>
      </c>
      <c r="J3283" s="309">
        <f t="shared" si="639"/>
        <v>0</v>
      </c>
      <c r="K3283" s="309">
        <f t="shared" si="639"/>
        <v>69307149</v>
      </c>
      <c r="L3283" s="309">
        <f t="shared" si="639"/>
        <v>0</v>
      </c>
      <c r="M3283" s="309">
        <f t="shared" si="639"/>
        <v>0</v>
      </c>
      <c r="N3283" s="309">
        <f t="shared" si="639"/>
        <v>0</v>
      </c>
      <c r="O3283" s="309">
        <f t="shared" si="639"/>
        <v>0</v>
      </c>
      <c r="P3283" s="309">
        <f t="shared" si="639"/>
        <v>0</v>
      </c>
      <c r="Q3283" s="309">
        <f t="shared" si="639"/>
        <v>2280000</v>
      </c>
      <c r="R3283" s="309">
        <f t="shared" si="639"/>
        <v>0</v>
      </c>
      <c r="S3283" s="309">
        <f t="shared" si="639"/>
        <v>0</v>
      </c>
      <c r="T3283" s="309">
        <f t="shared" si="639"/>
        <v>0</v>
      </c>
      <c r="U3283" s="309"/>
      <c r="V3283" s="309"/>
      <c r="W3283" s="309">
        <f t="shared" ref="W3283" si="640">SUM(W3284:W3296)</f>
        <v>2562520399</v>
      </c>
      <c r="X3283" s="309"/>
    </row>
    <row r="3284" spans="1:25">
      <c r="A3284" s="173"/>
      <c r="B3284" s="163">
        <v>1</v>
      </c>
      <c r="C3284" s="163" t="s">
        <v>95</v>
      </c>
      <c r="D3284" s="167" t="s">
        <v>9</v>
      </c>
      <c r="E3284" s="300">
        <v>2338020000</v>
      </c>
      <c r="F3284" s="300"/>
      <c r="G3284" s="300">
        <f>SUM(G3285)</f>
        <v>0</v>
      </c>
      <c r="H3284" s="300">
        <f t="shared" ref="H3284:T3284" si="641">SUM(H3285)</f>
        <v>0</v>
      </c>
      <c r="I3284" s="300">
        <f t="shared" si="641"/>
        <v>0</v>
      </c>
      <c r="J3284" s="300">
        <f t="shared" si="641"/>
        <v>0</v>
      </c>
      <c r="K3284" s="300">
        <f t="shared" si="641"/>
        <v>69307149</v>
      </c>
      <c r="L3284" s="300">
        <f t="shared" si="641"/>
        <v>0</v>
      </c>
      <c r="M3284" s="300">
        <f t="shared" si="641"/>
        <v>0</v>
      </c>
      <c r="N3284" s="300">
        <f t="shared" si="641"/>
        <v>0</v>
      </c>
      <c r="O3284" s="300">
        <f t="shared" si="641"/>
        <v>0</v>
      </c>
      <c r="P3284" s="300">
        <f t="shared" si="641"/>
        <v>0</v>
      </c>
      <c r="Q3284" s="300">
        <f t="shared" si="641"/>
        <v>0</v>
      </c>
      <c r="R3284" s="300">
        <f t="shared" si="641"/>
        <v>0</v>
      </c>
      <c r="S3284" s="300">
        <f t="shared" si="641"/>
        <v>0</v>
      </c>
      <c r="T3284" s="300">
        <f t="shared" si="641"/>
        <v>0</v>
      </c>
      <c r="U3284" s="300"/>
      <c r="V3284" s="300"/>
      <c r="W3284" s="301">
        <f t="shared" ref="W3284" si="642">E3284+G3284+H3284+I3284+J3284+K3284+L3284+M3284+N3284-O3284-P3284-Q3284-R3284-S3284-T3284-U3284-V3284</f>
        <v>2407327149</v>
      </c>
      <c r="X3284" s="301"/>
      <c r="Y3284" s="154"/>
    </row>
    <row r="3285" spans="1:25">
      <c r="A3285" s="174"/>
      <c r="B3285" s="162"/>
      <c r="C3285" s="162"/>
      <c r="D3285" s="248" t="s">
        <v>1344</v>
      </c>
      <c r="E3285" s="302"/>
      <c r="F3285" s="302"/>
      <c r="G3285" s="302"/>
      <c r="H3285" s="316"/>
      <c r="I3285" s="302"/>
      <c r="J3285" s="302"/>
      <c r="K3285" s="316">
        <v>69307149</v>
      </c>
      <c r="L3285" s="302"/>
      <c r="M3285" s="304"/>
      <c r="N3285" s="304"/>
      <c r="O3285" s="304"/>
      <c r="P3285" s="304"/>
      <c r="Q3285" s="304"/>
      <c r="R3285" s="304"/>
      <c r="S3285" s="304"/>
      <c r="T3285" s="304"/>
      <c r="U3285" s="304"/>
      <c r="V3285" s="304"/>
      <c r="W3285" s="304"/>
      <c r="X3285" s="304"/>
      <c r="Y3285" s="154"/>
    </row>
    <row r="3286" spans="1:25">
      <c r="A3286" s="173"/>
      <c r="B3286" s="163">
        <v>2</v>
      </c>
      <c r="C3286" s="163" t="s">
        <v>96</v>
      </c>
      <c r="D3286" s="167" t="s">
        <v>12</v>
      </c>
      <c r="E3286" s="300">
        <v>40101000</v>
      </c>
      <c r="F3286" s="300">
        <v>7000000</v>
      </c>
      <c r="G3286" s="300">
        <f t="shared" ref="G3286:T3286" si="643">SUM(G3287:G3291)</f>
        <v>7000000</v>
      </c>
      <c r="H3286" s="300">
        <f t="shared" si="643"/>
        <v>0</v>
      </c>
      <c r="I3286" s="300">
        <f t="shared" si="643"/>
        <v>0</v>
      </c>
      <c r="J3286" s="300">
        <f t="shared" si="643"/>
        <v>0</v>
      </c>
      <c r="K3286" s="300">
        <f t="shared" si="643"/>
        <v>0</v>
      </c>
      <c r="L3286" s="300">
        <f t="shared" si="643"/>
        <v>0</v>
      </c>
      <c r="M3286" s="300">
        <f t="shared" si="643"/>
        <v>0</v>
      </c>
      <c r="N3286" s="300">
        <f t="shared" si="643"/>
        <v>0</v>
      </c>
      <c r="O3286" s="300">
        <f t="shared" si="643"/>
        <v>0</v>
      </c>
      <c r="P3286" s="300">
        <f t="shared" si="643"/>
        <v>0</v>
      </c>
      <c r="Q3286" s="300">
        <f t="shared" si="643"/>
        <v>2280000</v>
      </c>
      <c r="R3286" s="300">
        <f t="shared" si="643"/>
        <v>0</v>
      </c>
      <c r="S3286" s="300">
        <f t="shared" si="643"/>
        <v>0</v>
      </c>
      <c r="T3286" s="300">
        <f t="shared" si="643"/>
        <v>0</v>
      </c>
      <c r="U3286" s="300"/>
      <c r="V3286" s="300"/>
      <c r="W3286" s="301">
        <f t="shared" ref="W3286" si="644">E3286+G3286+H3286+I3286+J3286+K3286+L3286+M3286+N3286-O3286-P3286-Q3286-R3286-S3286-T3286-U3286-V3286</f>
        <v>44821000</v>
      </c>
      <c r="X3286" s="301"/>
      <c r="Y3286" s="154"/>
    </row>
    <row r="3287" spans="1:25">
      <c r="A3287" s="174"/>
      <c r="B3287" s="162"/>
      <c r="C3287" s="162"/>
      <c r="D3287" s="248" t="s">
        <v>1177</v>
      </c>
      <c r="E3287" s="302"/>
      <c r="F3287" s="302"/>
      <c r="G3287" s="316">
        <v>4000000</v>
      </c>
      <c r="H3287" s="302"/>
      <c r="I3287" s="302"/>
      <c r="J3287" s="302"/>
      <c r="K3287" s="302"/>
      <c r="L3287" s="302"/>
      <c r="M3287" s="304"/>
      <c r="N3287" s="304"/>
      <c r="O3287" s="304"/>
      <c r="P3287" s="304"/>
      <c r="Q3287" s="304"/>
      <c r="R3287" s="304"/>
      <c r="S3287" s="304"/>
      <c r="T3287" s="304"/>
      <c r="U3287" s="304"/>
      <c r="V3287" s="304"/>
      <c r="W3287" s="304"/>
      <c r="X3287" s="304"/>
      <c r="Y3287" s="154"/>
    </row>
    <row r="3288" spans="1:25">
      <c r="A3288" s="174"/>
      <c r="B3288" s="162"/>
      <c r="C3288" s="162"/>
      <c r="D3288" s="248" t="s">
        <v>1367</v>
      </c>
      <c r="E3288" s="302"/>
      <c r="F3288" s="302"/>
      <c r="G3288" s="316">
        <v>3000000</v>
      </c>
      <c r="H3288" s="302"/>
      <c r="I3288" s="302"/>
      <c r="J3288" s="302"/>
      <c r="K3288" s="302"/>
      <c r="L3288" s="302"/>
      <c r="M3288" s="304"/>
      <c r="N3288" s="304"/>
      <c r="O3288" s="304"/>
      <c r="P3288" s="304"/>
      <c r="Q3288" s="304"/>
      <c r="R3288" s="304"/>
      <c r="S3288" s="304"/>
      <c r="T3288" s="304"/>
      <c r="U3288" s="304"/>
      <c r="V3288" s="304"/>
      <c r="W3288" s="304"/>
      <c r="X3288" s="304"/>
      <c r="Y3288" s="154"/>
    </row>
    <row r="3289" spans="1:25">
      <c r="A3289" s="174"/>
      <c r="B3289" s="162"/>
      <c r="C3289" s="162"/>
      <c r="D3289" s="271" t="s">
        <v>1369</v>
      </c>
      <c r="E3289" s="302"/>
      <c r="F3289" s="302"/>
      <c r="G3289" s="316"/>
      <c r="H3289" s="302"/>
      <c r="I3289" s="302"/>
      <c r="J3289" s="302"/>
      <c r="K3289" s="302"/>
      <c r="L3289" s="302"/>
      <c r="M3289" s="304"/>
      <c r="N3289" s="304"/>
      <c r="O3289" s="304"/>
      <c r="P3289" s="304"/>
      <c r="Q3289" s="304"/>
      <c r="R3289" s="304"/>
      <c r="S3289" s="304"/>
      <c r="T3289" s="304"/>
      <c r="U3289" s="304"/>
      <c r="V3289" s="304"/>
      <c r="W3289" s="304"/>
      <c r="X3289" s="304"/>
      <c r="Y3289" s="154"/>
    </row>
    <row r="3290" spans="1:25">
      <c r="A3290" s="174"/>
      <c r="B3290" s="162"/>
      <c r="C3290" s="162"/>
      <c r="D3290" s="248" t="s">
        <v>191</v>
      </c>
      <c r="E3290" s="302"/>
      <c r="F3290" s="302"/>
      <c r="G3290" s="302"/>
      <c r="H3290" s="302"/>
      <c r="I3290" s="302"/>
      <c r="J3290" s="302"/>
      <c r="K3290" s="302"/>
      <c r="L3290" s="302"/>
      <c r="M3290" s="304"/>
      <c r="N3290" s="304"/>
      <c r="O3290" s="304"/>
      <c r="P3290" s="304"/>
      <c r="Q3290" s="316">
        <v>380000</v>
      </c>
      <c r="R3290" s="304"/>
      <c r="S3290" s="304"/>
      <c r="T3290" s="304"/>
      <c r="U3290" s="304"/>
      <c r="V3290" s="304"/>
      <c r="W3290" s="304"/>
      <c r="X3290" s="304"/>
      <c r="Y3290" s="154"/>
    </row>
    <row r="3291" spans="1:25">
      <c r="A3291" s="174"/>
      <c r="B3291" s="162"/>
      <c r="C3291" s="162"/>
      <c r="D3291" s="248" t="s">
        <v>1368</v>
      </c>
      <c r="E3291" s="302"/>
      <c r="F3291" s="302"/>
      <c r="G3291" s="302"/>
      <c r="H3291" s="302"/>
      <c r="I3291" s="302"/>
      <c r="J3291" s="302"/>
      <c r="K3291" s="302"/>
      <c r="L3291" s="302"/>
      <c r="M3291" s="304"/>
      <c r="N3291" s="304"/>
      <c r="O3291" s="304"/>
      <c r="P3291" s="304"/>
      <c r="Q3291" s="316">
        <v>1900000</v>
      </c>
      <c r="R3291" s="304"/>
      <c r="S3291" s="304"/>
      <c r="T3291" s="304"/>
      <c r="U3291" s="304"/>
      <c r="V3291" s="304"/>
      <c r="W3291" s="304"/>
      <c r="X3291" s="304"/>
      <c r="Y3291" s="154"/>
    </row>
    <row r="3292" spans="1:25">
      <c r="A3292" s="173"/>
      <c r="B3292" s="163">
        <v>3</v>
      </c>
      <c r="C3292" s="163" t="s">
        <v>97</v>
      </c>
      <c r="D3292" s="167" t="s">
        <v>13</v>
      </c>
      <c r="E3292" s="300">
        <v>110155750</v>
      </c>
      <c r="F3292" s="300"/>
      <c r="G3292" s="300">
        <v>0</v>
      </c>
      <c r="H3292" s="300">
        <v>0</v>
      </c>
      <c r="I3292" s="300">
        <v>0</v>
      </c>
      <c r="J3292" s="300"/>
      <c r="K3292" s="300">
        <v>0</v>
      </c>
      <c r="L3292" s="300"/>
      <c r="M3292" s="301">
        <v>0</v>
      </c>
      <c r="N3292" s="301"/>
      <c r="O3292" s="301"/>
      <c r="P3292" s="301"/>
      <c r="Q3292" s="301">
        <v>0</v>
      </c>
      <c r="R3292" s="301">
        <v>0</v>
      </c>
      <c r="S3292" s="301">
        <v>0</v>
      </c>
      <c r="T3292" s="301">
        <v>0</v>
      </c>
      <c r="U3292" s="301"/>
      <c r="V3292" s="301"/>
      <c r="W3292" s="301">
        <f t="shared" ref="W3292:W3296" si="645">E3292+G3292+H3292+I3292+J3292+K3292+L3292+M3292+N3292-O3292-P3292-Q3292-R3292-S3292-T3292-U3292-V3292</f>
        <v>110155750</v>
      </c>
      <c r="X3292" s="301"/>
      <c r="Y3292" s="154"/>
    </row>
    <row r="3293" spans="1:25">
      <c r="A3293" s="173"/>
      <c r="B3293" s="163">
        <v>4</v>
      </c>
      <c r="C3293" s="163" t="s">
        <v>98</v>
      </c>
      <c r="D3293" s="167" t="s">
        <v>8</v>
      </c>
      <c r="E3293" s="300">
        <v>0</v>
      </c>
      <c r="F3293" s="300"/>
      <c r="G3293" s="300">
        <v>0</v>
      </c>
      <c r="H3293" s="300">
        <v>0</v>
      </c>
      <c r="I3293" s="300">
        <v>0</v>
      </c>
      <c r="J3293" s="300"/>
      <c r="K3293" s="300">
        <v>0</v>
      </c>
      <c r="L3293" s="300"/>
      <c r="M3293" s="301">
        <v>0</v>
      </c>
      <c r="N3293" s="301"/>
      <c r="O3293" s="301"/>
      <c r="P3293" s="301"/>
      <c r="Q3293" s="301">
        <v>0</v>
      </c>
      <c r="R3293" s="301">
        <v>0</v>
      </c>
      <c r="S3293" s="301">
        <v>0</v>
      </c>
      <c r="T3293" s="301">
        <v>0</v>
      </c>
      <c r="U3293" s="301"/>
      <c r="V3293" s="301"/>
      <c r="W3293" s="301">
        <f t="shared" si="645"/>
        <v>0</v>
      </c>
      <c r="X3293" s="301"/>
      <c r="Y3293" s="154"/>
    </row>
    <row r="3294" spans="1:25">
      <c r="A3294" s="173"/>
      <c r="B3294" s="163">
        <v>5</v>
      </c>
      <c r="C3294" s="163" t="s">
        <v>99</v>
      </c>
      <c r="D3294" s="167" t="s">
        <v>14</v>
      </c>
      <c r="E3294" s="300">
        <v>216500</v>
      </c>
      <c r="F3294" s="300"/>
      <c r="G3294" s="300">
        <v>0</v>
      </c>
      <c r="H3294" s="300">
        <v>0</v>
      </c>
      <c r="I3294" s="300">
        <v>0</v>
      </c>
      <c r="J3294" s="300"/>
      <c r="K3294" s="300">
        <v>0</v>
      </c>
      <c r="L3294" s="300"/>
      <c r="M3294" s="301">
        <v>0</v>
      </c>
      <c r="N3294" s="301"/>
      <c r="O3294" s="301"/>
      <c r="P3294" s="301"/>
      <c r="Q3294" s="301">
        <v>0</v>
      </c>
      <c r="R3294" s="301">
        <v>0</v>
      </c>
      <c r="S3294" s="301">
        <v>0</v>
      </c>
      <c r="T3294" s="301">
        <v>0</v>
      </c>
      <c r="U3294" s="301"/>
      <c r="V3294" s="301"/>
      <c r="W3294" s="301">
        <f t="shared" si="645"/>
        <v>216500</v>
      </c>
      <c r="X3294" s="301"/>
      <c r="Y3294" s="154"/>
    </row>
    <row r="3295" spans="1:25">
      <c r="A3295" s="173"/>
      <c r="B3295" s="163">
        <v>6</v>
      </c>
      <c r="C3295" s="163" t="s">
        <v>100</v>
      </c>
      <c r="D3295" s="167" t="s">
        <v>10</v>
      </c>
      <c r="E3295" s="300">
        <v>0</v>
      </c>
      <c r="F3295" s="300"/>
      <c r="G3295" s="300">
        <v>0</v>
      </c>
      <c r="H3295" s="300">
        <v>0</v>
      </c>
      <c r="I3295" s="300">
        <v>0</v>
      </c>
      <c r="J3295" s="300"/>
      <c r="K3295" s="300">
        <v>0</v>
      </c>
      <c r="L3295" s="300"/>
      <c r="M3295" s="301">
        <v>0</v>
      </c>
      <c r="N3295" s="301"/>
      <c r="O3295" s="301"/>
      <c r="P3295" s="301"/>
      <c r="Q3295" s="301">
        <v>0</v>
      </c>
      <c r="R3295" s="301">
        <v>0</v>
      </c>
      <c r="S3295" s="301">
        <v>0</v>
      </c>
      <c r="T3295" s="301">
        <v>0</v>
      </c>
      <c r="U3295" s="301"/>
      <c r="V3295" s="301"/>
      <c r="W3295" s="301">
        <f t="shared" si="645"/>
        <v>0</v>
      </c>
      <c r="X3295" s="301"/>
      <c r="Y3295" s="154"/>
    </row>
    <row r="3296" spans="1:25" s="247" customFormat="1">
      <c r="A3296" s="175"/>
      <c r="B3296" s="168">
        <v>7</v>
      </c>
      <c r="C3296" s="168"/>
      <c r="D3296" s="169" t="s">
        <v>11</v>
      </c>
      <c r="E3296" s="300">
        <v>0</v>
      </c>
      <c r="F3296" s="300"/>
      <c r="G3296" s="300">
        <v>0</v>
      </c>
      <c r="H3296" s="300">
        <v>0</v>
      </c>
      <c r="I3296" s="300">
        <v>0</v>
      </c>
      <c r="J3296" s="300"/>
      <c r="K3296" s="300">
        <v>0</v>
      </c>
      <c r="L3296" s="300"/>
      <c r="M3296" s="308">
        <v>0</v>
      </c>
      <c r="N3296" s="308"/>
      <c r="O3296" s="308"/>
      <c r="P3296" s="308"/>
      <c r="Q3296" s="308">
        <v>0</v>
      </c>
      <c r="R3296" s="308">
        <v>0</v>
      </c>
      <c r="S3296" s="308">
        <v>0</v>
      </c>
      <c r="T3296" s="308">
        <v>0</v>
      </c>
      <c r="U3296" s="308"/>
      <c r="V3296" s="308"/>
      <c r="W3296" s="301">
        <f t="shared" si="645"/>
        <v>0</v>
      </c>
      <c r="X3296" s="308"/>
      <c r="Y3296" s="155"/>
    </row>
    <row r="3297" spans="1:25">
      <c r="A3297" s="174"/>
      <c r="B3297" s="162"/>
      <c r="C3297" s="162"/>
      <c r="D3297" s="201"/>
      <c r="E3297" s="304"/>
      <c r="F3297" s="304"/>
      <c r="G3297" s="304"/>
      <c r="H3297" s="304"/>
      <c r="I3297" s="304"/>
      <c r="J3297" s="304"/>
      <c r="K3297" s="304"/>
      <c r="L3297" s="304"/>
      <c r="M3297" s="304"/>
      <c r="N3297" s="304"/>
      <c r="O3297" s="304"/>
      <c r="P3297" s="304"/>
      <c r="Q3297" s="304"/>
      <c r="R3297" s="304"/>
      <c r="S3297" s="304"/>
      <c r="T3297" s="304"/>
      <c r="U3297" s="304"/>
      <c r="V3297" s="304"/>
      <c r="W3297" s="304"/>
      <c r="X3297" s="304"/>
      <c r="Y3297" s="154"/>
    </row>
    <row r="3298" spans="1:25" s="226" customFormat="1" ht="18.75" customHeight="1">
      <c r="A3298" s="249">
        <v>51</v>
      </c>
      <c r="B3298" s="250" t="s">
        <v>69</v>
      </c>
      <c r="C3298" s="251"/>
      <c r="D3298" s="251"/>
      <c r="E3298" s="309">
        <f t="shared" ref="E3298:T3298" si="646">E3299+E3301+E3313+E3314+E3316+E3318+E3319</f>
        <v>10935637500</v>
      </c>
      <c r="F3298" s="309">
        <f t="shared" si="646"/>
        <v>17714700</v>
      </c>
      <c r="G3298" s="309">
        <f t="shared" si="646"/>
        <v>17714700</v>
      </c>
      <c r="H3298" s="309">
        <f t="shared" si="646"/>
        <v>0</v>
      </c>
      <c r="I3298" s="309">
        <f t="shared" si="646"/>
        <v>0</v>
      </c>
      <c r="J3298" s="309">
        <f t="shared" si="646"/>
        <v>0</v>
      </c>
      <c r="K3298" s="309">
        <f t="shared" si="646"/>
        <v>4285432</v>
      </c>
      <c r="L3298" s="309">
        <f t="shared" si="646"/>
        <v>0</v>
      </c>
      <c r="M3298" s="309">
        <f t="shared" si="646"/>
        <v>3800000</v>
      </c>
      <c r="N3298" s="309">
        <f t="shared" si="646"/>
        <v>0</v>
      </c>
      <c r="O3298" s="309">
        <f t="shared" si="646"/>
        <v>0</v>
      </c>
      <c r="P3298" s="309">
        <f t="shared" si="646"/>
        <v>0</v>
      </c>
      <c r="Q3298" s="309">
        <f t="shared" si="646"/>
        <v>0</v>
      </c>
      <c r="R3298" s="309">
        <f t="shared" si="646"/>
        <v>3800000</v>
      </c>
      <c r="S3298" s="309">
        <f t="shared" si="646"/>
        <v>3800000</v>
      </c>
      <c r="T3298" s="309">
        <f t="shared" si="646"/>
        <v>0</v>
      </c>
      <c r="U3298" s="309"/>
      <c r="V3298" s="309"/>
      <c r="W3298" s="309">
        <f>SUM(W3299:W3319)</f>
        <v>10953837632</v>
      </c>
      <c r="X3298" s="309" t="s">
        <v>117</v>
      </c>
    </row>
    <row r="3299" spans="1:25">
      <c r="A3299" s="173"/>
      <c r="B3299" s="163">
        <v>1</v>
      </c>
      <c r="C3299" s="163" t="s">
        <v>95</v>
      </c>
      <c r="D3299" s="167" t="s">
        <v>9</v>
      </c>
      <c r="E3299" s="300">
        <v>10127990000</v>
      </c>
      <c r="F3299" s="300"/>
      <c r="G3299" s="300">
        <f>SUM(G3300)</f>
        <v>0</v>
      </c>
      <c r="H3299" s="300">
        <f t="shared" ref="H3299:T3299" si="647">SUM(H3300)</f>
        <v>0</v>
      </c>
      <c r="I3299" s="300">
        <f t="shared" si="647"/>
        <v>0</v>
      </c>
      <c r="J3299" s="300">
        <f t="shared" si="647"/>
        <v>0</v>
      </c>
      <c r="K3299" s="300">
        <f t="shared" si="647"/>
        <v>4285432</v>
      </c>
      <c r="L3299" s="300">
        <f t="shared" si="647"/>
        <v>0</v>
      </c>
      <c r="M3299" s="300">
        <f t="shared" si="647"/>
        <v>0</v>
      </c>
      <c r="N3299" s="300">
        <f t="shared" si="647"/>
        <v>0</v>
      </c>
      <c r="O3299" s="300">
        <f t="shared" si="647"/>
        <v>0</v>
      </c>
      <c r="P3299" s="300">
        <f t="shared" si="647"/>
        <v>0</v>
      </c>
      <c r="Q3299" s="300">
        <f t="shared" si="647"/>
        <v>0</v>
      </c>
      <c r="R3299" s="300">
        <f t="shared" si="647"/>
        <v>0</v>
      </c>
      <c r="S3299" s="300">
        <f t="shared" si="647"/>
        <v>0</v>
      </c>
      <c r="T3299" s="300">
        <f t="shared" si="647"/>
        <v>0</v>
      </c>
      <c r="U3299" s="300"/>
      <c r="V3299" s="300"/>
      <c r="W3299" s="301">
        <f t="shared" ref="W3299" si="648">E3299+G3299+H3299+I3299+J3299+K3299+L3299+M3299+N3299-O3299-P3299-Q3299-R3299-S3299-T3299-U3299-V3299</f>
        <v>10132275432</v>
      </c>
      <c r="X3299" s="301"/>
      <c r="Y3299" s="154"/>
    </row>
    <row r="3300" spans="1:25">
      <c r="A3300" s="174"/>
      <c r="B3300" s="162"/>
      <c r="C3300" s="162"/>
      <c r="D3300" s="248" t="s">
        <v>1370</v>
      </c>
      <c r="E3300" s="302"/>
      <c r="F3300" s="302"/>
      <c r="G3300" s="302"/>
      <c r="H3300" s="302"/>
      <c r="I3300" s="302"/>
      <c r="J3300" s="302"/>
      <c r="K3300" s="316">
        <v>4285432</v>
      </c>
      <c r="L3300" s="302"/>
      <c r="M3300" s="304"/>
      <c r="N3300" s="304"/>
      <c r="O3300" s="304"/>
      <c r="P3300" s="304"/>
      <c r="Q3300" s="304"/>
      <c r="R3300" s="304"/>
      <c r="S3300" s="304"/>
      <c r="T3300" s="304"/>
      <c r="U3300" s="304"/>
      <c r="V3300" s="304"/>
      <c r="W3300" s="304"/>
      <c r="X3300" s="304"/>
      <c r="Y3300" s="154"/>
    </row>
    <row r="3301" spans="1:25">
      <c r="A3301" s="173"/>
      <c r="B3301" s="163">
        <v>2</v>
      </c>
      <c r="C3301" s="163" t="s">
        <v>96</v>
      </c>
      <c r="D3301" s="167" t="s">
        <v>12</v>
      </c>
      <c r="E3301" s="300">
        <v>65371000</v>
      </c>
      <c r="F3301" s="300">
        <v>13910000</v>
      </c>
      <c r="G3301" s="300">
        <f>SUM(G3302:G3312)</f>
        <v>10950000</v>
      </c>
      <c r="H3301" s="300">
        <f t="shared" ref="H3301:T3301" si="649">SUM(H3302:H3312)</f>
        <v>0</v>
      </c>
      <c r="I3301" s="300">
        <f t="shared" si="649"/>
        <v>0</v>
      </c>
      <c r="J3301" s="300">
        <f t="shared" si="649"/>
        <v>0</v>
      </c>
      <c r="K3301" s="300">
        <f t="shared" si="649"/>
        <v>0</v>
      </c>
      <c r="L3301" s="300">
        <f t="shared" si="649"/>
        <v>0</v>
      </c>
      <c r="M3301" s="300">
        <f t="shared" si="649"/>
        <v>0</v>
      </c>
      <c r="N3301" s="300">
        <f t="shared" si="649"/>
        <v>0</v>
      </c>
      <c r="O3301" s="300">
        <f t="shared" si="649"/>
        <v>0</v>
      </c>
      <c r="P3301" s="300">
        <f t="shared" si="649"/>
        <v>0</v>
      </c>
      <c r="Q3301" s="300">
        <f t="shared" si="649"/>
        <v>0</v>
      </c>
      <c r="R3301" s="300">
        <f t="shared" si="649"/>
        <v>3800000</v>
      </c>
      <c r="S3301" s="300">
        <f t="shared" si="649"/>
        <v>0</v>
      </c>
      <c r="T3301" s="300">
        <f t="shared" si="649"/>
        <v>0</v>
      </c>
      <c r="U3301" s="300"/>
      <c r="V3301" s="300"/>
      <c r="W3301" s="301">
        <f t="shared" ref="W3301" si="650">E3301+G3301+H3301+I3301+J3301+K3301+L3301+M3301+N3301-O3301-P3301-Q3301-R3301-S3301-T3301-U3301-V3301</f>
        <v>72521000</v>
      </c>
      <c r="X3301" s="301"/>
      <c r="Y3301" s="154"/>
    </row>
    <row r="3302" spans="1:25" ht="12" customHeight="1">
      <c r="A3302" s="174"/>
      <c r="B3302" s="162"/>
      <c r="C3302" s="162"/>
      <c r="D3302" s="248" t="s">
        <v>526</v>
      </c>
      <c r="E3302" s="302"/>
      <c r="F3302" s="302"/>
      <c r="G3302" s="316">
        <v>4950000</v>
      </c>
      <c r="H3302" s="302"/>
      <c r="I3302" s="302"/>
      <c r="J3302" s="302"/>
      <c r="K3302" s="302"/>
      <c r="L3302" s="302"/>
      <c r="M3302" s="304"/>
      <c r="N3302" s="304"/>
      <c r="O3302" s="304"/>
      <c r="P3302" s="304"/>
      <c r="Q3302" s="304"/>
      <c r="R3302" s="304"/>
      <c r="S3302" s="304"/>
      <c r="T3302" s="304"/>
      <c r="U3302" s="304"/>
      <c r="V3302" s="304"/>
      <c r="W3302" s="304"/>
      <c r="X3302" s="304"/>
      <c r="Y3302" s="154"/>
    </row>
    <row r="3303" spans="1:25" ht="12" customHeight="1">
      <c r="A3303" s="174"/>
      <c r="B3303" s="162"/>
      <c r="C3303" s="162"/>
      <c r="D3303" s="248" t="s">
        <v>698</v>
      </c>
      <c r="E3303" s="302"/>
      <c r="F3303" s="302"/>
      <c r="G3303" s="316">
        <v>6000000</v>
      </c>
      <c r="H3303" s="302"/>
      <c r="I3303" s="302"/>
      <c r="J3303" s="302"/>
      <c r="K3303" s="302"/>
      <c r="L3303" s="302"/>
      <c r="M3303" s="304"/>
      <c r="N3303" s="304"/>
      <c r="O3303" s="304"/>
      <c r="P3303" s="304"/>
      <c r="Q3303" s="304"/>
      <c r="R3303" s="304"/>
      <c r="S3303" s="304"/>
      <c r="T3303" s="304"/>
      <c r="U3303" s="304"/>
      <c r="V3303" s="304"/>
      <c r="W3303" s="304"/>
      <c r="X3303" s="304"/>
      <c r="Y3303" s="154"/>
    </row>
    <row r="3304" spans="1:25" ht="12" customHeight="1">
      <c r="A3304" s="174"/>
      <c r="B3304" s="162"/>
      <c r="C3304" s="162"/>
      <c r="D3304" s="271" t="s">
        <v>1348</v>
      </c>
      <c r="E3304" s="302"/>
      <c r="F3304" s="302"/>
      <c r="G3304" s="316"/>
      <c r="H3304" s="302"/>
      <c r="I3304" s="302"/>
      <c r="J3304" s="302"/>
      <c r="K3304" s="302"/>
      <c r="L3304" s="302"/>
      <c r="M3304" s="304"/>
      <c r="N3304" s="304"/>
      <c r="O3304" s="304"/>
      <c r="P3304" s="304"/>
      <c r="Q3304" s="304"/>
      <c r="R3304" s="304"/>
      <c r="S3304" s="304"/>
      <c r="T3304" s="304"/>
      <c r="U3304" s="304"/>
      <c r="V3304" s="304"/>
      <c r="W3304" s="304"/>
      <c r="X3304" s="304"/>
      <c r="Y3304" s="154"/>
    </row>
    <row r="3305" spans="1:25" ht="12" customHeight="1">
      <c r="A3305" s="174"/>
      <c r="B3305" s="162"/>
      <c r="C3305" s="162"/>
      <c r="D3305" s="248" t="s">
        <v>604</v>
      </c>
      <c r="E3305" s="302"/>
      <c r="F3305" s="302"/>
      <c r="G3305" s="302"/>
      <c r="H3305" s="302"/>
      <c r="I3305" s="302"/>
      <c r="J3305" s="302"/>
      <c r="K3305" s="302"/>
      <c r="L3305" s="302"/>
      <c r="M3305" s="304"/>
      <c r="N3305" s="304"/>
      <c r="O3305" s="304"/>
      <c r="P3305" s="304"/>
      <c r="Q3305" s="304"/>
      <c r="R3305" s="330">
        <v>400000</v>
      </c>
      <c r="S3305" s="304"/>
      <c r="T3305" s="304"/>
      <c r="U3305" s="304"/>
      <c r="V3305" s="304"/>
      <c r="W3305" s="304"/>
      <c r="X3305" s="304"/>
      <c r="Y3305" s="154"/>
    </row>
    <row r="3306" spans="1:25" ht="12" customHeight="1">
      <c r="A3306" s="174"/>
      <c r="B3306" s="162"/>
      <c r="C3306" s="162"/>
      <c r="D3306" s="248" t="s">
        <v>1371</v>
      </c>
      <c r="E3306" s="302"/>
      <c r="F3306" s="302"/>
      <c r="G3306" s="302"/>
      <c r="H3306" s="302"/>
      <c r="I3306" s="302"/>
      <c r="J3306" s="302"/>
      <c r="K3306" s="302"/>
      <c r="L3306" s="302"/>
      <c r="M3306" s="304"/>
      <c r="N3306" s="304"/>
      <c r="O3306" s="304"/>
      <c r="P3306" s="304"/>
      <c r="Q3306" s="304"/>
      <c r="R3306" s="330">
        <v>500000</v>
      </c>
      <c r="S3306" s="304"/>
      <c r="T3306" s="304"/>
      <c r="U3306" s="304"/>
      <c r="V3306" s="304"/>
      <c r="W3306" s="304"/>
      <c r="X3306" s="304"/>
      <c r="Y3306" s="154"/>
    </row>
    <row r="3307" spans="1:25" ht="12" customHeight="1">
      <c r="A3307" s="174"/>
      <c r="B3307" s="162"/>
      <c r="C3307" s="162"/>
      <c r="D3307" s="248" t="s">
        <v>326</v>
      </c>
      <c r="E3307" s="302"/>
      <c r="F3307" s="302"/>
      <c r="G3307" s="302"/>
      <c r="H3307" s="302"/>
      <c r="I3307" s="302"/>
      <c r="J3307" s="302"/>
      <c r="K3307" s="302"/>
      <c r="L3307" s="302"/>
      <c r="M3307" s="304"/>
      <c r="N3307" s="304"/>
      <c r="O3307" s="304"/>
      <c r="P3307" s="304"/>
      <c r="Q3307" s="304"/>
      <c r="R3307" s="330">
        <v>400000</v>
      </c>
      <c r="S3307" s="304"/>
      <c r="T3307" s="304"/>
      <c r="U3307" s="304"/>
      <c r="V3307" s="304"/>
      <c r="W3307" s="304"/>
      <c r="X3307" s="304"/>
      <c r="Y3307" s="154"/>
    </row>
    <row r="3308" spans="1:25" ht="12" customHeight="1">
      <c r="A3308" s="174"/>
      <c r="B3308" s="162"/>
      <c r="C3308" s="162"/>
      <c r="D3308" s="248" t="s">
        <v>1372</v>
      </c>
      <c r="E3308" s="302"/>
      <c r="F3308" s="302"/>
      <c r="G3308" s="302"/>
      <c r="H3308" s="302"/>
      <c r="I3308" s="302"/>
      <c r="J3308" s="302"/>
      <c r="K3308" s="302"/>
      <c r="L3308" s="302"/>
      <c r="M3308" s="304"/>
      <c r="N3308" s="304"/>
      <c r="O3308" s="304"/>
      <c r="P3308" s="304"/>
      <c r="Q3308" s="304"/>
      <c r="R3308" s="330">
        <v>450000</v>
      </c>
      <c r="S3308" s="304"/>
      <c r="T3308" s="304"/>
      <c r="U3308" s="304"/>
      <c r="V3308" s="304"/>
      <c r="W3308" s="304"/>
      <c r="X3308" s="304"/>
      <c r="Y3308" s="154"/>
    </row>
    <row r="3309" spans="1:25" ht="12" customHeight="1">
      <c r="A3309" s="174"/>
      <c r="B3309" s="162"/>
      <c r="C3309" s="162"/>
      <c r="D3309" s="248" t="s">
        <v>1373</v>
      </c>
      <c r="E3309" s="302"/>
      <c r="F3309" s="302"/>
      <c r="G3309" s="302"/>
      <c r="H3309" s="302"/>
      <c r="I3309" s="302"/>
      <c r="J3309" s="302"/>
      <c r="K3309" s="302"/>
      <c r="L3309" s="302"/>
      <c r="M3309" s="304"/>
      <c r="N3309" s="304"/>
      <c r="O3309" s="304"/>
      <c r="P3309" s="304"/>
      <c r="Q3309" s="304"/>
      <c r="R3309" s="330">
        <v>300000</v>
      </c>
      <c r="S3309" s="304"/>
      <c r="T3309" s="304"/>
      <c r="U3309" s="304"/>
      <c r="V3309" s="304"/>
      <c r="W3309" s="304"/>
      <c r="X3309" s="304"/>
      <c r="Y3309" s="154"/>
    </row>
    <row r="3310" spans="1:25" ht="12" customHeight="1">
      <c r="A3310" s="174"/>
      <c r="B3310" s="162"/>
      <c r="C3310" s="162"/>
      <c r="D3310" s="248" t="s">
        <v>1374</v>
      </c>
      <c r="E3310" s="302"/>
      <c r="F3310" s="302"/>
      <c r="G3310" s="302"/>
      <c r="H3310" s="302"/>
      <c r="I3310" s="302"/>
      <c r="J3310" s="302"/>
      <c r="K3310" s="302"/>
      <c r="L3310" s="302"/>
      <c r="M3310" s="304"/>
      <c r="N3310" s="304"/>
      <c r="O3310" s="304"/>
      <c r="P3310" s="304"/>
      <c r="Q3310" s="304"/>
      <c r="R3310" s="330">
        <v>900000</v>
      </c>
      <c r="S3310" s="304"/>
      <c r="T3310" s="304"/>
      <c r="U3310" s="304"/>
      <c r="V3310" s="304"/>
      <c r="W3310" s="304"/>
      <c r="X3310" s="304"/>
      <c r="Y3310" s="154"/>
    </row>
    <row r="3311" spans="1:25" ht="12" customHeight="1">
      <c r="A3311" s="174"/>
      <c r="B3311" s="162"/>
      <c r="C3311" s="162"/>
      <c r="D3311" s="248" t="s">
        <v>687</v>
      </c>
      <c r="E3311" s="302"/>
      <c r="F3311" s="302"/>
      <c r="G3311" s="302"/>
      <c r="H3311" s="302"/>
      <c r="I3311" s="302"/>
      <c r="J3311" s="302"/>
      <c r="K3311" s="302"/>
      <c r="L3311" s="302"/>
      <c r="M3311" s="304"/>
      <c r="N3311" s="304"/>
      <c r="O3311" s="304"/>
      <c r="P3311" s="304"/>
      <c r="Q3311" s="304"/>
      <c r="R3311" s="330">
        <v>450000</v>
      </c>
      <c r="S3311" s="304"/>
      <c r="T3311" s="304"/>
      <c r="U3311" s="304"/>
      <c r="V3311" s="304"/>
      <c r="W3311" s="304"/>
      <c r="X3311" s="304"/>
      <c r="Y3311" s="154"/>
    </row>
    <row r="3312" spans="1:25" ht="12" customHeight="1">
      <c r="A3312" s="174"/>
      <c r="B3312" s="162"/>
      <c r="C3312" s="162"/>
      <c r="D3312" s="248" t="s">
        <v>627</v>
      </c>
      <c r="E3312" s="302"/>
      <c r="F3312" s="302"/>
      <c r="G3312" s="302"/>
      <c r="H3312" s="302"/>
      <c r="I3312" s="302"/>
      <c r="J3312" s="302"/>
      <c r="K3312" s="302"/>
      <c r="L3312" s="302"/>
      <c r="M3312" s="304"/>
      <c r="N3312" s="304"/>
      <c r="O3312" s="304"/>
      <c r="P3312" s="304"/>
      <c r="Q3312" s="304"/>
      <c r="R3312" s="330">
        <v>400000</v>
      </c>
      <c r="S3312" s="304"/>
      <c r="T3312" s="304"/>
      <c r="U3312" s="304"/>
      <c r="V3312" s="304"/>
      <c r="W3312" s="304"/>
      <c r="X3312" s="304"/>
      <c r="Y3312" s="154"/>
    </row>
    <row r="3313" spans="1:25">
      <c r="A3313" s="173"/>
      <c r="B3313" s="163">
        <v>3</v>
      </c>
      <c r="C3313" s="163" t="s">
        <v>97</v>
      </c>
      <c r="D3313" s="167" t="s">
        <v>13</v>
      </c>
      <c r="E3313" s="300">
        <v>742000000</v>
      </c>
      <c r="F3313" s="300"/>
      <c r="G3313" s="300"/>
      <c r="H3313" s="300"/>
      <c r="I3313" s="300"/>
      <c r="J3313" s="300"/>
      <c r="K3313" s="300"/>
      <c r="L3313" s="300"/>
      <c r="M3313" s="301">
        <v>0</v>
      </c>
      <c r="N3313" s="301"/>
      <c r="O3313" s="301"/>
      <c r="P3313" s="301"/>
      <c r="Q3313" s="301">
        <v>0</v>
      </c>
      <c r="R3313" s="301">
        <v>0</v>
      </c>
      <c r="S3313" s="301">
        <v>0</v>
      </c>
      <c r="T3313" s="301"/>
      <c r="U3313" s="301"/>
      <c r="V3313" s="301"/>
      <c r="W3313" s="301">
        <f t="shared" ref="W3313:W3314" si="651">E3313+G3313+H3313+I3313+J3313+K3313+L3313+M3313+N3313-O3313-P3313-Q3313-R3313-S3313-T3313-U3313-V3313</f>
        <v>742000000</v>
      </c>
      <c r="X3313" s="301"/>
      <c r="Y3313" s="154"/>
    </row>
    <row r="3314" spans="1:25">
      <c r="A3314" s="173"/>
      <c r="B3314" s="163">
        <v>4</v>
      </c>
      <c r="C3314" s="163" t="s">
        <v>98</v>
      </c>
      <c r="D3314" s="167" t="s">
        <v>8</v>
      </c>
      <c r="E3314" s="300">
        <v>0</v>
      </c>
      <c r="F3314" s="300">
        <v>3804700</v>
      </c>
      <c r="G3314" s="300">
        <f>SUM(G3315)</f>
        <v>3804700</v>
      </c>
      <c r="H3314" s="300">
        <f t="shared" ref="H3314:S3314" si="652">SUM(H3315)</f>
        <v>0</v>
      </c>
      <c r="I3314" s="300">
        <f t="shared" si="652"/>
        <v>0</v>
      </c>
      <c r="J3314" s="300">
        <f t="shared" si="652"/>
        <v>0</v>
      </c>
      <c r="K3314" s="300">
        <f t="shared" si="652"/>
        <v>0</v>
      </c>
      <c r="L3314" s="300">
        <f t="shared" si="652"/>
        <v>0</v>
      </c>
      <c r="M3314" s="300">
        <f t="shared" si="652"/>
        <v>0</v>
      </c>
      <c r="N3314" s="300">
        <f t="shared" si="652"/>
        <v>0</v>
      </c>
      <c r="O3314" s="300">
        <f t="shared" si="652"/>
        <v>0</v>
      </c>
      <c r="P3314" s="300">
        <f t="shared" si="652"/>
        <v>0</v>
      </c>
      <c r="Q3314" s="300">
        <f t="shared" si="652"/>
        <v>0</v>
      </c>
      <c r="R3314" s="300">
        <f t="shared" si="652"/>
        <v>0</v>
      </c>
      <c r="S3314" s="300">
        <f t="shared" si="652"/>
        <v>0</v>
      </c>
      <c r="T3314" s="301"/>
      <c r="U3314" s="301"/>
      <c r="V3314" s="301"/>
      <c r="W3314" s="301">
        <f t="shared" si="651"/>
        <v>3804700</v>
      </c>
      <c r="X3314" s="301"/>
      <c r="Y3314" s="154"/>
    </row>
    <row r="3315" spans="1:25">
      <c r="A3315" s="174"/>
      <c r="B3315" s="162"/>
      <c r="C3315" s="162"/>
      <c r="D3315" s="248" t="s">
        <v>618</v>
      </c>
      <c r="E3315" s="302"/>
      <c r="F3315" s="302"/>
      <c r="G3315" s="316">
        <v>3804700</v>
      </c>
      <c r="H3315" s="302"/>
      <c r="I3315" s="302"/>
      <c r="J3315" s="302"/>
      <c r="K3315" s="302"/>
      <c r="L3315" s="302"/>
      <c r="M3315" s="304"/>
      <c r="N3315" s="304"/>
      <c r="O3315" s="304"/>
      <c r="P3315" s="304"/>
      <c r="Q3315" s="304"/>
      <c r="R3315" s="304"/>
      <c r="S3315" s="304"/>
      <c r="T3315" s="304"/>
      <c r="U3315" s="304"/>
      <c r="V3315" s="304"/>
      <c r="W3315" s="304"/>
      <c r="X3315" s="304"/>
      <c r="Y3315" s="154"/>
    </row>
    <row r="3316" spans="1:25">
      <c r="A3316" s="173"/>
      <c r="B3316" s="163">
        <v>5</v>
      </c>
      <c r="C3316" s="163" t="s">
        <v>99</v>
      </c>
      <c r="D3316" s="167" t="s">
        <v>14</v>
      </c>
      <c r="E3316" s="300">
        <v>276500</v>
      </c>
      <c r="F3316" s="300"/>
      <c r="G3316" s="300">
        <f t="shared" ref="G3316:T3316" si="653">SUM(G3317)</f>
        <v>2960000</v>
      </c>
      <c r="H3316" s="300">
        <f t="shared" si="653"/>
        <v>0</v>
      </c>
      <c r="I3316" s="300">
        <f t="shared" si="653"/>
        <v>0</v>
      </c>
      <c r="J3316" s="300">
        <f t="shared" si="653"/>
        <v>0</v>
      </c>
      <c r="K3316" s="300">
        <f t="shared" si="653"/>
        <v>0</v>
      </c>
      <c r="L3316" s="300">
        <f t="shared" si="653"/>
        <v>0</v>
      </c>
      <c r="M3316" s="300">
        <f t="shared" si="653"/>
        <v>0</v>
      </c>
      <c r="N3316" s="300">
        <f t="shared" si="653"/>
        <v>0</v>
      </c>
      <c r="O3316" s="300">
        <f t="shared" si="653"/>
        <v>0</v>
      </c>
      <c r="P3316" s="300">
        <f t="shared" si="653"/>
        <v>0</v>
      </c>
      <c r="Q3316" s="300">
        <f t="shared" si="653"/>
        <v>0</v>
      </c>
      <c r="R3316" s="300">
        <f t="shared" si="653"/>
        <v>0</v>
      </c>
      <c r="S3316" s="300">
        <f t="shared" si="653"/>
        <v>0</v>
      </c>
      <c r="T3316" s="300">
        <f t="shared" si="653"/>
        <v>0</v>
      </c>
      <c r="U3316" s="300"/>
      <c r="V3316" s="300"/>
      <c r="W3316" s="301">
        <f t="shared" ref="W3316" si="654">E3316+G3316+H3316+I3316+J3316+K3316+L3316+M3316+N3316-O3316-P3316-Q3316-R3316-S3316-T3316-U3316-V3316</f>
        <v>3236500</v>
      </c>
      <c r="X3316" s="301"/>
      <c r="Y3316" s="154"/>
    </row>
    <row r="3317" spans="1:25">
      <c r="A3317" s="174"/>
      <c r="B3317" s="162"/>
      <c r="C3317" s="162"/>
      <c r="D3317" s="248" t="s">
        <v>233</v>
      </c>
      <c r="E3317" s="302"/>
      <c r="F3317" s="302"/>
      <c r="G3317" s="316">
        <v>2960000</v>
      </c>
      <c r="H3317" s="302"/>
      <c r="I3317" s="302"/>
      <c r="J3317" s="302"/>
      <c r="K3317" s="302"/>
      <c r="L3317" s="302"/>
      <c r="M3317" s="304"/>
      <c r="N3317" s="304"/>
      <c r="O3317" s="304"/>
      <c r="P3317" s="304"/>
      <c r="Q3317" s="304"/>
      <c r="R3317" s="304"/>
      <c r="S3317" s="304"/>
      <c r="T3317" s="304"/>
      <c r="U3317" s="304"/>
      <c r="V3317" s="304"/>
      <c r="W3317" s="304"/>
      <c r="X3317" s="304"/>
      <c r="Y3317" s="154"/>
    </row>
    <row r="3318" spans="1:25">
      <c r="A3318" s="173"/>
      <c r="B3318" s="163">
        <v>6</v>
      </c>
      <c r="C3318" s="163" t="s">
        <v>100</v>
      </c>
      <c r="D3318" s="167" t="s">
        <v>10</v>
      </c>
      <c r="E3318" s="300">
        <v>0</v>
      </c>
      <c r="F3318" s="300"/>
      <c r="G3318" s="300"/>
      <c r="H3318" s="300"/>
      <c r="I3318" s="300"/>
      <c r="J3318" s="300"/>
      <c r="K3318" s="300"/>
      <c r="L3318" s="300"/>
      <c r="M3318" s="301">
        <v>0</v>
      </c>
      <c r="N3318" s="301"/>
      <c r="O3318" s="301"/>
      <c r="P3318" s="301"/>
      <c r="Q3318" s="301">
        <v>0</v>
      </c>
      <c r="R3318" s="301">
        <v>0</v>
      </c>
      <c r="S3318" s="301">
        <v>0</v>
      </c>
      <c r="T3318" s="301"/>
      <c r="U3318" s="301"/>
      <c r="V3318" s="301"/>
      <c r="W3318" s="301">
        <f t="shared" ref="W3318:W3319" si="655">E3318+G3318+H3318+I3318+J3318+K3318+L3318+M3318+N3318-O3318-P3318-Q3318-R3318-S3318-T3318-U3318-V3318</f>
        <v>0</v>
      </c>
      <c r="X3318" s="301"/>
      <c r="Y3318" s="154"/>
    </row>
    <row r="3319" spans="1:25" s="247" customFormat="1">
      <c r="A3319" s="175"/>
      <c r="B3319" s="168">
        <v>7</v>
      </c>
      <c r="C3319" s="168"/>
      <c r="D3319" s="169" t="s">
        <v>11</v>
      </c>
      <c r="E3319" s="300">
        <v>0</v>
      </c>
      <c r="F3319" s="300"/>
      <c r="G3319" s="300">
        <f>SUM(G3320:G3328)</f>
        <v>0</v>
      </c>
      <c r="H3319" s="300">
        <f t="shared" ref="H3319:T3319" si="656">SUM(H3320:H3328)</f>
        <v>0</v>
      </c>
      <c r="I3319" s="300">
        <f t="shared" si="656"/>
        <v>0</v>
      </c>
      <c r="J3319" s="300">
        <f t="shared" si="656"/>
        <v>0</v>
      </c>
      <c r="K3319" s="300">
        <f t="shared" si="656"/>
        <v>0</v>
      </c>
      <c r="L3319" s="300">
        <f t="shared" si="656"/>
        <v>0</v>
      </c>
      <c r="M3319" s="300">
        <f t="shared" si="656"/>
        <v>3800000</v>
      </c>
      <c r="N3319" s="300">
        <f t="shared" si="656"/>
        <v>0</v>
      </c>
      <c r="O3319" s="300">
        <f t="shared" si="656"/>
        <v>0</v>
      </c>
      <c r="P3319" s="300">
        <f t="shared" si="656"/>
        <v>0</v>
      </c>
      <c r="Q3319" s="300">
        <f t="shared" si="656"/>
        <v>0</v>
      </c>
      <c r="R3319" s="300">
        <f t="shared" si="656"/>
        <v>0</v>
      </c>
      <c r="S3319" s="300">
        <f t="shared" si="656"/>
        <v>3800000</v>
      </c>
      <c r="T3319" s="300">
        <f t="shared" si="656"/>
        <v>0</v>
      </c>
      <c r="U3319" s="300"/>
      <c r="V3319" s="300"/>
      <c r="W3319" s="301">
        <f t="shared" si="655"/>
        <v>0</v>
      </c>
      <c r="X3319" s="308"/>
      <c r="Y3319" s="155"/>
    </row>
    <row r="3320" spans="1:25" ht="12" customHeight="1">
      <c r="A3320" s="174"/>
      <c r="B3320" s="162"/>
      <c r="C3320" s="162"/>
      <c r="D3320" s="271" t="s">
        <v>1249</v>
      </c>
      <c r="E3320" s="302"/>
      <c r="F3320" s="302"/>
      <c r="G3320" s="316"/>
      <c r="H3320" s="302"/>
      <c r="I3320" s="302"/>
      <c r="J3320" s="302"/>
      <c r="K3320" s="302"/>
      <c r="L3320" s="302"/>
      <c r="M3320" s="304"/>
      <c r="N3320" s="304"/>
      <c r="O3320" s="304"/>
      <c r="P3320" s="304"/>
      <c r="Q3320" s="304"/>
      <c r="R3320" s="304"/>
      <c r="S3320" s="304"/>
      <c r="T3320" s="304"/>
      <c r="U3320" s="304"/>
      <c r="V3320" s="304"/>
      <c r="W3320" s="304"/>
      <c r="X3320" s="304"/>
      <c r="Y3320" s="154"/>
    </row>
    <row r="3321" spans="1:25" ht="12" customHeight="1">
      <c r="A3321" s="174"/>
      <c r="B3321" s="162"/>
      <c r="C3321" s="162"/>
      <c r="D3321" s="248" t="s">
        <v>604</v>
      </c>
      <c r="E3321" s="302"/>
      <c r="F3321" s="302"/>
      <c r="G3321" s="302"/>
      <c r="H3321" s="302"/>
      <c r="I3321" s="302"/>
      <c r="J3321" s="302"/>
      <c r="K3321" s="302"/>
      <c r="L3321" s="302"/>
      <c r="M3321" s="330">
        <v>400000</v>
      </c>
      <c r="N3321" s="304"/>
      <c r="O3321" s="304"/>
      <c r="P3321" s="304"/>
      <c r="Q3321" s="304"/>
      <c r="R3321" s="330"/>
      <c r="S3321" s="330">
        <v>400000</v>
      </c>
      <c r="T3321" s="304"/>
      <c r="U3321" s="304"/>
      <c r="V3321" s="304"/>
      <c r="W3321" s="304"/>
      <c r="X3321" s="304"/>
      <c r="Y3321" s="154"/>
    </row>
    <row r="3322" spans="1:25" ht="12" customHeight="1">
      <c r="A3322" s="174"/>
      <c r="B3322" s="162"/>
      <c r="C3322" s="162"/>
      <c r="D3322" s="248" t="s">
        <v>1371</v>
      </c>
      <c r="E3322" s="302"/>
      <c r="F3322" s="302"/>
      <c r="G3322" s="302"/>
      <c r="H3322" s="302"/>
      <c r="I3322" s="302"/>
      <c r="J3322" s="302"/>
      <c r="K3322" s="302"/>
      <c r="L3322" s="302"/>
      <c r="M3322" s="330">
        <v>500000</v>
      </c>
      <c r="N3322" s="304"/>
      <c r="O3322" s="304"/>
      <c r="P3322" s="304"/>
      <c r="Q3322" s="304"/>
      <c r="R3322" s="330"/>
      <c r="S3322" s="330">
        <v>500000</v>
      </c>
      <c r="T3322" s="304"/>
      <c r="U3322" s="304"/>
      <c r="V3322" s="304"/>
      <c r="W3322" s="304"/>
      <c r="X3322" s="304"/>
      <c r="Y3322" s="154"/>
    </row>
    <row r="3323" spans="1:25" ht="12" customHeight="1">
      <c r="A3323" s="174"/>
      <c r="B3323" s="162"/>
      <c r="C3323" s="162"/>
      <c r="D3323" s="248" t="s">
        <v>326</v>
      </c>
      <c r="E3323" s="302"/>
      <c r="F3323" s="302"/>
      <c r="G3323" s="302"/>
      <c r="H3323" s="302"/>
      <c r="I3323" s="302"/>
      <c r="J3323" s="302"/>
      <c r="K3323" s="302"/>
      <c r="L3323" s="302"/>
      <c r="M3323" s="330">
        <v>400000</v>
      </c>
      <c r="N3323" s="304"/>
      <c r="O3323" s="304"/>
      <c r="P3323" s="304"/>
      <c r="Q3323" s="304"/>
      <c r="R3323" s="330"/>
      <c r="S3323" s="330">
        <v>400000</v>
      </c>
      <c r="T3323" s="304"/>
      <c r="U3323" s="304"/>
      <c r="V3323" s="304"/>
      <c r="W3323" s="304"/>
      <c r="X3323" s="304"/>
      <c r="Y3323" s="154"/>
    </row>
    <row r="3324" spans="1:25" ht="12" customHeight="1">
      <c r="A3324" s="174"/>
      <c r="B3324" s="162"/>
      <c r="C3324" s="162"/>
      <c r="D3324" s="248" t="s">
        <v>1372</v>
      </c>
      <c r="E3324" s="302"/>
      <c r="F3324" s="302"/>
      <c r="G3324" s="302"/>
      <c r="H3324" s="302"/>
      <c r="I3324" s="302"/>
      <c r="J3324" s="302"/>
      <c r="K3324" s="302"/>
      <c r="L3324" s="302"/>
      <c r="M3324" s="330">
        <v>450000</v>
      </c>
      <c r="N3324" s="304"/>
      <c r="O3324" s="304"/>
      <c r="P3324" s="304"/>
      <c r="Q3324" s="304"/>
      <c r="R3324" s="330"/>
      <c r="S3324" s="330">
        <v>450000</v>
      </c>
      <c r="T3324" s="304"/>
      <c r="U3324" s="304"/>
      <c r="V3324" s="304"/>
      <c r="W3324" s="304"/>
      <c r="X3324" s="304"/>
      <c r="Y3324" s="154"/>
    </row>
    <row r="3325" spans="1:25" ht="12" customHeight="1">
      <c r="A3325" s="174"/>
      <c r="B3325" s="162"/>
      <c r="C3325" s="162"/>
      <c r="D3325" s="248" t="s">
        <v>1373</v>
      </c>
      <c r="E3325" s="302"/>
      <c r="F3325" s="302"/>
      <c r="G3325" s="302"/>
      <c r="H3325" s="302"/>
      <c r="I3325" s="302"/>
      <c r="J3325" s="302"/>
      <c r="K3325" s="302"/>
      <c r="L3325" s="302"/>
      <c r="M3325" s="330">
        <v>300000</v>
      </c>
      <c r="N3325" s="304"/>
      <c r="O3325" s="304"/>
      <c r="P3325" s="304"/>
      <c r="Q3325" s="304"/>
      <c r="R3325" s="330"/>
      <c r="S3325" s="330">
        <v>300000</v>
      </c>
      <c r="T3325" s="304"/>
      <c r="U3325" s="304"/>
      <c r="V3325" s="304"/>
      <c r="W3325" s="304"/>
      <c r="X3325" s="304"/>
      <c r="Y3325" s="154"/>
    </row>
    <row r="3326" spans="1:25" ht="12" customHeight="1">
      <c r="A3326" s="174"/>
      <c r="B3326" s="162"/>
      <c r="C3326" s="162"/>
      <c r="D3326" s="248" t="s">
        <v>1374</v>
      </c>
      <c r="E3326" s="302"/>
      <c r="F3326" s="302"/>
      <c r="G3326" s="302"/>
      <c r="H3326" s="302"/>
      <c r="I3326" s="302"/>
      <c r="J3326" s="302"/>
      <c r="K3326" s="302"/>
      <c r="L3326" s="302"/>
      <c r="M3326" s="330">
        <v>900000</v>
      </c>
      <c r="N3326" s="304"/>
      <c r="O3326" s="304"/>
      <c r="P3326" s="304"/>
      <c r="Q3326" s="304"/>
      <c r="R3326" s="330"/>
      <c r="S3326" s="330">
        <v>900000</v>
      </c>
      <c r="T3326" s="304"/>
      <c r="U3326" s="304"/>
      <c r="V3326" s="304"/>
      <c r="W3326" s="304"/>
      <c r="X3326" s="304"/>
      <c r="Y3326" s="154"/>
    </row>
    <row r="3327" spans="1:25" ht="12" customHeight="1">
      <c r="A3327" s="174"/>
      <c r="B3327" s="162"/>
      <c r="C3327" s="162"/>
      <c r="D3327" s="248" t="s">
        <v>687</v>
      </c>
      <c r="E3327" s="302"/>
      <c r="F3327" s="302"/>
      <c r="G3327" s="302"/>
      <c r="H3327" s="302"/>
      <c r="I3327" s="302"/>
      <c r="J3327" s="302"/>
      <c r="K3327" s="302"/>
      <c r="L3327" s="302"/>
      <c r="M3327" s="330">
        <v>450000</v>
      </c>
      <c r="N3327" s="304"/>
      <c r="O3327" s="304"/>
      <c r="P3327" s="304"/>
      <c r="Q3327" s="304"/>
      <c r="R3327" s="330"/>
      <c r="S3327" s="330">
        <v>450000</v>
      </c>
      <c r="T3327" s="304"/>
      <c r="U3327" s="304"/>
      <c r="V3327" s="304"/>
      <c r="W3327" s="304"/>
      <c r="X3327" s="304"/>
      <c r="Y3327" s="154"/>
    </row>
    <row r="3328" spans="1:25" ht="12" customHeight="1">
      <c r="A3328" s="174"/>
      <c r="B3328" s="162"/>
      <c r="C3328" s="162"/>
      <c r="D3328" s="248" t="s">
        <v>627</v>
      </c>
      <c r="E3328" s="302"/>
      <c r="F3328" s="302"/>
      <c r="G3328" s="302"/>
      <c r="H3328" s="302"/>
      <c r="I3328" s="302"/>
      <c r="J3328" s="302"/>
      <c r="K3328" s="302"/>
      <c r="L3328" s="302"/>
      <c r="M3328" s="330">
        <v>400000</v>
      </c>
      <c r="N3328" s="304"/>
      <c r="O3328" s="304"/>
      <c r="P3328" s="304"/>
      <c r="Q3328" s="304"/>
      <c r="R3328" s="330"/>
      <c r="S3328" s="330">
        <v>400000</v>
      </c>
      <c r="T3328" s="304"/>
      <c r="U3328" s="304"/>
      <c r="V3328" s="304"/>
      <c r="W3328" s="304"/>
      <c r="X3328" s="304"/>
      <c r="Y3328" s="154"/>
    </row>
    <row r="3329" spans="1:25">
      <c r="A3329" s="174"/>
      <c r="B3329" s="162"/>
      <c r="C3329" s="162"/>
      <c r="D3329" s="248"/>
      <c r="E3329" s="304"/>
      <c r="F3329" s="304"/>
      <c r="G3329" s="304"/>
      <c r="H3329" s="304"/>
      <c r="I3329" s="304"/>
      <c r="J3329" s="304"/>
      <c r="K3329" s="304"/>
      <c r="L3329" s="304"/>
      <c r="M3329" s="304"/>
      <c r="N3329" s="304"/>
      <c r="O3329" s="304"/>
      <c r="P3329" s="304"/>
      <c r="Q3329" s="304"/>
      <c r="R3329" s="304"/>
      <c r="S3329" s="304"/>
      <c r="T3329" s="304"/>
      <c r="U3329" s="304"/>
      <c r="V3329" s="304"/>
      <c r="W3329" s="304"/>
      <c r="X3329" s="304"/>
      <c r="Y3329" s="154"/>
    </row>
    <row r="3330" spans="1:25" s="226" customFormat="1" ht="18.75" customHeight="1">
      <c r="A3330" s="249">
        <v>52</v>
      </c>
      <c r="B3330" s="250" t="s">
        <v>70</v>
      </c>
      <c r="C3330" s="251"/>
      <c r="D3330" s="251"/>
      <c r="E3330" s="309">
        <f>E3331+E3332+E3340+E3341+E3342+E3343+E3344</f>
        <v>3620169500</v>
      </c>
      <c r="F3330" s="309">
        <f t="shared" ref="F3330:G3330" si="657">F3331+F3332+F3340+F3341+F3342+F3343+F3344</f>
        <v>4000000</v>
      </c>
      <c r="G3330" s="309">
        <f t="shared" si="657"/>
        <v>4000000</v>
      </c>
      <c r="H3330" s="309">
        <f t="shared" ref="H3330" si="658">H3331+H3332+H3340+H3341+H3342+H3343+H3344</f>
        <v>0</v>
      </c>
      <c r="I3330" s="309">
        <f t="shared" ref="I3330" si="659">I3331+I3332+I3340+I3341+I3342+I3343+I3344</f>
        <v>0</v>
      </c>
      <c r="J3330" s="309">
        <f t="shared" ref="J3330" si="660">J3331+J3332+J3340+J3341+J3342+J3343+J3344</f>
        <v>0</v>
      </c>
      <c r="K3330" s="309">
        <f t="shared" ref="K3330" si="661">K3331+K3332+K3340+K3341+K3342+K3343+K3344</f>
        <v>0</v>
      </c>
      <c r="L3330" s="309">
        <f t="shared" ref="L3330" si="662">L3331+L3332+L3340+L3341+L3342+L3343+L3344</f>
        <v>0</v>
      </c>
      <c r="M3330" s="309">
        <f t="shared" ref="M3330" si="663">M3331+M3332+M3340+M3341+M3342+M3343+M3344</f>
        <v>660000</v>
      </c>
      <c r="N3330" s="309">
        <f t="shared" ref="N3330" si="664">N3331+N3332+N3340+N3341+N3342+N3343+N3344</f>
        <v>0</v>
      </c>
      <c r="O3330" s="309">
        <f t="shared" ref="O3330" si="665">O3331+O3332+O3340+O3341+O3342+O3343+O3344</f>
        <v>0</v>
      </c>
      <c r="P3330" s="309">
        <f t="shared" ref="P3330" si="666">P3331+P3332+P3340+P3341+P3342+P3343+P3344</f>
        <v>0</v>
      </c>
      <c r="Q3330" s="309">
        <f t="shared" ref="Q3330" si="667">Q3331+Q3332+Q3340+Q3341+Q3342+Q3343+Q3344</f>
        <v>0</v>
      </c>
      <c r="R3330" s="309">
        <f t="shared" ref="R3330" si="668">R3331+R3332+R3340+R3341+R3342+R3343+R3344</f>
        <v>660000</v>
      </c>
      <c r="S3330" s="309">
        <f t="shared" ref="S3330" si="669">S3331+S3332+S3340+S3341+S3342+S3343+S3344</f>
        <v>660000</v>
      </c>
      <c r="T3330" s="309">
        <f t="shared" ref="T3330" si="670">T3331+T3332+T3340+T3341+T3342+T3343+T3344</f>
        <v>0</v>
      </c>
      <c r="U3330" s="309"/>
      <c r="V3330" s="309"/>
      <c r="W3330" s="309">
        <f t="shared" ref="W3330" si="671">SUM(W3331:W3344)</f>
        <v>3623509500</v>
      </c>
      <c r="X3330" s="309"/>
    </row>
    <row r="3331" spans="1:25">
      <c r="A3331" s="173"/>
      <c r="B3331" s="163">
        <v>1</v>
      </c>
      <c r="C3331" s="163" t="s">
        <v>95</v>
      </c>
      <c r="D3331" s="167" t="s">
        <v>9</v>
      </c>
      <c r="E3331" s="300">
        <v>3568035000</v>
      </c>
      <c r="F3331" s="300"/>
      <c r="G3331" s="300"/>
      <c r="H3331" s="300"/>
      <c r="I3331" s="300"/>
      <c r="J3331" s="300"/>
      <c r="K3331" s="300"/>
      <c r="L3331" s="300"/>
      <c r="M3331" s="301">
        <v>0</v>
      </c>
      <c r="N3331" s="301"/>
      <c r="O3331" s="301"/>
      <c r="P3331" s="301"/>
      <c r="Q3331" s="301">
        <v>0</v>
      </c>
      <c r="R3331" s="301">
        <v>0</v>
      </c>
      <c r="S3331" s="301">
        <v>0</v>
      </c>
      <c r="T3331" s="301">
        <v>0</v>
      </c>
      <c r="U3331" s="301"/>
      <c r="V3331" s="301"/>
      <c r="W3331" s="301">
        <f t="shared" ref="W3331:W3332" si="672">E3331+G3331+H3331+I3331+J3331+K3331+L3331+M3331+N3331-O3331-P3331-Q3331-R3331-S3331-T3331-U3331-V3331</f>
        <v>3568035000</v>
      </c>
      <c r="X3331" s="301"/>
      <c r="Y3331" s="154"/>
    </row>
    <row r="3332" spans="1:25">
      <c r="A3332" s="173"/>
      <c r="B3332" s="163">
        <v>2</v>
      </c>
      <c r="C3332" s="163" t="s">
        <v>96</v>
      </c>
      <c r="D3332" s="167" t="s">
        <v>12</v>
      </c>
      <c r="E3332" s="300">
        <v>47043000</v>
      </c>
      <c r="F3332" s="300">
        <v>4000000</v>
      </c>
      <c r="G3332" s="300">
        <f>SUM(G3333:G3339)</f>
        <v>4000000</v>
      </c>
      <c r="H3332" s="300">
        <f t="shared" ref="H3332:T3332" si="673">SUM(H3333:H3339)</f>
        <v>0</v>
      </c>
      <c r="I3332" s="300">
        <f t="shared" si="673"/>
        <v>0</v>
      </c>
      <c r="J3332" s="300">
        <f t="shared" si="673"/>
        <v>0</v>
      </c>
      <c r="K3332" s="300">
        <f t="shared" si="673"/>
        <v>0</v>
      </c>
      <c r="L3332" s="300">
        <f t="shared" si="673"/>
        <v>0</v>
      </c>
      <c r="M3332" s="300">
        <f t="shared" si="673"/>
        <v>0</v>
      </c>
      <c r="N3332" s="300">
        <f t="shared" si="673"/>
        <v>0</v>
      </c>
      <c r="O3332" s="300">
        <f t="shared" si="673"/>
        <v>0</v>
      </c>
      <c r="P3332" s="300">
        <f t="shared" si="673"/>
        <v>0</v>
      </c>
      <c r="Q3332" s="300">
        <f t="shared" si="673"/>
        <v>0</v>
      </c>
      <c r="R3332" s="300">
        <f t="shared" si="673"/>
        <v>660000</v>
      </c>
      <c r="S3332" s="300">
        <f t="shared" si="673"/>
        <v>0</v>
      </c>
      <c r="T3332" s="300">
        <f t="shared" si="673"/>
        <v>0</v>
      </c>
      <c r="U3332" s="300"/>
      <c r="V3332" s="300"/>
      <c r="W3332" s="301">
        <f t="shared" si="672"/>
        <v>50383000</v>
      </c>
      <c r="X3332" s="301"/>
      <c r="Y3332" s="154"/>
    </row>
    <row r="3333" spans="1:25">
      <c r="A3333" s="174"/>
      <c r="B3333" s="162"/>
      <c r="C3333" s="162"/>
      <c r="D3333" s="248" t="s">
        <v>526</v>
      </c>
      <c r="E3333" s="302"/>
      <c r="F3333" s="302"/>
      <c r="G3333" s="316">
        <v>4000000</v>
      </c>
      <c r="H3333" s="302"/>
      <c r="I3333" s="302"/>
      <c r="J3333" s="302"/>
      <c r="K3333" s="302"/>
      <c r="L3333" s="302"/>
      <c r="M3333" s="304"/>
      <c r="N3333" s="304"/>
      <c r="O3333" s="304"/>
      <c r="P3333" s="304"/>
      <c r="Q3333" s="304"/>
      <c r="R3333" s="304"/>
      <c r="S3333" s="304"/>
      <c r="T3333" s="304"/>
      <c r="U3333" s="304"/>
      <c r="V3333" s="304"/>
      <c r="W3333" s="304"/>
      <c r="X3333" s="304"/>
      <c r="Y3333" s="154"/>
    </row>
    <row r="3334" spans="1:25">
      <c r="A3334" s="174"/>
      <c r="B3334" s="162"/>
      <c r="C3334" s="162"/>
      <c r="D3334" s="271" t="s">
        <v>1039</v>
      </c>
      <c r="E3334" s="302"/>
      <c r="F3334" s="302"/>
      <c r="G3334" s="316"/>
      <c r="H3334" s="302"/>
      <c r="I3334" s="302"/>
      <c r="J3334" s="302"/>
      <c r="K3334" s="302"/>
      <c r="L3334" s="302"/>
      <c r="M3334" s="304"/>
      <c r="N3334" s="304"/>
      <c r="O3334" s="304"/>
      <c r="P3334" s="304"/>
      <c r="Q3334" s="304"/>
      <c r="R3334" s="304"/>
      <c r="S3334" s="304"/>
      <c r="T3334" s="304"/>
      <c r="U3334" s="304"/>
      <c r="V3334" s="304"/>
      <c r="W3334" s="304"/>
      <c r="X3334" s="304"/>
      <c r="Y3334" s="154"/>
    </row>
    <row r="3335" spans="1:25">
      <c r="A3335" s="174"/>
      <c r="B3335" s="162"/>
      <c r="C3335" s="162"/>
      <c r="D3335" s="248" t="s">
        <v>1375</v>
      </c>
      <c r="E3335" s="302"/>
      <c r="F3335" s="302"/>
      <c r="G3335" s="316"/>
      <c r="H3335" s="302"/>
      <c r="I3335" s="302"/>
      <c r="J3335" s="302"/>
      <c r="K3335" s="302"/>
      <c r="L3335" s="302"/>
      <c r="M3335" s="304"/>
      <c r="N3335" s="304"/>
      <c r="O3335" s="304"/>
      <c r="P3335" s="304"/>
      <c r="Q3335" s="304"/>
      <c r="R3335" s="317">
        <v>100000</v>
      </c>
      <c r="S3335" s="304"/>
      <c r="T3335" s="304"/>
      <c r="U3335" s="304"/>
      <c r="V3335" s="304"/>
      <c r="W3335" s="304"/>
      <c r="X3335" s="304"/>
      <c r="Y3335" s="154"/>
    </row>
    <row r="3336" spans="1:25">
      <c r="A3336" s="174"/>
      <c r="B3336" s="162"/>
      <c r="C3336" s="162"/>
      <c r="D3336" s="248" t="s">
        <v>1376</v>
      </c>
      <c r="E3336" s="302"/>
      <c r="F3336" s="302"/>
      <c r="G3336" s="316"/>
      <c r="H3336" s="302"/>
      <c r="I3336" s="302"/>
      <c r="J3336" s="302"/>
      <c r="K3336" s="302"/>
      <c r="L3336" s="302"/>
      <c r="M3336" s="304"/>
      <c r="N3336" s="304"/>
      <c r="O3336" s="304"/>
      <c r="P3336" s="304"/>
      <c r="Q3336" s="304"/>
      <c r="R3336" s="317">
        <v>100000</v>
      </c>
      <c r="S3336" s="304"/>
      <c r="T3336" s="304"/>
      <c r="U3336" s="304"/>
      <c r="V3336" s="304"/>
      <c r="W3336" s="304"/>
      <c r="X3336" s="304"/>
      <c r="Y3336" s="154"/>
    </row>
    <row r="3337" spans="1:25">
      <c r="A3337" s="174"/>
      <c r="B3337" s="162"/>
      <c r="C3337" s="162"/>
      <c r="D3337" s="248" t="s">
        <v>1377</v>
      </c>
      <c r="E3337" s="302"/>
      <c r="F3337" s="302"/>
      <c r="G3337" s="316"/>
      <c r="H3337" s="302"/>
      <c r="I3337" s="302"/>
      <c r="J3337" s="302"/>
      <c r="K3337" s="302"/>
      <c r="L3337" s="302"/>
      <c r="M3337" s="304"/>
      <c r="N3337" s="304"/>
      <c r="O3337" s="304"/>
      <c r="P3337" s="304"/>
      <c r="Q3337" s="304"/>
      <c r="R3337" s="317">
        <v>90000</v>
      </c>
      <c r="S3337" s="304"/>
      <c r="T3337" s="304"/>
      <c r="U3337" s="304"/>
      <c r="V3337" s="304"/>
      <c r="W3337" s="304"/>
      <c r="X3337" s="304"/>
      <c r="Y3337" s="154"/>
    </row>
    <row r="3338" spans="1:25">
      <c r="A3338" s="174"/>
      <c r="B3338" s="162"/>
      <c r="C3338" s="162"/>
      <c r="D3338" s="248" t="s">
        <v>1378</v>
      </c>
      <c r="E3338" s="302"/>
      <c r="F3338" s="302"/>
      <c r="G3338" s="316"/>
      <c r="H3338" s="302"/>
      <c r="I3338" s="302"/>
      <c r="J3338" s="302"/>
      <c r="K3338" s="302"/>
      <c r="L3338" s="302"/>
      <c r="M3338" s="304"/>
      <c r="N3338" s="304"/>
      <c r="O3338" s="304"/>
      <c r="P3338" s="304"/>
      <c r="Q3338" s="304"/>
      <c r="R3338" s="317">
        <v>300000</v>
      </c>
      <c r="S3338" s="304"/>
      <c r="T3338" s="304"/>
      <c r="U3338" s="304"/>
      <c r="V3338" s="304"/>
      <c r="W3338" s="304"/>
      <c r="X3338" s="304"/>
      <c r="Y3338" s="154"/>
    </row>
    <row r="3339" spans="1:25">
      <c r="A3339" s="174"/>
      <c r="B3339" s="162"/>
      <c r="C3339" s="162"/>
      <c r="D3339" s="248" t="s">
        <v>1379</v>
      </c>
      <c r="E3339" s="302"/>
      <c r="F3339" s="302"/>
      <c r="G3339" s="316"/>
      <c r="H3339" s="302"/>
      <c r="I3339" s="302"/>
      <c r="J3339" s="302"/>
      <c r="K3339" s="302"/>
      <c r="L3339" s="302"/>
      <c r="M3339" s="304"/>
      <c r="N3339" s="304"/>
      <c r="O3339" s="304"/>
      <c r="P3339" s="304"/>
      <c r="Q3339" s="304"/>
      <c r="R3339" s="317">
        <v>70000</v>
      </c>
      <c r="S3339" s="304"/>
      <c r="T3339" s="304"/>
      <c r="U3339" s="304"/>
      <c r="V3339" s="304"/>
      <c r="W3339" s="304"/>
      <c r="X3339" s="304"/>
      <c r="Y3339" s="154"/>
    </row>
    <row r="3340" spans="1:25">
      <c r="A3340" s="173"/>
      <c r="B3340" s="163">
        <v>3</v>
      </c>
      <c r="C3340" s="163" t="s">
        <v>97</v>
      </c>
      <c r="D3340" s="167" t="s">
        <v>13</v>
      </c>
      <c r="E3340" s="300">
        <v>0</v>
      </c>
      <c r="F3340" s="300"/>
      <c r="G3340" s="300"/>
      <c r="H3340" s="300"/>
      <c r="I3340" s="300"/>
      <c r="J3340" s="300"/>
      <c r="K3340" s="300"/>
      <c r="L3340" s="300"/>
      <c r="M3340" s="301">
        <v>0</v>
      </c>
      <c r="N3340" s="301"/>
      <c r="O3340" s="301"/>
      <c r="P3340" s="301"/>
      <c r="Q3340" s="301">
        <v>0</v>
      </c>
      <c r="R3340" s="301">
        <v>0</v>
      </c>
      <c r="S3340" s="301">
        <v>0</v>
      </c>
      <c r="T3340" s="301">
        <v>0</v>
      </c>
      <c r="U3340" s="301"/>
      <c r="V3340" s="301"/>
      <c r="W3340" s="301">
        <f t="shared" ref="W3340:W3344" si="674">E3340+G3340+H3340+I3340+J3340+K3340+L3340+M3340+N3340-O3340-P3340-Q3340-R3340-S3340-T3340-U3340-V3340</f>
        <v>0</v>
      </c>
      <c r="X3340" s="301"/>
      <c r="Y3340" s="154"/>
    </row>
    <row r="3341" spans="1:25">
      <c r="A3341" s="173"/>
      <c r="B3341" s="163">
        <v>4</v>
      </c>
      <c r="C3341" s="163" t="s">
        <v>98</v>
      </c>
      <c r="D3341" s="167" t="s">
        <v>8</v>
      </c>
      <c r="E3341" s="300">
        <v>0</v>
      </c>
      <c r="F3341" s="300"/>
      <c r="G3341" s="300"/>
      <c r="H3341" s="300"/>
      <c r="I3341" s="300"/>
      <c r="J3341" s="300"/>
      <c r="K3341" s="300"/>
      <c r="L3341" s="300"/>
      <c r="M3341" s="301">
        <v>0</v>
      </c>
      <c r="N3341" s="301"/>
      <c r="O3341" s="301"/>
      <c r="P3341" s="301"/>
      <c r="Q3341" s="301">
        <v>0</v>
      </c>
      <c r="R3341" s="301">
        <v>0</v>
      </c>
      <c r="S3341" s="301">
        <v>0</v>
      </c>
      <c r="T3341" s="301">
        <v>0</v>
      </c>
      <c r="U3341" s="301"/>
      <c r="V3341" s="301"/>
      <c r="W3341" s="301">
        <f t="shared" si="674"/>
        <v>0</v>
      </c>
      <c r="X3341" s="301"/>
      <c r="Y3341" s="154"/>
    </row>
    <row r="3342" spans="1:25">
      <c r="A3342" s="173"/>
      <c r="B3342" s="163">
        <v>5</v>
      </c>
      <c r="C3342" s="163" t="s">
        <v>99</v>
      </c>
      <c r="D3342" s="167" t="s">
        <v>14</v>
      </c>
      <c r="E3342" s="300">
        <v>5091500</v>
      </c>
      <c r="F3342" s="300"/>
      <c r="G3342" s="300"/>
      <c r="H3342" s="300"/>
      <c r="I3342" s="300"/>
      <c r="J3342" s="300"/>
      <c r="K3342" s="300"/>
      <c r="L3342" s="300"/>
      <c r="M3342" s="301">
        <v>0</v>
      </c>
      <c r="N3342" s="301"/>
      <c r="O3342" s="301"/>
      <c r="P3342" s="301"/>
      <c r="Q3342" s="301">
        <v>0</v>
      </c>
      <c r="R3342" s="301">
        <v>0</v>
      </c>
      <c r="S3342" s="301">
        <v>0</v>
      </c>
      <c r="T3342" s="301">
        <v>0</v>
      </c>
      <c r="U3342" s="301"/>
      <c r="V3342" s="301"/>
      <c r="W3342" s="301">
        <f t="shared" si="674"/>
        <v>5091500</v>
      </c>
      <c r="X3342" s="301"/>
      <c r="Y3342" s="154"/>
    </row>
    <row r="3343" spans="1:25">
      <c r="A3343" s="173"/>
      <c r="B3343" s="163">
        <v>6</v>
      </c>
      <c r="C3343" s="163" t="s">
        <v>100</v>
      </c>
      <c r="D3343" s="167" t="s">
        <v>10</v>
      </c>
      <c r="E3343" s="300">
        <v>0</v>
      </c>
      <c r="F3343" s="300"/>
      <c r="G3343" s="300"/>
      <c r="H3343" s="300"/>
      <c r="I3343" s="300"/>
      <c r="J3343" s="300"/>
      <c r="K3343" s="300"/>
      <c r="L3343" s="300"/>
      <c r="M3343" s="301">
        <v>0</v>
      </c>
      <c r="N3343" s="301"/>
      <c r="O3343" s="301"/>
      <c r="P3343" s="301"/>
      <c r="Q3343" s="301">
        <v>0</v>
      </c>
      <c r="R3343" s="301">
        <v>0</v>
      </c>
      <c r="S3343" s="301">
        <v>0</v>
      </c>
      <c r="T3343" s="301">
        <v>0</v>
      </c>
      <c r="U3343" s="301"/>
      <c r="V3343" s="301"/>
      <c r="W3343" s="301">
        <f t="shared" si="674"/>
        <v>0</v>
      </c>
      <c r="X3343" s="301"/>
      <c r="Y3343" s="154"/>
    </row>
    <row r="3344" spans="1:25" s="247" customFormat="1">
      <c r="A3344" s="175"/>
      <c r="B3344" s="168">
        <v>7</v>
      </c>
      <c r="C3344" s="168"/>
      <c r="D3344" s="169" t="s">
        <v>11</v>
      </c>
      <c r="E3344" s="300">
        <v>0</v>
      </c>
      <c r="F3344" s="300"/>
      <c r="G3344" s="300">
        <f>SUM(G3345:G3350)</f>
        <v>0</v>
      </c>
      <c r="H3344" s="300">
        <f t="shared" ref="H3344:T3344" si="675">SUM(H3345:H3350)</f>
        <v>0</v>
      </c>
      <c r="I3344" s="300">
        <f t="shared" si="675"/>
        <v>0</v>
      </c>
      <c r="J3344" s="300">
        <f t="shared" si="675"/>
        <v>0</v>
      </c>
      <c r="K3344" s="300">
        <f t="shared" si="675"/>
        <v>0</v>
      </c>
      <c r="L3344" s="300">
        <f t="shared" si="675"/>
        <v>0</v>
      </c>
      <c r="M3344" s="300">
        <f t="shared" si="675"/>
        <v>660000</v>
      </c>
      <c r="N3344" s="300">
        <f t="shared" si="675"/>
        <v>0</v>
      </c>
      <c r="O3344" s="300">
        <f t="shared" si="675"/>
        <v>0</v>
      </c>
      <c r="P3344" s="300">
        <f t="shared" si="675"/>
        <v>0</v>
      </c>
      <c r="Q3344" s="300">
        <f t="shared" si="675"/>
        <v>0</v>
      </c>
      <c r="R3344" s="300">
        <f t="shared" si="675"/>
        <v>0</v>
      </c>
      <c r="S3344" s="300">
        <f t="shared" si="675"/>
        <v>660000</v>
      </c>
      <c r="T3344" s="300">
        <f t="shared" si="675"/>
        <v>0</v>
      </c>
      <c r="U3344" s="300"/>
      <c r="V3344" s="300"/>
      <c r="W3344" s="301">
        <f t="shared" si="674"/>
        <v>0</v>
      </c>
      <c r="X3344" s="308"/>
      <c r="Y3344" s="155"/>
    </row>
    <row r="3345" spans="1:25">
      <c r="A3345" s="174"/>
      <c r="B3345" s="162"/>
      <c r="C3345" s="162"/>
      <c r="D3345" s="271" t="s">
        <v>1039</v>
      </c>
      <c r="E3345" s="302"/>
      <c r="F3345" s="302"/>
      <c r="G3345" s="316"/>
      <c r="H3345" s="302"/>
      <c r="I3345" s="302"/>
      <c r="J3345" s="302"/>
      <c r="K3345" s="302"/>
      <c r="L3345" s="302"/>
      <c r="M3345" s="304"/>
      <c r="N3345" s="304"/>
      <c r="O3345" s="304"/>
      <c r="P3345" s="304"/>
      <c r="Q3345" s="304"/>
      <c r="R3345" s="304"/>
      <c r="S3345" s="304"/>
      <c r="T3345" s="304"/>
      <c r="U3345" s="304"/>
      <c r="V3345" s="304"/>
      <c r="W3345" s="304"/>
      <c r="X3345" s="304"/>
      <c r="Y3345" s="154"/>
    </row>
    <row r="3346" spans="1:25">
      <c r="A3346" s="174"/>
      <c r="B3346" s="162"/>
      <c r="C3346" s="162"/>
      <c r="D3346" s="248" t="s">
        <v>1375</v>
      </c>
      <c r="E3346" s="302"/>
      <c r="F3346" s="302"/>
      <c r="G3346" s="316"/>
      <c r="H3346" s="302"/>
      <c r="I3346" s="302"/>
      <c r="J3346" s="302"/>
      <c r="K3346" s="302"/>
      <c r="L3346" s="302"/>
      <c r="M3346" s="317">
        <v>100000</v>
      </c>
      <c r="N3346" s="304"/>
      <c r="O3346" s="304"/>
      <c r="P3346" s="304"/>
      <c r="Q3346" s="304"/>
      <c r="R3346" s="317"/>
      <c r="S3346" s="317">
        <v>100000</v>
      </c>
      <c r="T3346" s="304"/>
      <c r="U3346" s="304"/>
      <c r="V3346" s="304"/>
      <c r="W3346" s="304"/>
      <c r="X3346" s="304"/>
      <c r="Y3346" s="154"/>
    </row>
    <row r="3347" spans="1:25">
      <c r="A3347" s="174"/>
      <c r="B3347" s="162"/>
      <c r="C3347" s="162"/>
      <c r="D3347" s="248" t="s">
        <v>1376</v>
      </c>
      <c r="E3347" s="302"/>
      <c r="F3347" s="302"/>
      <c r="G3347" s="316"/>
      <c r="H3347" s="302"/>
      <c r="I3347" s="302"/>
      <c r="J3347" s="302"/>
      <c r="K3347" s="302"/>
      <c r="L3347" s="302"/>
      <c r="M3347" s="317">
        <v>100000</v>
      </c>
      <c r="N3347" s="304"/>
      <c r="O3347" s="304"/>
      <c r="P3347" s="304"/>
      <c r="Q3347" s="304"/>
      <c r="R3347" s="317"/>
      <c r="S3347" s="317">
        <v>100000</v>
      </c>
      <c r="T3347" s="304"/>
      <c r="U3347" s="304"/>
      <c r="V3347" s="304"/>
      <c r="W3347" s="304"/>
      <c r="X3347" s="304"/>
      <c r="Y3347" s="154"/>
    </row>
    <row r="3348" spans="1:25">
      <c r="A3348" s="174"/>
      <c r="B3348" s="162"/>
      <c r="C3348" s="162"/>
      <c r="D3348" s="248" t="s">
        <v>1377</v>
      </c>
      <c r="E3348" s="302"/>
      <c r="F3348" s="302"/>
      <c r="G3348" s="316"/>
      <c r="H3348" s="302"/>
      <c r="I3348" s="302"/>
      <c r="J3348" s="302"/>
      <c r="K3348" s="302"/>
      <c r="L3348" s="302"/>
      <c r="M3348" s="317">
        <v>90000</v>
      </c>
      <c r="N3348" s="304"/>
      <c r="O3348" s="304"/>
      <c r="P3348" s="304"/>
      <c r="Q3348" s="304"/>
      <c r="R3348" s="317"/>
      <c r="S3348" s="317">
        <v>90000</v>
      </c>
      <c r="T3348" s="304"/>
      <c r="U3348" s="304"/>
      <c r="V3348" s="304"/>
      <c r="W3348" s="304"/>
      <c r="X3348" s="304"/>
      <c r="Y3348" s="154"/>
    </row>
    <row r="3349" spans="1:25">
      <c r="A3349" s="174"/>
      <c r="B3349" s="162"/>
      <c r="C3349" s="162"/>
      <c r="D3349" s="248" t="s">
        <v>1378</v>
      </c>
      <c r="E3349" s="302"/>
      <c r="F3349" s="302"/>
      <c r="G3349" s="316"/>
      <c r="H3349" s="302"/>
      <c r="I3349" s="302"/>
      <c r="J3349" s="302"/>
      <c r="K3349" s="302"/>
      <c r="L3349" s="302"/>
      <c r="M3349" s="317">
        <v>300000</v>
      </c>
      <c r="N3349" s="304"/>
      <c r="O3349" s="304"/>
      <c r="P3349" s="304"/>
      <c r="Q3349" s="304"/>
      <c r="R3349" s="317"/>
      <c r="S3349" s="317">
        <v>300000</v>
      </c>
      <c r="T3349" s="304"/>
      <c r="U3349" s="304"/>
      <c r="V3349" s="304"/>
      <c r="W3349" s="304"/>
      <c r="X3349" s="304"/>
      <c r="Y3349" s="154"/>
    </row>
    <row r="3350" spans="1:25">
      <c r="A3350" s="174"/>
      <c r="B3350" s="162"/>
      <c r="C3350" s="162"/>
      <c r="D3350" s="248" t="s">
        <v>1379</v>
      </c>
      <c r="E3350" s="302"/>
      <c r="F3350" s="302"/>
      <c r="G3350" s="316"/>
      <c r="H3350" s="302"/>
      <c r="I3350" s="302"/>
      <c r="J3350" s="302"/>
      <c r="K3350" s="302"/>
      <c r="L3350" s="302"/>
      <c r="M3350" s="317">
        <v>70000</v>
      </c>
      <c r="N3350" s="304"/>
      <c r="O3350" s="304"/>
      <c r="P3350" s="304"/>
      <c r="Q3350" s="304"/>
      <c r="R3350" s="317"/>
      <c r="S3350" s="317">
        <v>70000</v>
      </c>
      <c r="T3350" s="304"/>
      <c r="U3350" s="304"/>
      <c r="V3350" s="304"/>
      <c r="W3350" s="304"/>
      <c r="X3350" s="304"/>
      <c r="Y3350" s="154"/>
    </row>
    <row r="3351" spans="1:25">
      <c r="A3351" s="174"/>
      <c r="B3351" s="162"/>
      <c r="C3351" s="162"/>
      <c r="D3351" s="248"/>
      <c r="E3351" s="304"/>
      <c r="F3351" s="304"/>
      <c r="G3351" s="304"/>
      <c r="H3351" s="304"/>
      <c r="I3351" s="304"/>
      <c r="J3351" s="304"/>
      <c r="K3351" s="304"/>
      <c r="L3351" s="304"/>
      <c r="M3351" s="304"/>
      <c r="N3351" s="304"/>
      <c r="O3351" s="304"/>
      <c r="P3351" s="304"/>
      <c r="Q3351" s="304"/>
      <c r="R3351" s="304"/>
      <c r="S3351" s="304"/>
      <c r="T3351" s="304"/>
      <c r="U3351" s="304"/>
      <c r="V3351" s="304"/>
      <c r="W3351" s="304"/>
      <c r="X3351" s="304"/>
      <c r="Y3351" s="154"/>
    </row>
    <row r="3352" spans="1:25" s="226" customFormat="1" ht="18.75" customHeight="1">
      <c r="A3352" s="249">
        <v>53</v>
      </c>
      <c r="B3352" s="250" t="s">
        <v>71</v>
      </c>
      <c r="C3352" s="251"/>
      <c r="D3352" s="251"/>
      <c r="E3352" s="309">
        <f>E3353+E3354+E3359+E3361+E3362+E3363+E3364</f>
        <v>9165732500</v>
      </c>
      <c r="F3352" s="309">
        <f t="shared" ref="F3352:T3352" si="676">F3353+F3354+F3359+F3361+F3362+F3363+F3364</f>
        <v>14450000</v>
      </c>
      <c r="G3352" s="309">
        <f t="shared" si="676"/>
        <v>14450000</v>
      </c>
      <c r="H3352" s="309">
        <f t="shared" si="676"/>
        <v>0</v>
      </c>
      <c r="I3352" s="309">
        <f t="shared" si="676"/>
        <v>0</v>
      </c>
      <c r="J3352" s="309">
        <f t="shared" si="676"/>
        <v>0</v>
      </c>
      <c r="K3352" s="309">
        <f t="shared" si="676"/>
        <v>110160000</v>
      </c>
      <c r="L3352" s="309">
        <f t="shared" si="676"/>
        <v>0</v>
      </c>
      <c r="M3352" s="309">
        <f t="shared" si="676"/>
        <v>0</v>
      </c>
      <c r="N3352" s="309">
        <f t="shared" si="676"/>
        <v>0</v>
      </c>
      <c r="O3352" s="309">
        <f t="shared" si="676"/>
        <v>0</v>
      </c>
      <c r="P3352" s="309">
        <f t="shared" si="676"/>
        <v>0</v>
      </c>
      <c r="Q3352" s="309">
        <f t="shared" si="676"/>
        <v>0</v>
      </c>
      <c r="R3352" s="309">
        <f t="shared" si="676"/>
        <v>0</v>
      </c>
      <c r="S3352" s="309">
        <f t="shared" si="676"/>
        <v>1330000</v>
      </c>
      <c r="T3352" s="309">
        <f t="shared" si="676"/>
        <v>0</v>
      </c>
      <c r="U3352" s="309"/>
      <c r="V3352" s="309"/>
      <c r="W3352" s="309">
        <f t="shared" ref="W3352" si="677">SUM(W3353:W3364)</f>
        <v>9289012500</v>
      </c>
      <c r="X3352" s="309"/>
    </row>
    <row r="3353" spans="1:25">
      <c r="A3353" s="173"/>
      <c r="B3353" s="163">
        <v>1</v>
      </c>
      <c r="C3353" s="163" t="s">
        <v>95</v>
      </c>
      <c r="D3353" s="167" t="s">
        <v>9</v>
      </c>
      <c r="E3353" s="300">
        <v>9109700000</v>
      </c>
      <c r="F3353" s="300"/>
      <c r="G3353" s="300"/>
      <c r="H3353" s="300"/>
      <c r="I3353" s="300"/>
      <c r="J3353" s="300"/>
      <c r="K3353" s="300"/>
      <c r="L3353" s="300"/>
      <c r="M3353" s="301">
        <v>0</v>
      </c>
      <c r="N3353" s="301"/>
      <c r="O3353" s="301"/>
      <c r="P3353" s="301"/>
      <c r="Q3353" s="301">
        <v>0</v>
      </c>
      <c r="R3353" s="301">
        <v>0</v>
      </c>
      <c r="S3353" s="301">
        <v>0</v>
      </c>
      <c r="T3353" s="301"/>
      <c r="U3353" s="301"/>
      <c r="V3353" s="301"/>
      <c r="W3353" s="301">
        <f t="shared" ref="W3353:W3354" si="678">E3353+G3353+H3353+I3353+J3353+K3353+L3353+M3353+N3353-O3353-P3353-Q3353-R3353-S3353-T3353-U3353-V3353</f>
        <v>9109700000</v>
      </c>
      <c r="X3353" s="301"/>
      <c r="Y3353" s="154"/>
    </row>
    <row r="3354" spans="1:25">
      <c r="A3354" s="173"/>
      <c r="B3354" s="163">
        <v>2</v>
      </c>
      <c r="C3354" s="163" t="s">
        <v>96</v>
      </c>
      <c r="D3354" s="167" t="s">
        <v>12</v>
      </c>
      <c r="E3354" s="300">
        <v>29636000</v>
      </c>
      <c r="F3354" s="300">
        <v>14450000</v>
      </c>
      <c r="G3354" s="300">
        <f t="shared" ref="G3354:T3354" si="679">SUM(G3355:G3358)</f>
        <v>14450000</v>
      </c>
      <c r="H3354" s="300">
        <f t="shared" si="679"/>
        <v>0</v>
      </c>
      <c r="I3354" s="300">
        <f t="shared" si="679"/>
        <v>0</v>
      </c>
      <c r="J3354" s="300">
        <f t="shared" si="679"/>
        <v>0</v>
      </c>
      <c r="K3354" s="300">
        <f t="shared" si="679"/>
        <v>0</v>
      </c>
      <c r="L3354" s="300">
        <f t="shared" si="679"/>
        <v>0</v>
      </c>
      <c r="M3354" s="300">
        <f t="shared" si="679"/>
        <v>0</v>
      </c>
      <c r="N3354" s="300">
        <f t="shared" si="679"/>
        <v>0</v>
      </c>
      <c r="O3354" s="300">
        <f t="shared" si="679"/>
        <v>0</v>
      </c>
      <c r="P3354" s="300">
        <f t="shared" si="679"/>
        <v>0</v>
      </c>
      <c r="Q3354" s="300">
        <f t="shared" si="679"/>
        <v>0</v>
      </c>
      <c r="R3354" s="300">
        <f t="shared" si="679"/>
        <v>0</v>
      </c>
      <c r="S3354" s="300">
        <f t="shared" si="679"/>
        <v>0</v>
      </c>
      <c r="T3354" s="300">
        <f t="shared" si="679"/>
        <v>0</v>
      </c>
      <c r="U3354" s="300"/>
      <c r="V3354" s="300"/>
      <c r="W3354" s="301">
        <f t="shared" si="678"/>
        <v>44086000</v>
      </c>
      <c r="X3354" s="301"/>
      <c r="Y3354" s="154"/>
    </row>
    <row r="3355" spans="1:25">
      <c r="A3355" s="174"/>
      <c r="B3355" s="162"/>
      <c r="C3355" s="162"/>
      <c r="D3355" s="248" t="s">
        <v>209</v>
      </c>
      <c r="E3355" s="302"/>
      <c r="F3355" s="302"/>
      <c r="G3355" s="353">
        <v>4000000</v>
      </c>
      <c r="H3355" s="302"/>
      <c r="I3355" s="302"/>
      <c r="J3355" s="302"/>
      <c r="K3355" s="302"/>
      <c r="L3355" s="302"/>
      <c r="M3355" s="304"/>
      <c r="N3355" s="304"/>
      <c r="O3355" s="304"/>
      <c r="P3355" s="304"/>
      <c r="Q3355" s="304"/>
      <c r="R3355" s="304"/>
      <c r="S3355" s="304"/>
      <c r="T3355" s="304"/>
      <c r="U3355" s="304"/>
      <c r="V3355" s="304"/>
      <c r="W3355" s="304"/>
      <c r="X3355" s="304"/>
      <c r="Y3355" s="154"/>
    </row>
    <row r="3356" spans="1:25">
      <c r="A3356" s="174"/>
      <c r="B3356" s="162"/>
      <c r="C3356" s="162"/>
      <c r="D3356" s="248" t="s">
        <v>1380</v>
      </c>
      <c r="E3356" s="302"/>
      <c r="F3356" s="302"/>
      <c r="G3356" s="353">
        <v>1950000</v>
      </c>
      <c r="H3356" s="302"/>
      <c r="I3356" s="302"/>
      <c r="J3356" s="302"/>
      <c r="K3356" s="302"/>
      <c r="L3356" s="302"/>
      <c r="M3356" s="304"/>
      <c r="N3356" s="304"/>
      <c r="O3356" s="304"/>
      <c r="P3356" s="304"/>
      <c r="Q3356" s="304"/>
      <c r="R3356" s="304"/>
      <c r="S3356" s="304"/>
      <c r="T3356" s="304"/>
      <c r="U3356" s="304"/>
      <c r="V3356" s="304"/>
      <c r="W3356" s="304"/>
      <c r="X3356" s="304"/>
      <c r="Y3356" s="154"/>
    </row>
    <row r="3357" spans="1:25">
      <c r="A3357" s="174"/>
      <c r="B3357" s="162"/>
      <c r="C3357" s="162"/>
      <c r="D3357" s="248" t="s">
        <v>626</v>
      </c>
      <c r="E3357" s="302"/>
      <c r="F3357" s="302"/>
      <c r="G3357" s="353">
        <v>2500000</v>
      </c>
      <c r="H3357" s="302"/>
      <c r="I3357" s="302"/>
      <c r="J3357" s="302"/>
      <c r="K3357" s="302"/>
      <c r="L3357" s="302"/>
      <c r="M3357" s="304"/>
      <c r="N3357" s="304"/>
      <c r="O3357" s="304"/>
      <c r="P3357" s="304"/>
      <c r="Q3357" s="304"/>
      <c r="R3357" s="304"/>
      <c r="S3357" s="304"/>
      <c r="T3357" s="304"/>
      <c r="U3357" s="304"/>
      <c r="V3357" s="304"/>
      <c r="W3357" s="304"/>
      <c r="X3357" s="304"/>
      <c r="Y3357" s="154"/>
    </row>
    <row r="3358" spans="1:25">
      <c r="A3358" s="174"/>
      <c r="B3358" s="162"/>
      <c r="C3358" s="162"/>
      <c r="D3358" s="248" t="s">
        <v>1265</v>
      </c>
      <c r="E3358" s="302"/>
      <c r="F3358" s="302"/>
      <c r="G3358" s="353">
        <v>6000000</v>
      </c>
      <c r="H3358" s="302"/>
      <c r="I3358" s="302"/>
      <c r="J3358" s="302"/>
      <c r="K3358" s="302"/>
      <c r="L3358" s="302"/>
      <c r="M3358" s="304"/>
      <c r="N3358" s="304"/>
      <c r="O3358" s="304"/>
      <c r="P3358" s="304"/>
      <c r="Q3358" s="304"/>
      <c r="R3358" s="304"/>
      <c r="S3358" s="304"/>
      <c r="T3358" s="304"/>
      <c r="U3358" s="304"/>
      <c r="V3358" s="304"/>
      <c r="W3358" s="304"/>
      <c r="X3358" s="304"/>
      <c r="Y3358" s="154"/>
    </row>
    <row r="3359" spans="1:25">
      <c r="A3359" s="173"/>
      <c r="B3359" s="163">
        <v>3</v>
      </c>
      <c r="C3359" s="163" t="s">
        <v>97</v>
      </c>
      <c r="D3359" s="167" t="s">
        <v>13</v>
      </c>
      <c r="E3359" s="300">
        <v>25000000</v>
      </c>
      <c r="F3359" s="300"/>
      <c r="G3359" s="300">
        <f>SUM(G3360)</f>
        <v>0</v>
      </c>
      <c r="H3359" s="300">
        <f t="shared" ref="H3359:T3359" si="680">SUM(H3360)</f>
        <v>0</v>
      </c>
      <c r="I3359" s="300">
        <f t="shared" si="680"/>
        <v>0</v>
      </c>
      <c r="J3359" s="300">
        <f t="shared" si="680"/>
        <v>0</v>
      </c>
      <c r="K3359" s="300">
        <f t="shared" si="680"/>
        <v>110160000</v>
      </c>
      <c r="L3359" s="300">
        <f t="shared" si="680"/>
        <v>0</v>
      </c>
      <c r="M3359" s="300">
        <f t="shared" si="680"/>
        <v>0</v>
      </c>
      <c r="N3359" s="300">
        <f t="shared" si="680"/>
        <v>0</v>
      </c>
      <c r="O3359" s="300">
        <f t="shared" si="680"/>
        <v>0</v>
      </c>
      <c r="P3359" s="300">
        <f t="shared" si="680"/>
        <v>0</v>
      </c>
      <c r="Q3359" s="300">
        <f t="shared" si="680"/>
        <v>0</v>
      </c>
      <c r="R3359" s="300">
        <f t="shared" si="680"/>
        <v>0</v>
      </c>
      <c r="S3359" s="300">
        <f t="shared" si="680"/>
        <v>0</v>
      </c>
      <c r="T3359" s="300">
        <f t="shared" si="680"/>
        <v>0</v>
      </c>
      <c r="U3359" s="300"/>
      <c r="V3359" s="300"/>
      <c r="W3359" s="301">
        <f t="shared" ref="W3359" si="681">E3359+G3359+H3359+I3359+J3359+K3359+L3359+M3359+N3359-O3359-P3359-Q3359-R3359-S3359-T3359-U3359-V3359</f>
        <v>135160000</v>
      </c>
      <c r="X3359" s="301"/>
      <c r="Y3359" s="154"/>
    </row>
    <row r="3360" spans="1:25">
      <c r="A3360" s="174"/>
      <c r="B3360" s="162"/>
      <c r="C3360" s="162"/>
      <c r="D3360" s="248" t="s">
        <v>1381</v>
      </c>
      <c r="E3360" s="302"/>
      <c r="F3360" s="302"/>
      <c r="G3360" s="302"/>
      <c r="H3360" s="302"/>
      <c r="I3360" s="302"/>
      <c r="J3360" s="302"/>
      <c r="K3360" s="302">
        <v>110160000</v>
      </c>
      <c r="L3360" s="302"/>
      <c r="M3360" s="304"/>
      <c r="N3360" s="304"/>
      <c r="O3360" s="304"/>
      <c r="P3360" s="304"/>
      <c r="Q3360" s="304"/>
      <c r="R3360" s="304"/>
      <c r="S3360" s="304"/>
      <c r="T3360" s="304"/>
      <c r="U3360" s="304"/>
      <c r="V3360" s="304"/>
      <c r="W3360" s="304"/>
      <c r="X3360" s="304"/>
      <c r="Y3360" s="154"/>
    </row>
    <row r="3361" spans="1:25">
      <c r="A3361" s="173"/>
      <c r="B3361" s="163">
        <v>4</v>
      </c>
      <c r="C3361" s="163" t="s">
        <v>98</v>
      </c>
      <c r="D3361" s="167" t="s">
        <v>8</v>
      </c>
      <c r="E3361" s="300">
        <v>0</v>
      </c>
      <c r="F3361" s="300"/>
      <c r="G3361" s="300"/>
      <c r="H3361" s="300"/>
      <c r="I3361" s="300"/>
      <c r="J3361" s="300"/>
      <c r="K3361" s="300"/>
      <c r="L3361" s="300"/>
      <c r="M3361" s="301">
        <v>0</v>
      </c>
      <c r="N3361" s="301"/>
      <c r="O3361" s="301"/>
      <c r="P3361" s="301"/>
      <c r="Q3361" s="301">
        <v>0</v>
      </c>
      <c r="R3361" s="301">
        <v>0</v>
      </c>
      <c r="S3361" s="301">
        <v>0</v>
      </c>
      <c r="T3361" s="301"/>
      <c r="U3361" s="301"/>
      <c r="V3361" s="301"/>
      <c r="W3361" s="301">
        <f t="shared" ref="W3361:W3364" si="682">E3361+G3361+H3361+I3361+J3361+K3361+L3361+M3361+N3361-O3361-P3361-Q3361-R3361-S3361-T3361-U3361-V3361</f>
        <v>0</v>
      </c>
      <c r="X3361" s="301"/>
      <c r="Y3361" s="154"/>
    </row>
    <row r="3362" spans="1:25">
      <c r="A3362" s="173"/>
      <c r="B3362" s="163">
        <v>5</v>
      </c>
      <c r="C3362" s="163" t="s">
        <v>99</v>
      </c>
      <c r="D3362" s="167" t="s">
        <v>14</v>
      </c>
      <c r="E3362" s="300">
        <v>66500</v>
      </c>
      <c r="F3362" s="300"/>
      <c r="G3362" s="300"/>
      <c r="H3362" s="300"/>
      <c r="I3362" s="300"/>
      <c r="J3362" s="300"/>
      <c r="K3362" s="300"/>
      <c r="L3362" s="300"/>
      <c r="M3362" s="301">
        <v>0</v>
      </c>
      <c r="N3362" s="301"/>
      <c r="O3362" s="301"/>
      <c r="P3362" s="301"/>
      <c r="Q3362" s="301">
        <v>0</v>
      </c>
      <c r="R3362" s="301">
        <v>0</v>
      </c>
      <c r="S3362" s="301">
        <v>0</v>
      </c>
      <c r="T3362" s="301"/>
      <c r="U3362" s="301"/>
      <c r="V3362" s="301"/>
      <c r="W3362" s="301">
        <f t="shared" si="682"/>
        <v>66500</v>
      </c>
      <c r="X3362" s="301"/>
      <c r="Y3362" s="154"/>
    </row>
    <row r="3363" spans="1:25">
      <c r="A3363" s="173"/>
      <c r="B3363" s="163">
        <v>6</v>
      </c>
      <c r="C3363" s="163" t="s">
        <v>100</v>
      </c>
      <c r="D3363" s="167" t="s">
        <v>10</v>
      </c>
      <c r="E3363" s="300">
        <v>0</v>
      </c>
      <c r="F3363" s="300"/>
      <c r="G3363" s="300"/>
      <c r="H3363" s="300"/>
      <c r="I3363" s="300"/>
      <c r="J3363" s="300"/>
      <c r="K3363" s="300"/>
      <c r="L3363" s="300"/>
      <c r="M3363" s="301">
        <v>0</v>
      </c>
      <c r="N3363" s="301"/>
      <c r="O3363" s="301"/>
      <c r="P3363" s="301"/>
      <c r="Q3363" s="301">
        <v>0</v>
      </c>
      <c r="R3363" s="301">
        <v>0</v>
      </c>
      <c r="S3363" s="301">
        <v>0</v>
      </c>
      <c r="T3363" s="301"/>
      <c r="U3363" s="301"/>
      <c r="V3363" s="301"/>
      <c r="W3363" s="301">
        <f t="shared" si="682"/>
        <v>0</v>
      </c>
      <c r="X3363" s="301"/>
      <c r="Y3363" s="154"/>
    </row>
    <row r="3364" spans="1:25" s="247" customFormat="1">
      <c r="A3364" s="175"/>
      <c r="B3364" s="168">
        <v>7</v>
      </c>
      <c r="C3364" s="168"/>
      <c r="D3364" s="169" t="s">
        <v>11</v>
      </c>
      <c r="E3364" s="300">
        <v>1330000</v>
      </c>
      <c r="F3364" s="300"/>
      <c r="G3364" s="300">
        <f>SUM(G3365:G3368)</f>
        <v>0</v>
      </c>
      <c r="H3364" s="300">
        <f t="shared" ref="H3364:T3364" si="683">SUM(H3365:H3368)</f>
        <v>0</v>
      </c>
      <c r="I3364" s="300">
        <f t="shared" si="683"/>
        <v>0</v>
      </c>
      <c r="J3364" s="300">
        <f t="shared" si="683"/>
        <v>0</v>
      </c>
      <c r="K3364" s="300">
        <f t="shared" si="683"/>
        <v>0</v>
      </c>
      <c r="L3364" s="300">
        <f t="shared" si="683"/>
        <v>0</v>
      </c>
      <c r="M3364" s="300">
        <f t="shared" si="683"/>
        <v>0</v>
      </c>
      <c r="N3364" s="300">
        <f t="shared" si="683"/>
        <v>0</v>
      </c>
      <c r="O3364" s="300">
        <f t="shared" si="683"/>
        <v>0</v>
      </c>
      <c r="P3364" s="300">
        <f t="shared" si="683"/>
        <v>0</v>
      </c>
      <c r="Q3364" s="300">
        <f t="shared" si="683"/>
        <v>0</v>
      </c>
      <c r="R3364" s="300">
        <f t="shared" si="683"/>
        <v>0</v>
      </c>
      <c r="S3364" s="300">
        <f t="shared" si="683"/>
        <v>1330000</v>
      </c>
      <c r="T3364" s="300">
        <f t="shared" si="683"/>
        <v>0</v>
      </c>
      <c r="U3364" s="300"/>
      <c r="V3364" s="300"/>
      <c r="W3364" s="301">
        <f t="shared" si="682"/>
        <v>0</v>
      </c>
      <c r="X3364" s="308"/>
      <c r="Y3364" s="155"/>
    </row>
    <row r="3365" spans="1:25" s="247" customFormat="1">
      <c r="A3365" s="165"/>
      <c r="B3365" s="164"/>
      <c r="C3365" s="164"/>
      <c r="D3365" s="248" t="s">
        <v>152</v>
      </c>
      <c r="E3365" s="302"/>
      <c r="F3365" s="302"/>
      <c r="G3365" s="302"/>
      <c r="H3365" s="302"/>
      <c r="I3365" s="302"/>
      <c r="J3365" s="302"/>
      <c r="K3365" s="302"/>
      <c r="L3365" s="302"/>
      <c r="M3365" s="311"/>
      <c r="N3365" s="311"/>
      <c r="O3365" s="311"/>
      <c r="P3365" s="311"/>
      <c r="Q3365" s="311"/>
      <c r="R3365" s="311"/>
      <c r="S3365" s="316">
        <v>500000</v>
      </c>
      <c r="T3365" s="311"/>
      <c r="U3365" s="311"/>
      <c r="V3365" s="311"/>
      <c r="W3365" s="304"/>
      <c r="X3365" s="311"/>
      <c r="Y3365" s="155"/>
    </row>
    <row r="3366" spans="1:25" s="247" customFormat="1">
      <c r="A3366" s="165"/>
      <c r="B3366" s="164"/>
      <c r="C3366" s="164"/>
      <c r="D3366" s="248" t="s">
        <v>1382</v>
      </c>
      <c r="E3366" s="302"/>
      <c r="F3366" s="302"/>
      <c r="G3366" s="302"/>
      <c r="H3366" s="302"/>
      <c r="I3366" s="302"/>
      <c r="J3366" s="302"/>
      <c r="K3366" s="302"/>
      <c r="L3366" s="302"/>
      <c r="M3366" s="311"/>
      <c r="N3366" s="311"/>
      <c r="O3366" s="311"/>
      <c r="P3366" s="311"/>
      <c r="Q3366" s="311"/>
      <c r="R3366" s="311"/>
      <c r="S3366" s="316">
        <v>50000</v>
      </c>
      <c r="T3366" s="311"/>
      <c r="U3366" s="311"/>
      <c r="V3366" s="311"/>
      <c r="W3366" s="304"/>
      <c r="X3366" s="311"/>
      <c r="Y3366" s="155"/>
    </row>
    <row r="3367" spans="1:25" s="247" customFormat="1">
      <c r="A3367" s="165"/>
      <c r="B3367" s="164"/>
      <c r="C3367" s="164"/>
      <c r="D3367" s="248" t="s">
        <v>1383</v>
      </c>
      <c r="E3367" s="302"/>
      <c r="F3367" s="302"/>
      <c r="G3367" s="302"/>
      <c r="H3367" s="302"/>
      <c r="I3367" s="302"/>
      <c r="J3367" s="302"/>
      <c r="K3367" s="302"/>
      <c r="L3367" s="302"/>
      <c r="M3367" s="311"/>
      <c r="N3367" s="311"/>
      <c r="O3367" s="311"/>
      <c r="P3367" s="311"/>
      <c r="Q3367" s="311"/>
      <c r="R3367" s="311"/>
      <c r="S3367" s="316">
        <v>750000</v>
      </c>
      <c r="T3367" s="311"/>
      <c r="U3367" s="311"/>
      <c r="V3367" s="311"/>
      <c r="W3367" s="304"/>
      <c r="X3367" s="311"/>
      <c r="Y3367" s="155"/>
    </row>
    <row r="3368" spans="1:25" s="247" customFormat="1">
      <c r="A3368" s="165"/>
      <c r="B3368" s="164"/>
      <c r="C3368" s="164"/>
      <c r="D3368" s="248" t="s">
        <v>857</v>
      </c>
      <c r="E3368" s="302"/>
      <c r="F3368" s="302"/>
      <c r="G3368" s="302"/>
      <c r="H3368" s="302"/>
      <c r="I3368" s="302"/>
      <c r="J3368" s="302"/>
      <c r="K3368" s="302"/>
      <c r="L3368" s="302"/>
      <c r="M3368" s="311"/>
      <c r="N3368" s="311"/>
      <c r="O3368" s="311"/>
      <c r="P3368" s="311"/>
      <c r="Q3368" s="311"/>
      <c r="R3368" s="311"/>
      <c r="S3368" s="316">
        <v>30000</v>
      </c>
      <c r="T3368" s="311"/>
      <c r="U3368" s="311"/>
      <c r="V3368" s="311"/>
      <c r="W3368" s="304"/>
      <c r="X3368" s="311"/>
      <c r="Y3368" s="155"/>
    </row>
    <row r="3369" spans="1:25">
      <c r="A3369" s="174"/>
      <c r="B3369" s="162"/>
      <c r="C3369" s="162"/>
      <c r="D3369" s="248"/>
      <c r="E3369" s="304"/>
      <c r="F3369" s="304"/>
      <c r="G3369" s="304"/>
      <c r="H3369" s="304"/>
      <c r="I3369" s="304"/>
      <c r="J3369" s="304"/>
      <c r="K3369" s="304"/>
      <c r="L3369" s="304"/>
      <c r="M3369" s="304"/>
      <c r="N3369" s="304"/>
      <c r="O3369" s="304"/>
      <c r="P3369" s="304"/>
      <c r="Q3369" s="304"/>
      <c r="R3369" s="304"/>
      <c r="S3369" s="304"/>
      <c r="T3369" s="304"/>
      <c r="U3369" s="304"/>
      <c r="V3369" s="304"/>
      <c r="W3369" s="304"/>
      <c r="X3369" s="304"/>
      <c r="Y3369" s="154"/>
    </row>
    <row r="3370" spans="1:25" s="226" customFormat="1" ht="18.75" customHeight="1">
      <c r="A3370" s="249">
        <v>54</v>
      </c>
      <c r="B3370" s="250" t="s">
        <v>72</v>
      </c>
      <c r="C3370" s="251"/>
      <c r="D3370" s="251"/>
      <c r="E3370" s="309">
        <f t="shared" ref="E3370:T3370" si="684">E3371+E3376+E3385+E3388+E3389+E3391+E3392</f>
        <v>2760112300</v>
      </c>
      <c r="F3370" s="309">
        <f t="shared" si="684"/>
        <v>4500000</v>
      </c>
      <c r="G3370" s="309">
        <f t="shared" si="684"/>
        <v>4500000</v>
      </c>
      <c r="H3370" s="309">
        <f t="shared" si="684"/>
        <v>0</v>
      </c>
      <c r="I3370" s="309">
        <f t="shared" si="684"/>
        <v>9356000</v>
      </c>
      <c r="J3370" s="309">
        <f t="shared" si="684"/>
        <v>83405700</v>
      </c>
      <c r="K3370" s="309">
        <f t="shared" si="684"/>
        <v>106102944</v>
      </c>
      <c r="L3370" s="309">
        <f t="shared" si="684"/>
        <v>0</v>
      </c>
      <c r="M3370" s="309">
        <f t="shared" si="684"/>
        <v>6285900</v>
      </c>
      <c r="N3370" s="309">
        <f t="shared" si="684"/>
        <v>0</v>
      </c>
      <c r="O3370" s="309">
        <f t="shared" si="684"/>
        <v>0</v>
      </c>
      <c r="P3370" s="309">
        <f t="shared" si="684"/>
        <v>0</v>
      </c>
      <c r="Q3370" s="309">
        <f t="shared" si="684"/>
        <v>0</v>
      </c>
      <c r="R3370" s="309">
        <f t="shared" si="684"/>
        <v>6285900</v>
      </c>
      <c r="S3370" s="309">
        <f t="shared" si="684"/>
        <v>7285900</v>
      </c>
      <c r="T3370" s="309">
        <f t="shared" si="684"/>
        <v>0</v>
      </c>
      <c r="U3370" s="309"/>
      <c r="V3370" s="309"/>
      <c r="W3370" s="309">
        <f>SUM(W3371:W3392)</f>
        <v>2956191044</v>
      </c>
      <c r="X3370" s="309" t="s">
        <v>118</v>
      </c>
    </row>
    <row r="3371" spans="1:25">
      <c r="A3371" s="173"/>
      <c r="B3371" s="163">
        <v>1</v>
      </c>
      <c r="C3371" s="163" t="s">
        <v>95</v>
      </c>
      <c r="D3371" s="167" t="s">
        <v>9</v>
      </c>
      <c r="E3371" s="300">
        <v>2568185000</v>
      </c>
      <c r="F3371" s="300"/>
      <c r="G3371" s="300">
        <f t="shared" ref="G3371:T3371" si="685">SUM(G3372:G3375)</f>
        <v>0</v>
      </c>
      <c r="H3371" s="300">
        <f t="shared" si="685"/>
        <v>0</v>
      </c>
      <c r="I3371" s="300">
        <f t="shared" si="685"/>
        <v>0</v>
      </c>
      <c r="J3371" s="300">
        <f t="shared" si="685"/>
        <v>83405700</v>
      </c>
      <c r="K3371" s="300">
        <f t="shared" si="685"/>
        <v>61678944</v>
      </c>
      <c r="L3371" s="300">
        <f t="shared" si="685"/>
        <v>0</v>
      </c>
      <c r="M3371" s="300">
        <f t="shared" si="685"/>
        <v>0</v>
      </c>
      <c r="N3371" s="300">
        <f t="shared" si="685"/>
        <v>0</v>
      </c>
      <c r="O3371" s="300">
        <f t="shared" si="685"/>
        <v>0</v>
      </c>
      <c r="P3371" s="300">
        <f t="shared" si="685"/>
        <v>0</v>
      </c>
      <c r="Q3371" s="300">
        <f t="shared" si="685"/>
        <v>0</v>
      </c>
      <c r="R3371" s="300">
        <f t="shared" si="685"/>
        <v>0</v>
      </c>
      <c r="S3371" s="300">
        <f t="shared" si="685"/>
        <v>0</v>
      </c>
      <c r="T3371" s="300">
        <f t="shared" si="685"/>
        <v>0</v>
      </c>
      <c r="U3371" s="300"/>
      <c r="V3371" s="300"/>
      <c r="W3371" s="301">
        <f t="shared" ref="W3371" si="686">E3371+G3371+H3371+I3371+J3371+K3371+L3371+M3371+N3371-O3371-P3371-Q3371-R3371-S3371-T3371-U3371-V3371</f>
        <v>2713269644</v>
      </c>
      <c r="X3371" s="301"/>
      <c r="Y3371" s="154"/>
    </row>
    <row r="3372" spans="1:25">
      <c r="A3372" s="174"/>
      <c r="B3372" s="162"/>
      <c r="C3372" s="162"/>
      <c r="D3372" s="248" t="s">
        <v>1384</v>
      </c>
      <c r="E3372" s="302"/>
      <c r="F3372" s="302"/>
      <c r="G3372" s="302"/>
      <c r="H3372" s="302"/>
      <c r="I3372" s="302"/>
      <c r="J3372" s="302"/>
      <c r="K3372" s="305">
        <v>61678944</v>
      </c>
      <c r="L3372" s="302"/>
      <c r="M3372" s="304"/>
      <c r="N3372" s="304"/>
      <c r="O3372" s="304"/>
      <c r="P3372" s="304"/>
      <c r="Q3372" s="304"/>
      <c r="R3372" s="304"/>
      <c r="S3372" s="304"/>
      <c r="T3372" s="304"/>
      <c r="U3372" s="304"/>
      <c r="V3372" s="304"/>
      <c r="W3372" s="304"/>
      <c r="X3372" s="304"/>
      <c r="Y3372" s="154"/>
    </row>
    <row r="3373" spans="1:25">
      <c r="A3373" s="174"/>
      <c r="B3373" s="162"/>
      <c r="C3373" s="162"/>
      <c r="D3373" s="248" t="s">
        <v>1385</v>
      </c>
      <c r="E3373" s="302"/>
      <c r="F3373" s="302"/>
      <c r="G3373" s="302"/>
      <c r="H3373" s="302"/>
      <c r="I3373" s="302"/>
      <c r="J3373" s="302">
        <v>24802500</v>
      </c>
      <c r="K3373" s="302"/>
      <c r="L3373" s="302"/>
      <c r="M3373" s="304"/>
      <c r="N3373" s="304"/>
      <c r="O3373" s="304"/>
      <c r="P3373" s="304"/>
      <c r="Q3373" s="304"/>
      <c r="R3373" s="304"/>
      <c r="S3373" s="304"/>
      <c r="T3373" s="304"/>
      <c r="U3373" s="304"/>
      <c r="V3373" s="304"/>
      <c r="W3373" s="304"/>
      <c r="X3373" s="304"/>
      <c r="Y3373" s="154"/>
    </row>
    <row r="3374" spans="1:25">
      <c r="A3374" s="174"/>
      <c r="B3374" s="162"/>
      <c r="C3374" s="162"/>
      <c r="D3374" s="248" t="s">
        <v>1385</v>
      </c>
      <c r="E3374" s="302"/>
      <c r="F3374" s="302"/>
      <c r="G3374" s="302"/>
      <c r="H3374" s="302"/>
      <c r="I3374" s="302"/>
      <c r="J3374" s="302">
        <v>21476300</v>
      </c>
      <c r="K3374" s="302"/>
      <c r="L3374" s="302"/>
      <c r="M3374" s="304"/>
      <c r="N3374" s="304"/>
      <c r="O3374" s="304"/>
      <c r="P3374" s="304"/>
      <c r="Q3374" s="304"/>
      <c r="R3374" s="304"/>
      <c r="S3374" s="304"/>
      <c r="T3374" s="304"/>
      <c r="U3374" s="304"/>
      <c r="V3374" s="304"/>
      <c r="W3374" s="304"/>
      <c r="X3374" s="304"/>
      <c r="Y3374" s="154"/>
    </row>
    <row r="3375" spans="1:25">
      <c r="A3375" s="174"/>
      <c r="B3375" s="162"/>
      <c r="C3375" s="162"/>
      <c r="D3375" s="248" t="s">
        <v>1385</v>
      </c>
      <c r="E3375" s="302"/>
      <c r="F3375" s="302"/>
      <c r="G3375" s="302"/>
      <c r="H3375" s="302"/>
      <c r="I3375" s="302"/>
      <c r="J3375" s="302">
        <v>37126900</v>
      </c>
      <c r="K3375" s="302"/>
      <c r="L3375" s="302"/>
      <c r="M3375" s="304"/>
      <c r="N3375" s="304"/>
      <c r="O3375" s="304"/>
      <c r="P3375" s="304"/>
      <c r="Q3375" s="304"/>
      <c r="R3375" s="304"/>
      <c r="S3375" s="304"/>
      <c r="T3375" s="304"/>
      <c r="U3375" s="304"/>
      <c r="V3375" s="304"/>
      <c r="W3375" s="304"/>
      <c r="X3375" s="304"/>
      <c r="Y3375" s="154"/>
    </row>
    <row r="3376" spans="1:25">
      <c r="A3376" s="173"/>
      <c r="B3376" s="163">
        <v>2</v>
      </c>
      <c r="C3376" s="163" t="s">
        <v>96</v>
      </c>
      <c r="D3376" s="167" t="s">
        <v>12</v>
      </c>
      <c r="E3376" s="300">
        <v>60575800</v>
      </c>
      <c r="F3376" s="300">
        <v>4500000</v>
      </c>
      <c r="G3376" s="300">
        <f t="shared" ref="G3376:T3376" si="687">SUM(G3377:G3384)</f>
        <v>4500000</v>
      </c>
      <c r="H3376" s="300">
        <f t="shared" si="687"/>
        <v>0</v>
      </c>
      <c r="I3376" s="300">
        <f t="shared" si="687"/>
        <v>0</v>
      </c>
      <c r="J3376" s="300">
        <f t="shared" si="687"/>
        <v>0</v>
      </c>
      <c r="K3376" s="300">
        <f t="shared" si="687"/>
        <v>0</v>
      </c>
      <c r="L3376" s="300">
        <f t="shared" si="687"/>
        <v>0</v>
      </c>
      <c r="M3376" s="300">
        <f t="shared" si="687"/>
        <v>0</v>
      </c>
      <c r="N3376" s="300">
        <f t="shared" si="687"/>
        <v>0</v>
      </c>
      <c r="O3376" s="300">
        <f t="shared" si="687"/>
        <v>0</v>
      </c>
      <c r="P3376" s="300">
        <f t="shared" si="687"/>
        <v>0</v>
      </c>
      <c r="Q3376" s="300">
        <f t="shared" si="687"/>
        <v>0</v>
      </c>
      <c r="R3376" s="300">
        <f t="shared" si="687"/>
        <v>6260900</v>
      </c>
      <c r="S3376" s="300">
        <f t="shared" si="687"/>
        <v>0</v>
      </c>
      <c r="T3376" s="300">
        <f t="shared" si="687"/>
        <v>0</v>
      </c>
      <c r="U3376" s="300"/>
      <c r="V3376" s="300"/>
      <c r="W3376" s="301">
        <f t="shared" ref="W3376" si="688">E3376+G3376+H3376+I3376+J3376+K3376+L3376+M3376+N3376-O3376-P3376-Q3376-R3376-S3376-T3376-U3376-V3376</f>
        <v>58814900</v>
      </c>
      <c r="X3376" s="301"/>
      <c r="Y3376" s="154"/>
    </row>
    <row r="3377" spans="1:25">
      <c r="A3377" s="174"/>
      <c r="B3377" s="162"/>
      <c r="C3377" s="162"/>
      <c r="D3377" s="248" t="s">
        <v>526</v>
      </c>
      <c r="E3377" s="302"/>
      <c r="F3377" s="302"/>
      <c r="G3377" s="316">
        <v>4500000</v>
      </c>
      <c r="H3377" s="302"/>
      <c r="I3377" s="302"/>
      <c r="J3377" s="302"/>
      <c r="K3377" s="302"/>
      <c r="L3377" s="302"/>
      <c r="M3377" s="304"/>
      <c r="N3377" s="304"/>
      <c r="O3377" s="304"/>
      <c r="P3377" s="304"/>
      <c r="Q3377" s="304"/>
      <c r="R3377" s="304"/>
      <c r="S3377" s="304"/>
      <c r="T3377" s="304"/>
      <c r="U3377" s="304"/>
      <c r="V3377" s="304"/>
      <c r="W3377" s="304"/>
      <c r="X3377" s="304"/>
      <c r="Y3377" s="154"/>
    </row>
    <row r="3378" spans="1:25">
      <c r="A3378" s="174"/>
      <c r="B3378" s="162"/>
      <c r="C3378" s="162"/>
      <c r="D3378" s="271" t="s">
        <v>1039</v>
      </c>
      <c r="E3378" s="302"/>
      <c r="F3378" s="302"/>
      <c r="G3378" s="302"/>
      <c r="H3378" s="302"/>
      <c r="I3378" s="302"/>
      <c r="J3378" s="302"/>
      <c r="K3378" s="302"/>
      <c r="L3378" s="302"/>
      <c r="M3378" s="304"/>
      <c r="N3378" s="304"/>
      <c r="O3378" s="304"/>
      <c r="P3378" s="304"/>
      <c r="Q3378" s="304"/>
      <c r="R3378" s="304"/>
      <c r="S3378" s="304"/>
      <c r="T3378" s="304"/>
      <c r="U3378" s="304"/>
      <c r="V3378" s="304"/>
      <c r="W3378" s="304"/>
      <c r="X3378" s="304"/>
      <c r="Y3378" s="154"/>
    </row>
    <row r="3379" spans="1:25">
      <c r="A3379" s="174"/>
      <c r="B3379" s="162"/>
      <c r="C3379" s="162"/>
      <c r="D3379" s="248" t="s">
        <v>854</v>
      </c>
      <c r="E3379" s="302"/>
      <c r="F3379" s="302"/>
      <c r="G3379" s="302"/>
      <c r="H3379" s="302"/>
      <c r="I3379" s="302"/>
      <c r="J3379" s="302"/>
      <c r="K3379" s="302"/>
      <c r="L3379" s="302"/>
      <c r="M3379" s="304"/>
      <c r="N3379" s="304"/>
      <c r="O3379" s="304"/>
      <c r="P3379" s="304"/>
      <c r="Q3379" s="304"/>
      <c r="R3379" s="366">
        <v>4010900</v>
      </c>
      <c r="S3379" s="304"/>
      <c r="T3379" s="304"/>
      <c r="U3379" s="304"/>
      <c r="V3379" s="304"/>
      <c r="W3379" s="304"/>
      <c r="X3379" s="304"/>
      <c r="Y3379" s="154"/>
    </row>
    <row r="3380" spans="1:25">
      <c r="A3380" s="174"/>
      <c r="B3380" s="162"/>
      <c r="C3380" s="162"/>
      <c r="D3380" s="248" t="s">
        <v>1386</v>
      </c>
      <c r="E3380" s="302"/>
      <c r="F3380" s="302"/>
      <c r="G3380" s="302"/>
      <c r="H3380" s="302"/>
      <c r="I3380" s="302"/>
      <c r="J3380" s="302"/>
      <c r="K3380" s="302"/>
      <c r="L3380" s="302"/>
      <c r="M3380" s="304"/>
      <c r="N3380" s="304"/>
      <c r="O3380" s="304"/>
      <c r="P3380" s="304"/>
      <c r="Q3380" s="304"/>
      <c r="R3380" s="303">
        <v>750000</v>
      </c>
      <c r="S3380" s="304"/>
      <c r="T3380" s="304"/>
      <c r="U3380" s="304"/>
      <c r="V3380" s="304"/>
      <c r="W3380" s="304"/>
      <c r="X3380" s="304"/>
      <c r="Y3380" s="154"/>
    </row>
    <row r="3381" spans="1:25">
      <c r="A3381" s="174"/>
      <c r="B3381" s="162"/>
      <c r="C3381" s="162"/>
      <c r="D3381" s="248" t="s">
        <v>1387</v>
      </c>
      <c r="E3381" s="302"/>
      <c r="F3381" s="302"/>
      <c r="G3381" s="302"/>
      <c r="H3381" s="302"/>
      <c r="I3381" s="302"/>
      <c r="J3381" s="302"/>
      <c r="K3381" s="302"/>
      <c r="L3381" s="302"/>
      <c r="M3381" s="304"/>
      <c r="N3381" s="304"/>
      <c r="O3381" s="304"/>
      <c r="P3381" s="304"/>
      <c r="Q3381" s="304"/>
      <c r="R3381" s="303">
        <v>250000</v>
      </c>
      <c r="S3381" s="304"/>
      <c r="T3381" s="304"/>
      <c r="U3381" s="304"/>
      <c r="V3381" s="304"/>
      <c r="W3381" s="304"/>
      <c r="X3381" s="304"/>
      <c r="Y3381" s="154"/>
    </row>
    <row r="3382" spans="1:25">
      <c r="A3382" s="174"/>
      <c r="B3382" s="162"/>
      <c r="C3382" s="162"/>
      <c r="D3382" s="248" t="s">
        <v>1388</v>
      </c>
      <c r="E3382" s="302"/>
      <c r="F3382" s="302"/>
      <c r="G3382" s="302"/>
      <c r="H3382" s="302"/>
      <c r="I3382" s="302"/>
      <c r="J3382" s="302"/>
      <c r="K3382" s="302"/>
      <c r="L3382" s="302"/>
      <c r="M3382" s="304"/>
      <c r="N3382" s="304"/>
      <c r="O3382" s="304"/>
      <c r="P3382" s="304"/>
      <c r="Q3382" s="304"/>
      <c r="R3382" s="366">
        <v>250000</v>
      </c>
      <c r="S3382" s="304"/>
      <c r="T3382" s="304"/>
      <c r="U3382" s="304"/>
      <c r="V3382" s="304"/>
      <c r="W3382" s="304"/>
      <c r="X3382" s="304"/>
      <c r="Y3382" s="154"/>
    </row>
    <row r="3383" spans="1:25">
      <c r="A3383" s="174"/>
      <c r="B3383" s="162"/>
      <c r="C3383" s="162"/>
      <c r="D3383" s="248" t="s">
        <v>1246</v>
      </c>
      <c r="E3383" s="302"/>
      <c r="F3383" s="302"/>
      <c r="G3383" s="302"/>
      <c r="H3383" s="302"/>
      <c r="I3383" s="302"/>
      <c r="J3383" s="302"/>
      <c r="K3383" s="302"/>
      <c r="L3383" s="302"/>
      <c r="M3383" s="304"/>
      <c r="N3383" s="304"/>
      <c r="O3383" s="304"/>
      <c r="P3383" s="304"/>
      <c r="Q3383" s="304"/>
      <c r="R3383" s="366">
        <v>600000</v>
      </c>
      <c r="S3383" s="304"/>
      <c r="T3383" s="304"/>
      <c r="U3383" s="304"/>
      <c r="V3383" s="304"/>
      <c r="W3383" s="304"/>
      <c r="X3383" s="304"/>
      <c r="Y3383" s="154"/>
    </row>
    <row r="3384" spans="1:25">
      <c r="A3384" s="174"/>
      <c r="B3384" s="162"/>
      <c r="C3384" s="162"/>
      <c r="D3384" s="248" t="s">
        <v>1390</v>
      </c>
      <c r="E3384" s="302"/>
      <c r="F3384" s="302"/>
      <c r="G3384" s="302"/>
      <c r="H3384" s="302"/>
      <c r="I3384" s="302"/>
      <c r="J3384" s="302"/>
      <c r="K3384" s="302"/>
      <c r="L3384" s="302"/>
      <c r="M3384" s="304"/>
      <c r="N3384" s="304"/>
      <c r="O3384" s="304"/>
      <c r="P3384" s="304"/>
      <c r="Q3384" s="304"/>
      <c r="R3384" s="366">
        <v>400000</v>
      </c>
      <c r="S3384" s="304"/>
      <c r="T3384" s="304"/>
      <c r="U3384" s="304"/>
      <c r="V3384" s="304"/>
      <c r="W3384" s="304"/>
      <c r="X3384" s="304"/>
      <c r="Y3384" s="154"/>
    </row>
    <row r="3385" spans="1:25">
      <c r="A3385" s="173"/>
      <c r="B3385" s="163">
        <v>3</v>
      </c>
      <c r="C3385" s="163" t="s">
        <v>97</v>
      </c>
      <c r="D3385" s="167" t="s">
        <v>13</v>
      </c>
      <c r="E3385" s="300">
        <v>125000000</v>
      </c>
      <c r="F3385" s="300"/>
      <c r="G3385" s="300">
        <f>SUM(G3386:G3387)</f>
        <v>0</v>
      </c>
      <c r="H3385" s="300">
        <f t="shared" ref="H3385:T3385" si="689">SUM(H3386:H3387)</f>
        <v>0</v>
      </c>
      <c r="I3385" s="300">
        <f t="shared" si="689"/>
        <v>9356000</v>
      </c>
      <c r="J3385" s="300">
        <f t="shared" si="689"/>
        <v>0</v>
      </c>
      <c r="K3385" s="300">
        <f t="shared" si="689"/>
        <v>44424000</v>
      </c>
      <c r="L3385" s="300">
        <f t="shared" si="689"/>
        <v>0</v>
      </c>
      <c r="M3385" s="300">
        <f t="shared" si="689"/>
        <v>0</v>
      </c>
      <c r="N3385" s="300">
        <f t="shared" si="689"/>
        <v>0</v>
      </c>
      <c r="O3385" s="300">
        <f t="shared" si="689"/>
        <v>0</v>
      </c>
      <c r="P3385" s="300">
        <f t="shared" si="689"/>
        <v>0</v>
      </c>
      <c r="Q3385" s="300">
        <f t="shared" si="689"/>
        <v>0</v>
      </c>
      <c r="R3385" s="300">
        <f t="shared" si="689"/>
        <v>0</v>
      </c>
      <c r="S3385" s="300">
        <f t="shared" si="689"/>
        <v>0</v>
      </c>
      <c r="T3385" s="300">
        <f t="shared" si="689"/>
        <v>0</v>
      </c>
      <c r="U3385" s="300"/>
      <c r="V3385" s="300"/>
      <c r="W3385" s="301">
        <f t="shared" ref="W3385" si="690">E3385+G3385+H3385+I3385+J3385+K3385+L3385+M3385+N3385-O3385-P3385-Q3385-R3385-S3385-T3385-U3385-V3385</f>
        <v>178780000</v>
      </c>
      <c r="X3385" s="301"/>
      <c r="Y3385" s="154"/>
    </row>
    <row r="3386" spans="1:25">
      <c r="A3386" s="174"/>
      <c r="B3386" s="162"/>
      <c r="C3386" s="162"/>
      <c r="D3386" s="248" t="s">
        <v>1391</v>
      </c>
      <c r="E3386" s="302"/>
      <c r="F3386" s="302"/>
      <c r="G3386" s="302"/>
      <c r="H3386" s="302"/>
      <c r="I3386" s="316">
        <v>9356000</v>
      </c>
      <c r="J3386" s="302"/>
      <c r="K3386" s="302"/>
      <c r="L3386" s="302"/>
      <c r="M3386" s="304"/>
      <c r="N3386" s="304"/>
      <c r="O3386" s="304"/>
      <c r="P3386" s="304"/>
      <c r="Q3386" s="304"/>
      <c r="R3386" s="304"/>
      <c r="S3386" s="304"/>
      <c r="T3386" s="304"/>
      <c r="U3386" s="304"/>
      <c r="V3386" s="304"/>
      <c r="W3386" s="304"/>
      <c r="X3386" s="304"/>
      <c r="Y3386" s="154"/>
    </row>
    <row r="3387" spans="1:25">
      <c r="A3387" s="174"/>
      <c r="B3387" s="162"/>
      <c r="C3387" s="162"/>
      <c r="D3387" s="248" t="s">
        <v>1392</v>
      </c>
      <c r="E3387" s="302"/>
      <c r="F3387" s="302"/>
      <c r="G3387" s="302"/>
      <c r="H3387" s="302"/>
      <c r="I3387" s="302"/>
      <c r="J3387" s="302"/>
      <c r="K3387" s="317">
        <v>44424000</v>
      </c>
      <c r="L3387" s="302"/>
      <c r="M3387" s="304"/>
      <c r="N3387" s="304"/>
      <c r="O3387" s="304"/>
      <c r="P3387" s="304"/>
      <c r="Q3387" s="304"/>
      <c r="R3387" s="304"/>
      <c r="S3387" s="304"/>
      <c r="T3387" s="304"/>
      <c r="U3387" s="304"/>
      <c r="V3387" s="304"/>
      <c r="W3387" s="304"/>
      <c r="X3387" s="304"/>
      <c r="Y3387" s="154"/>
    </row>
    <row r="3388" spans="1:25">
      <c r="A3388" s="173"/>
      <c r="B3388" s="163">
        <v>4</v>
      </c>
      <c r="C3388" s="163" t="s">
        <v>98</v>
      </c>
      <c r="D3388" s="167" t="s">
        <v>8</v>
      </c>
      <c r="E3388" s="300">
        <v>0</v>
      </c>
      <c r="F3388" s="300"/>
      <c r="G3388" s="300"/>
      <c r="H3388" s="300"/>
      <c r="I3388" s="300"/>
      <c r="J3388" s="300"/>
      <c r="K3388" s="300"/>
      <c r="L3388" s="300"/>
      <c r="M3388" s="301">
        <v>0</v>
      </c>
      <c r="N3388" s="301"/>
      <c r="O3388" s="301"/>
      <c r="P3388" s="301"/>
      <c r="Q3388" s="301">
        <v>0</v>
      </c>
      <c r="R3388" s="301">
        <v>0</v>
      </c>
      <c r="S3388" s="301">
        <v>0</v>
      </c>
      <c r="T3388" s="301"/>
      <c r="U3388" s="301"/>
      <c r="V3388" s="301"/>
      <c r="W3388" s="301">
        <f t="shared" ref="W3388:W3389" si="691">E3388+G3388+H3388+I3388+J3388+K3388+L3388+M3388+N3388-O3388-P3388-Q3388-R3388-S3388-T3388-U3388-V3388</f>
        <v>0</v>
      </c>
      <c r="X3388" s="301"/>
      <c r="Y3388" s="154"/>
    </row>
    <row r="3389" spans="1:25">
      <c r="A3389" s="173"/>
      <c r="B3389" s="163">
        <v>5</v>
      </c>
      <c r="C3389" s="163" t="s">
        <v>99</v>
      </c>
      <c r="D3389" s="167" t="s">
        <v>14</v>
      </c>
      <c r="E3389" s="300">
        <v>5351500</v>
      </c>
      <c r="F3389" s="300"/>
      <c r="G3389" s="300">
        <f>SUM(G3390)</f>
        <v>0</v>
      </c>
      <c r="H3389" s="300">
        <f t="shared" ref="H3389:T3389" si="692">SUM(H3390)</f>
        <v>0</v>
      </c>
      <c r="I3389" s="300">
        <f t="shared" si="692"/>
        <v>0</v>
      </c>
      <c r="J3389" s="300">
        <f t="shared" si="692"/>
        <v>0</v>
      </c>
      <c r="K3389" s="300">
        <f t="shared" si="692"/>
        <v>0</v>
      </c>
      <c r="L3389" s="300">
        <f t="shared" si="692"/>
        <v>0</v>
      </c>
      <c r="M3389" s="300">
        <f t="shared" si="692"/>
        <v>0</v>
      </c>
      <c r="N3389" s="300">
        <f t="shared" si="692"/>
        <v>0</v>
      </c>
      <c r="O3389" s="300">
        <f t="shared" si="692"/>
        <v>0</v>
      </c>
      <c r="P3389" s="300">
        <f t="shared" si="692"/>
        <v>0</v>
      </c>
      <c r="Q3389" s="300">
        <f t="shared" si="692"/>
        <v>0</v>
      </c>
      <c r="R3389" s="300">
        <f t="shared" si="692"/>
        <v>25000</v>
      </c>
      <c r="S3389" s="300">
        <f t="shared" si="692"/>
        <v>0</v>
      </c>
      <c r="T3389" s="300">
        <f t="shared" si="692"/>
        <v>0</v>
      </c>
      <c r="U3389" s="300"/>
      <c r="V3389" s="300"/>
      <c r="W3389" s="301">
        <f t="shared" si="691"/>
        <v>5326500</v>
      </c>
      <c r="X3389" s="301"/>
      <c r="Y3389" s="154"/>
    </row>
    <row r="3390" spans="1:25">
      <c r="A3390" s="174"/>
      <c r="B3390" s="162"/>
      <c r="C3390" s="162"/>
      <c r="D3390" s="248" t="s">
        <v>1389</v>
      </c>
      <c r="E3390" s="302"/>
      <c r="F3390" s="302"/>
      <c r="G3390" s="302"/>
      <c r="H3390" s="302"/>
      <c r="I3390" s="302"/>
      <c r="J3390" s="302"/>
      <c r="K3390" s="302"/>
      <c r="L3390" s="302"/>
      <c r="M3390" s="304"/>
      <c r="N3390" s="304"/>
      <c r="O3390" s="304"/>
      <c r="P3390" s="304"/>
      <c r="Q3390" s="304"/>
      <c r="R3390" s="366">
        <v>25000</v>
      </c>
      <c r="S3390" s="304"/>
      <c r="T3390" s="304"/>
      <c r="U3390" s="304"/>
      <c r="V3390" s="304"/>
      <c r="W3390" s="304"/>
      <c r="X3390" s="304"/>
      <c r="Y3390" s="154"/>
    </row>
    <row r="3391" spans="1:25">
      <c r="A3391" s="173"/>
      <c r="B3391" s="163">
        <v>6</v>
      </c>
      <c r="C3391" s="163" t="s">
        <v>100</v>
      </c>
      <c r="D3391" s="167" t="s">
        <v>10</v>
      </c>
      <c r="E3391" s="300">
        <v>0</v>
      </c>
      <c r="F3391" s="300"/>
      <c r="G3391" s="300"/>
      <c r="H3391" s="300"/>
      <c r="I3391" s="300"/>
      <c r="J3391" s="300"/>
      <c r="K3391" s="300"/>
      <c r="L3391" s="300"/>
      <c r="M3391" s="301">
        <v>0</v>
      </c>
      <c r="N3391" s="301"/>
      <c r="O3391" s="301"/>
      <c r="P3391" s="301"/>
      <c r="Q3391" s="301">
        <v>0</v>
      </c>
      <c r="R3391" s="301">
        <v>0</v>
      </c>
      <c r="S3391" s="301">
        <v>0</v>
      </c>
      <c r="T3391" s="301"/>
      <c r="U3391" s="301"/>
      <c r="V3391" s="301"/>
      <c r="W3391" s="301">
        <f t="shared" ref="W3391:W3392" si="693">E3391+G3391+H3391+I3391+J3391+K3391+L3391+M3391+N3391-O3391-P3391-Q3391-R3391-S3391-T3391-U3391-V3391</f>
        <v>0</v>
      </c>
      <c r="X3391" s="301"/>
      <c r="Y3391" s="154"/>
    </row>
    <row r="3392" spans="1:25" s="247" customFormat="1">
      <c r="A3392" s="175"/>
      <c r="B3392" s="168">
        <v>7</v>
      </c>
      <c r="C3392" s="168"/>
      <c r="D3392" s="169" t="s">
        <v>11</v>
      </c>
      <c r="E3392" s="300">
        <v>1000000</v>
      </c>
      <c r="F3392" s="300"/>
      <c r="G3392" s="300">
        <f>SUM(G3393:G3399)</f>
        <v>0</v>
      </c>
      <c r="H3392" s="300">
        <f t="shared" ref="H3392:T3392" si="694">SUM(H3393:H3399)</f>
        <v>0</v>
      </c>
      <c r="I3392" s="300">
        <f t="shared" si="694"/>
        <v>0</v>
      </c>
      <c r="J3392" s="300">
        <f t="shared" si="694"/>
        <v>0</v>
      </c>
      <c r="K3392" s="300">
        <f t="shared" si="694"/>
        <v>0</v>
      </c>
      <c r="L3392" s="300">
        <f t="shared" si="694"/>
        <v>0</v>
      </c>
      <c r="M3392" s="300">
        <f t="shared" si="694"/>
        <v>6285900</v>
      </c>
      <c r="N3392" s="300">
        <f t="shared" si="694"/>
        <v>0</v>
      </c>
      <c r="O3392" s="300">
        <f t="shared" si="694"/>
        <v>0</v>
      </c>
      <c r="P3392" s="300">
        <f t="shared" si="694"/>
        <v>0</v>
      </c>
      <c r="Q3392" s="300">
        <f t="shared" si="694"/>
        <v>0</v>
      </c>
      <c r="R3392" s="300">
        <f t="shared" si="694"/>
        <v>0</v>
      </c>
      <c r="S3392" s="300">
        <f t="shared" si="694"/>
        <v>7285900</v>
      </c>
      <c r="T3392" s="300">
        <f t="shared" si="694"/>
        <v>0</v>
      </c>
      <c r="U3392" s="300"/>
      <c r="V3392" s="300"/>
      <c r="W3392" s="301">
        <f t="shared" si="693"/>
        <v>0</v>
      </c>
      <c r="X3392" s="308"/>
      <c r="Y3392" s="155"/>
    </row>
    <row r="3393" spans="1:25">
      <c r="A3393" s="174"/>
      <c r="B3393" s="162"/>
      <c r="C3393" s="162"/>
      <c r="D3393" s="248" t="s">
        <v>854</v>
      </c>
      <c r="E3393" s="302"/>
      <c r="F3393" s="302"/>
      <c r="G3393" s="302"/>
      <c r="H3393" s="302"/>
      <c r="I3393" s="302"/>
      <c r="J3393" s="302"/>
      <c r="K3393" s="302"/>
      <c r="L3393" s="302"/>
      <c r="M3393" s="366">
        <v>4010900</v>
      </c>
      <c r="N3393" s="304"/>
      <c r="O3393" s="304"/>
      <c r="P3393" s="304"/>
      <c r="Q3393" s="304"/>
      <c r="R3393" s="366"/>
      <c r="S3393" s="366">
        <v>4010900</v>
      </c>
      <c r="T3393" s="304"/>
      <c r="U3393" s="304"/>
      <c r="V3393" s="304"/>
      <c r="W3393" s="304"/>
      <c r="X3393" s="304"/>
      <c r="Y3393" s="154"/>
    </row>
    <row r="3394" spans="1:25">
      <c r="A3394" s="174"/>
      <c r="B3394" s="162"/>
      <c r="C3394" s="162"/>
      <c r="D3394" s="248" t="s">
        <v>1386</v>
      </c>
      <c r="E3394" s="302"/>
      <c r="F3394" s="302"/>
      <c r="G3394" s="302"/>
      <c r="H3394" s="302"/>
      <c r="I3394" s="302"/>
      <c r="J3394" s="302"/>
      <c r="K3394" s="302"/>
      <c r="L3394" s="302"/>
      <c r="M3394" s="303">
        <v>750000</v>
      </c>
      <c r="N3394" s="304"/>
      <c r="O3394" s="304"/>
      <c r="P3394" s="304"/>
      <c r="Q3394" s="304"/>
      <c r="R3394" s="303"/>
      <c r="S3394" s="303">
        <v>750000</v>
      </c>
      <c r="T3394" s="304"/>
      <c r="U3394" s="304"/>
      <c r="V3394" s="304"/>
      <c r="W3394" s="304"/>
      <c r="X3394" s="304"/>
      <c r="Y3394" s="154"/>
    </row>
    <row r="3395" spans="1:25">
      <c r="A3395" s="174"/>
      <c r="B3395" s="162"/>
      <c r="C3395" s="162"/>
      <c r="D3395" s="248" t="s">
        <v>1387</v>
      </c>
      <c r="E3395" s="302"/>
      <c r="F3395" s="302"/>
      <c r="G3395" s="302"/>
      <c r="H3395" s="302"/>
      <c r="I3395" s="302"/>
      <c r="J3395" s="302"/>
      <c r="K3395" s="302"/>
      <c r="L3395" s="302"/>
      <c r="M3395" s="303">
        <v>250000</v>
      </c>
      <c r="N3395" s="304"/>
      <c r="O3395" s="304"/>
      <c r="P3395" s="304"/>
      <c r="Q3395" s="304"/>
      <c r="R3395" s="303"/>
      <c r="S3395" s="303">
        <v>250000</v>
      </c>
      <c r="T3395" s="304"/>
      <c r="U3395" s="304"/>
      <c r="V3395" s="304"/>
      <c r="W3395" s="304"/>
      <c r="X3395" s="304"/>
      <c r="Y3395" s="154"/>
    </row>
    <row r="3396" spans="1:25">
      <c r="A3396" s="174"/>
      <c r="B3396" s="162"/>
      <c r="C3396" s="162"/>
      <c r="D3396" s="248" t="s">
        <v>1388</v>
      </c>
      <c r="E3396" s="302"/>
      <c r="F3396" s="302"/>
      <c r="G3396" s="302"/>
      <c r="H3396" s="302"/>
      <c r="I3396" s="302"/>
      <c r="J3396" s="302"/>
      <c r="K3396" s="302"/>
      <c r="L3396" s="302"/>
      <c r="M3396" s="366">
        <v>250000</v>
      </c>
      <c r="N3396" s="304"/>
      <c r="O3396" s="304"/>
      <c r="P3396" s="304"/>
      <c r="Q3396" s="304"/>
      <c r="R3396" s="366"/>
      <c r="S3396" s="366">
        <v>1250000</v>
      </c>
      <c r="T3396" s="304"/>
      <c r="U3396" s="304"/>
      <c r="V3396" s="304"/>
      <c r="W3396" s="304"/>
      <c r="X3396" s="304"/>
      <c r="Y3396" s="154"/>
    </row>
    <row r="3397" spans="1:25">
      <c r="A3397" s="174"/>
      <c r="B3397" s="162"/>
      <c r="C3397" s="162"/>
      <c r="D3397" s="248" t="s">
        <v>1246</v>
      </c>
      <c r="E3397" s="302"/>
      <c r="F3397" s="302"/>
      <c r="G3397" s="302"/>
      <c r="H3397" s="302"/>
      <c r="I3397" s="302"/>
      <c r="J3397" s="302"/>
      <c r="K3397" s="302"/>
      <c r="L3397" s="302"/>
      <c r="M3397" s="366">
        <v>600000</v>
      </c>
      <c r="N3397" s="304"/>
      <c r="O3397" s="304"/>
      <c r="P3397" s="304"/>
      <c r="Q3397" s="304"/>
      <c r="R3397" s="366"/>
      <c r="S3397" s="366">
        <v>600000</v>
      </c>
      <c r="T3397" s="304"/>
      <c r="U3397" s="304"/>
      <c r="V3397" s="304"/>
      <c r="W3397" s="304"/>
      <c r="X3397" s="304"/>
      <c r="Y3397" s="154"/>
    </row>
    <row r="3398" spans="1:25">
      <c r="A3398" s="174"/>
      <c r="B3398" s="162"/>
      <c r="C3398" s="162"/>
      <c r="D3398" s="248" t="s">
        <v>1390</v>
      </c>
      <c r="E3398" s="302"/>
      <c r="F3398" s="302"/>
      <c r="G3398" s="302"/>
      <c r="H3398" s="302"/>
      <c r="I3398" s="302"/>
      <c r="J3398" s="302"/>
      <c r="K3398" s="302"/>
      <c r="L3398" s="302"/>
      <c r="M3398" s="366">
        <v>400000</v>
      </c>
      <c r="N3398" s="304"/>
      <c r="O3398" s="304"/>
      <c r="P3398" s="304"/>
      <c r="Q3398" s="304"/>
      <c r="R3398" s="366"/>
      <c r="S3398" s="366">
        <v>400000</v>
      </c>
      <c r="T3398" s="304"/>
      <c r="U3398" s="304"/>
      <c r="V3398" s="304"/>
      <c r="W3398" s="304"/>
      <c r="X3398" s="304"/>
      <c r="Y3398" s="154"/>
    </row>
    <row r="3399" spans="1:25">
      <c r="A3399" s="174"/>
      <c r="B3399" s="162"/>
      <c r="C3399" s="162"/>
      <c r="D3399" s="248" t="s">
        <v>1389</v>
      </c>
      <c r="E3399" s="302"/>
      <c r="F3399" s="302"/>
      <c r="G3399" s="302"/>
      <c r="H3399" s="302"/>
      <c r="I3399" s="302"/>
      <c r="J3399" s="302"/>
      <c r="K3399" s="302"/>
      <c r="L3399" s="302"/>
      <c r="M3399" s="366">
        <v>25000</v>
      </c>
      <c r="N3399" s="304"/>
      <c r="O3399" s="304"/>
      <c r="P3399" s="304"/>
      <c r="Q3399" s="304"/>
      <c r="R3399" s="366"/>
      <c r="S3399" s="366">
        <v>25000</v>
      </c>
      <c r="T3399" s="304"/>
      <c r="U3399" s="304"/>
      <c r="V3399" s="304"/>
      <c r="W3399" s="304"/>
      <c r="X3399" s="304"/>
      <c r="Y3399" s="154"/>
    </row>
    <row r="3400" spans="1:25">
      <c r="A3400" s="174"/>
      <c r="B3400" s="162"/>
      <c r="C3400" s="162"/>
      <c r="D3400" s="201"/>
      <c r="E3400" s="304"/>
      <c r="F3400" s="304"/>
      <c r="G3400" s="304"/>
      <c r="H3400" s="304"/>
      <c r="I3400" s="304"/>
      <c r="J3400" s="304"/>
      <c r="K3400" s="304"/>
      <c r="L3400" s="304"/>
      <c r="M3400" s="304"/>
      <c r="N3400" s="304"/>
      <c r="O3400" s="304"/>
      <c r="P3400" s="304"/>
      <c r="Q3400" s="304"/>
      <c r="R3400" s="304"/>
      <c r="S3400" s="304"/>
      <c r="T3400" s="304"/>
      <c r="U3400" s="304"/>
      <c r="V3400" s="304"/>
      <c r="W3400" s="304"/>
      <c r="X3400" s="304"/>
      <c r="Y3400" s="154"/>
    </row>
    <row r="3401" spans="1:25" s="226" customFormat="1" ht="18.75" customHeight="1">
      <c r="A3401" s="249">
        <v>55</v>
      </c>
      <c r="B3401" s="250" t="s">
        <v>73</v>
      </c>
      <c r="C3401" s="251"/>
      <c r="D3401" s="251"/>
      <c r="E3401" s="309">
        <f>E3402+E3404+E3406+E3407+E3408+E3409+E3410</f>
        <v>2699766500</v>
      </c>
      <c r="F3401" s="309">
        <f t="shared" ref="F3401:G3401" si="695">F3402+F3404+F3406+F3407+F3408+F3409+F3410</f>
        <v>6000000</v>
      </c>
      <c r="G3401" s="309">
        <f t="shared" si="695"/>
        <v>6000000</v>
      </c>
      <c r="H3401" s="309">
        <f t="shared" ref="H3401" si="696">H3402+H3404+H3406+H3407+H3408+H3409+H3410</f>
        <v>0</v>
      </c>
      <c r="I3401" s="309">
        <f t="shared" ref="I3401" si="697">I3402+I3404+I3406+I3407+I3408+I3409+I3410</f>
        <v>0</v>
      </c>
      <c r="J3401" s="309">
        <f t="shared" ref="J3401" si="698">J3402+J3404+J3406+J3407+J3408+J3409+J3410</f>
        <v>0</v>
      </c>
      <c r="K3401" s="309">
        <f t="shared" ref="K3401" si="699">K3402+K3404+K3406+K3407+K3408+K3409+K3410</f>
        <v>28508936</v>
      </c>
      <c r="L3401" s="309">
        <f t="shared" ref="L3401" si="700">L3402+L3404+L3406+L3407+L3408+L3409+L3410</f>
        <v>0</v>
      </c>
      <c r="M3401" s="309">
        <f t="shared" ref="M3401" si="701">M3402+M3404+M3406+M3407+M3408+M3409+M3410</f>
        <v>0</v>
      </c>
      <c r="N3401" s="309">
        <f t="shared" ref="N3401" si="702">N3402+N3404+N3406+N3407+N3408+N3409+N3410</f>
        <v>0</v>
      </c>
      <c r="O3401" s="309">
        <f t="shared" ref="O3401" si="703">O3402+O3404+O3406+O3407+O3408+O3409+O3410</f>
        <v>0</v>
      </c>
      <c r="P3401" s="309">
        <f t="shared" ref="P3401" si="704">P3402+P3404+P3406+P3407+P3408+P3409+P3410</f>
        <v>0</v>
      </c>
      <c r="Q3401" s="309">
        <f t="shared" ref="Q3401" si="705">Q3402+Q3404+Q3406+Q3407+Q3408+Q3409+Q3410</f>
        <v>0</v>
      </c>
      <c r="R3401" s="309">
        <f t="shared" ref="R3401" si="706">R3402+R3404+R3406+R3407+R3408+R3409+R3410</f>
        <v>0</v>
      </c>
      <c r="S3401" s="309">
        <f t="shared" ref="S3401" si="707">S3402+S3404+S3406+S3407+S3408+S3409+S3410</f>
        <v>25201000</v>
      </c>
      <c r="T3401" s="309">
        <f t="shared" ref="T3401" si="708">T3402+T3404+T3406+T3407+T3408+T3409+T3410</f>
        <v>0</v>
      </c>
      <c r="U3401" s="309"/>
      <c r="V3401" s="309"/>
      <c r="W3401" s="309">
        <f t="shared" ref="W3401" si="709">SUM(W3402:W3410)</f>
        <v>2709074436</v>
      </c>
      <c r="X3401" s="309"/>
    </row>
    <row r="3402" spans="1:25">
      <c r="A3402" s="173"/>
      <c r="B3402" s="163">
        <v>1</v>
      </c>
      <c r="C3402" s="163" t="s">
        <v>95</v>
      </c>
      <c r="D3402" s="167" t="s">
        <v>9</v>
      </c>
      <c r="E3402" s="300">
        <v>2340685000</v>
      </c>
      <c r="F3402" s="300"/>
      <c r="G3402" s="300">
        <f>SUM(G3403)</f>
        <v>0</v>
      </c>
      <c r="H3402" s="300">
        <f t="shared" ref="H3402:T3402" si="710">SUM(H3403)</f>
        <v>0</v>
      </c>
      <c r="I3402" s="300">
        <f t="shared" si="710"/>
        <v>0</v>
      </c>
      <c r="J3402" s="300">
        <f t="shared" si="710"/>
        <v>0</v>
      </c>
      <c r="K3402" s="300">
        <f t="shared" si="710"/>
        <v>28508936</v>
      </c>
      <c r="L3402" s="300">
        <f t="shared" si="710"/>
        <v>0</v>
      </c>
      <c r="M3402" s="300">
        <f t="shared" si="710"/>
        <v>0</v>
      </c>
      <c r="N3402" s="300">
        <f t="shared" si="710"/>
        <v>0</v>
      </c>
      <c r="O3402" s="300">
        <f t="shared" si="710"/>
        <v>0</v>
      </c>
      <c r="P3402" s="300">
        <f t="shared" si="710"/>
        <v>0</v>
      </c>
      <c r="Q3402" s="300">
        <f t="shared" si="710"/>
        <v>0</v>
      </c>
      <c r="R3402" s="300">
        <f t="shared" si="710"/>
        <v>0</v>
      </c>
      <c r="S3402" s="300">
        <f t="shared" si="710"/>
        <v>0</v>
      </c>
      <c r="T3402" s="300">
        <f t="shared" si="710"/>
        <v>0</v>
      </c>
      <c r="U3402" s="300"/>
      <c r="V3402" s="300"/>
      <c r="W3402" s="301">
        <f t="shared" ref="W3402" si="711">E3402+G3402+H3402+I3402+J3402+K3402+L3402+M3402+N3402-O3402-P3402-Q3402-R3402-S3402-T3402-U3402-V3402</f>
        <v>2369193936</v>
      </c>
      <c r="X3402" s="301"/>
      <c r="Y3402" s="154"/>
    </row>
    <row r="3403" spans="1:25">
      <c r="A3403" s="174"/>
      <c r="B3403" s="162"/>
      <c r="C3403" s="162"/>
      <c r="D3403" s="248" t="s">
        <v>1393</v>
      </c>
      <c r="E3403" s="302"/>
      <c r="F3403" s="302"/>
      <c r="G3403" s="302"/>
      <c r="H3403" s="302"/>
      <c r="I3403" s="302"/>
      <c r="J3403" s="302"/>
      <c r="K3403" s="316">
        <v>28508936</v>
      </c>
      <c r="L3403" s="302"/>
      <c r="M3403" s="304"/>
      <c r="N3403" s="304"/>
      <c r="O3403" s="304"/>
      <c r="P3403" s="304"/>
      <c r="Q3403" s="304"/>
      <c r="R3403" s="304"/>
      <c r="S3403" s="304"/>
      <c r="T3403" s="304"/>
      <c r="U3403" s="304"/>
      <c r="V3403" s="304"/>
      <c r="W3403" s="304"/>
      <c r="X3403" s="304"/>
      <c r="Y3403" s="154"/>
    </row>
    <row r="3404" spans="1:25">
      <c r="A3404" s="173"/>
      <c r="B3404" s="163">
        <v>2</v>
      </c>
      <c r="C3404" s="163" t="s">
        <v>96</v>
      </c>
      <c r="D3404" s="167" t="s">
        <v>12</v>
      </c>
      <c r="E3404" s="300">
        <v>33189000</v>
      </c>
      <c r="F3404" s="300">
        <v>6000000</v>
      </c>
      <c r="G3404" s="300">
        <f>SUM(G3405)</f>
        <v>6000000</v>
      </c>
      <c r="H3404" s="300">
        <f t="shared" ref="H3404:T3404" si="712">SUM(H3405)</f>
        <v>0</v>
      </c>
      <c r="I3404" s="300">
        <f t="shared" si="712"/>
        <v>0</v>
      </c>
      <c r="J3404" s="300">
        <f t="shared" si="712"/>
        <v>0</v>
      </c>
      <c r="K3404" s="300">
        <f t="shared" si="712"/>
        <v>0</v>
      </c>
      <c r="L3404" s="300">
        <f t="shared" si="712"/>
        <v>0</v>
      </c>
      <c r="M3404" s="300">
        <f t="shared" si="712"/>
        <v>0</v>
      </c>
      <c r="N3404" s="300">
        <f t="shared" si="712"/>
        <v>0</v>
      </c>
      <c r="O3404" s="300">
        <f t="shared" si="712"/>
        <v>0</v>
      </c>
      <c r="P3404" s="300">
        <f t="shared" si="712"/>
        <v>0</v>
      </c>
      <c r="Q3404" s="300">
        <f t="shared" si="712"/>
        <v>0</v>
      </c>
      <c r="R3404" s="300">
        <f t="shared" si="712"/>
        <v>0</v>
      </c>
      <c r="S3404" s="300">
        <f t="shared" si="712"/>
        <v>0</v>
      </c>
      <c r="T3404" s="300">
        <f t="shared" si="712"/>
        <v>0</v>
      </c>
      <c r="U3404" s="300"/>
      <c r="V3404" s="300"/>
      <c r="W3404" s="301">
        <f t="shared" ref="W3404" si="713">E3404+G3404+H3404+I3404+J3404+K3404+L3404+M3404+N3404-O3404-P3404-Q3404-R3404-S3404-T3404-U3404-V3404</f>
        <v>39189000</v>
      </c>
      <c r="X3404" s="301"/>
      <c r="Y3404" s="154"/>
    </row>
    <row r="3405" spans="1:25">
      <c r="A3405" s="174"/>
      <c r="B3405" s="162"/>
      <c r="C3405" s="162"/>
      <c r="D3405" s="248" t="s">
        <v>1393</v>
      </c>
      <c r="E3405" s="302"/>
      <c r="F3405" s="302"/>
      <c r="G3405" s="316">
        <v>6000000</v>
      </c>
      <c r="H3405" s="302"/>
      <c r="I3405" s="302"/>
      <c r="J3405" s="302"/>
      <c r="K3405" s="316">
        <v>0</v>
      </c>
      <c r="L3405" s="302"/>
      <c r="M3405" s="304"/>
      <c r="N3405" s="304"/>
      <c r="O3405" s="304"/>
      <c r="P3405" s="304"/>
      <c r="Q3405" s="304"/>
      <c r="R3405" s="304"/>
      <c r="S3405" s="304"/>
      <c r="T3405" s="304"/>
      <c r="U3405" s="304"/>
      <c r="V3405" s="304"/>
      <c r="W3405" s="304"/>
      <c r="X3405" s="304"/>
      <c r="Y3405" s="154"/>
    </row>
    <row r="3406" spans="1:25">
      <c r="A3406" s="173"/>
      <c r="B3406" s="163">
        <v>3</v>
      </c>
      <c r="C3406" s="163" t="s">
        <v>97</v>
      </c>
      <c r="D3406" s="167" t="s">
        <v>13</v>
      </c>
      <c r="E3406" s="300">
        <v>300500000</v>
      </c>
      <c r="F3406" s="300"/>
      <c r="G3406" s="300"/>
      <c r="H3406" s="300"/>
      <c r="I3406" s="300"/>
      <c r="J3406" s="300"/>
      <c r="K3406" s="300"/>
      <c r="L3406" s="300"/>
      <c r="M3406" s="301">
        <v>0</v>
      </c>
      <c r="N3406" s="301"/>
      <c r="O3406" s="301"/>
      <c r="P3406" s="301"/>
      <c r="Q3406" s="301">
        <v>0</v>
      </c>
      <c r="R3406" s="301">
        <v>0</v>
      </c>
      <c r="S3406" s="301">
        <v>0</v>
      </c>
      <c r="T3406" s="301"/>
      <c r="U3406" s="301"/>
      <c r="V3406" s="301"/>
      <c r="W3406" s="301">
        <f t="shared" ref="W3406:W3410" si="714">E3406+G3406+H3406+I3406+J3406+K3406+L3406+M3406+N3406-O3406-P3406-Q3406-R3406-S3406-T3406-U3406-V3406</f>
        <v>300500000</v>
      </c>
      <c r="X3406" s="301"/>
      <c r="Y3406" s="154"/>
    </row>
    <row r="3407" spans="1:25">
      <c r="A3407" s="173"/>
      <c r="B3407" s="163">
        <v>4</v>
      </c>
      <c r="C3407" s="163" t="s">
        <v>98</v>
      </c>
      <c r="D3407" s="167" t="s">
        <v>8</v>
      </c>
      <c r="E3407" s="300">
        <v>0</v>
      </c>
      <c r="F3407" s="300"/>
      <c r="G3407" s="300"/>
      <c r="H3407" s="300"/>
      <c r="I3407" s="300"/>
      <c r="J3407" s="300"/>
      <c r="K3407" s="300"/>
      <c r="L3407" s="300"/>
      <c r="M3407" s="301">
        <v>0</v>
      </c>
      <c r="N3407" s="301"/>
      <c r="O3407" s="301"/>
      <c r="P3407" s="301"/>
      <c r="Q3407" s="301">
        <v>0</v>
      </c>
      <c r="R3407" s="301">
        <v>0</v>
      </c>
      <c r="S3407" s="301">
        <v>0</v>
      </c>
      <c r="T3407" s="301"/>
      <c r="U3407" s="301"/>
      <c r="V3407" s="301"/>
      <c r="W3407" s="301">
        <f t="shared" si="714"/>
        <v>0</v>
      </c>
      <c r="X3407" s="301"/>
      <c r="Y3407" s="154"/>
    </row>
    <row r="3408" spans="1:25">
      <c r="A3408" s="173"/>
      <c r="B3408" s="163">
        <v>5</v>
      </c>
      <c r="C3408" s="163" t="s">
        <v>99</v>
      </c>
      <c r="D3408" s="167" t="s">
        <v>14</v>
      </c>
      <c r="E3408" s="300">
        <v>191500</v>
      </c>
      <c r="F3408" s="300"/>
      <c r="G3408" s="300"/>
      <c r="H3408" s="300"/>
      <c r="I3408" s="300"/>
      <c r="J3408" s="300"/>
      <c r="K3408" s="300"/>
      <c r="L3408" s="300"/>
      <c r="M3408" s="301">
        <v>0</v>
      </c>
      <c r="N3408" s="301"/>
      <c r="O3408" s="301"/>
      <c r="P3408" s="301"/>
      <c r="Q3408" s="301">
        <v>0</v>
      </c>
      <c r="R3408" s="301">
        <v>0</v>
      </c>
      <c r="S3408" s="301">
        <v>0</v>
      </c>
      <c r="T3408" s="301"/>
      <c r="U3408" s="301"/>
      <c r="V3408" s="301"/>
      <c r="W3408" s="301">
        <f t="shared" si="714"/>
        <v>191500</v>
      </c>
      <c r="X3408" s="301"/>
      <c r="Y3408" s="154"/>
    </row>
    <row r="3409" spans="1:25">
      <c r="A3409" s="173"/>
      <c r="B3409" s="163">
        <v>6</v>
      </c>
      <c r="C3409" s="163" t="s">
        <v>100</v>
      </c>
      <c r="D3409" s="167" t="s">
        <v>10</v>
      </c>
      <c r="E3409" s="300">
        <v>0</v>
      </c>
      <c r="F3409" s="300"/>
      <c r="G3409" s="300"/>
      <c r="H3409" s="300"/>
      <c r="I3409" s="300"/>
      <c r="J3409" s="300"/>
      <c r="K3409" s="300"/>
      <c r="L3409" s="300"/>
      <c r="M3409" s="301">
        <v>0</v>
      </c>
      <c r="N3409" s="301"/>
      <c r="O3409" s="301"/>
      <c r="P3409" s="301"/>
      <c r="Q3409" s="301">
        <v>0</v>
      </c>
      <c r="R3409" s="301">
        <v>0</v>
      </c>
      <c r="S3409" s="301">
        <v>0</v>
      </c>
      <c r="T3409" s="301"/>
      <c r="U3409" s="301"/>
      <c r="V3409" s="301"/>
      <c r="W3409" s="301">
        <f t="shared" si="714"/>
        <v>0</v>
      </c>
      <c r="X3409" s="301"/>
      <c r="Y3409" s="154"/>
    </row>
    <row r="3410" spans="1:25" s="247" customFormat="1">
      <c r="A3410" s="175"/>
      <c r="B3410" s="168">
        <v>7</v>
      </c>
      <c r="C3410" s="168"/>
      <c r="D3410" s="169" t="s">
        <v>11</v>
      </c>
      <c r="E3410" s="300">
        <v>25201000</v>
      </c>
      <c r="F3410" s="300"/>
      <c r="G3410" s="300">
        <f>SUM(G3411:G3412)</f>
        <v>0</v>
      </c>
      <c r="H3410" s="300">
        <f t="shared" ref="H3410:T3410" si="715">SUM(H3411:H3412)</f>
        <v>0</v>
      </c>
      <c r="I3410" s="300">
        <f t="shared" si="715"/>
        <v>0</v>
      </c>
      <c r="J3410" s="300">
        <f t="shared" si="715"/>
        <v>0</v>
      </c>
      <c r="K3410" s="300">
        <f t="shared" si="715"/>
        <v>0</v>
      </c>
      <c r="L3410" s="300">
        <f t="shared" si="715"/>
        <v>0</v>
      </c>
      <c r="M3410" s="300">
        <f t="shared" si="715"/>
        <v>0</v>
      </c>
      <c r="N3410" s="300">
        <f t="shared" si="715"/>
        <v>0</v>
      </c>
      <c r="O3410" s="300">
        <f t="shared" si="715"/>
        <v>0</v>
      </c>
      <c r="P3410" s="300">
        <f t="shared" si="715"/>
        <v>0</v>
      </c>
      <c r="Q3410" s="300">
        <f t="shared" si="715"/>
        <v>0</v>
      </c>
      <c r="R3410" s="300">
        <f t="shared" si="715"/>
        <v>0</v>
      </c>
      <c r="S3410" s="300">
        <f t="shared" si="715"/>
        <v>25201000</v>
      </c>
      <c r="T3410" s="300">
        <f t="shared" si="715"/>
        <v>0</v>
      </c>
      <c r="U3410" s="300"/>
      <c r="V3410" s="300"/>
      <c r="W3410" s="301">
        <f t="shared" si="714"/>
        <v>0</v>
      </c>
      <c r="X3410" s="308"/>
      <c r="Y3410" s="155"/>
    </row>
    <row r="3411" spans="1:25" s="247" customFormat="1">
      <c r="A3411" s="165"/>
      <c r="B3411" s="164"/>
      <c r="C3411" s="164"/>
      <c r="D3411" s="248" t="s">
        <v>1394</v>
      </c>
      <c r="E3411" s="302"/>
      <c r="F3411" s="302"/>
      <c r="G3411" s="302"/>
      <c r="H3411" s="302"/>
      <c r="I3411" s="302"/>
      <c r="J3411" s="302"/>
      <c r="K3411" s="302"/>
      <c r="L3411" s="302"/>
      <c r="M3411" s="311"/>
      <c r="N3411" s="311"/>
      <c r="O3411" s="311"/>
      <c r="P3411" s="311"/>
      <c r="Q3411" s="311"/>
      <c r="R3411" s="311"/>
      <c r="S3411" s="316">
        <v>9026000</v>
      </c>
      <c r="T3411" s="311"/>
      <c r="U3411" s="311"/>
      <c r="V3411" s="311"/>
      <c r="W3411" s="304"/>
      <c r="X3411" s="311"/>
      <c r="Y3411" s="155"/>
    </row>
    <row r="3412" spans="1:25" s="247" customFormat="1">
      <c r="A3412" s="165"/>
      <c r="B3412" s="164"/>
      <c r="C3412" s="164"/>
      <c r="D3412" s="248" t="s">
        <v>1395</v>
      </c>
      <c r="E3412" s="302"/>
      <c r="F3412" s="302"/>
      <c r="G3412" s="302"/>
      <c r="H3412" s="302"/>
      <c r="I3412" s="302"/>
      <c r="J3412" s="302"/>
      <c r="K3412" s="302"/>
      <c r="L3412" s="302"/>
      <c r="M3412" s="311"/>
      <c r="N3412" s="311"/>
      <c r="O3412" s="311"/>
      <c r="P3412" s="311"/>
      <c r="Q3412" s="311"/>
      <c r="R3412" s="311"/>
      <c r="S3412" s="316">
        <v>16175000</v>
      </c>
      <c r="T3412" s="311"/>
      <c r="U3412" s="311"/>
      <c r="V3412" s="311"/>
      <c r="W3412" s="304"/>
      <c r="X3412" s="311"/>
      <c r="Y3412" s="155"/>
    </row>
    <row r="3413" spans="1:25">
      <c r="A3413" s="174"/>
      <c r="B3413" s="162"/>
      <c r="C3413" s="162"/>
      <c r="D3413" s="248"/>
      <c r="E3413" s="304"/>
      <c r="F3413" s="304"/>
      <c r="G3413" s="304"/>
      <c r="H3413" s="304"/>
      <c r="I3413" s="304"/>
      <c r="J3413" s="304"/>
      <c r="K3413" s="304"/>
      <c r="L3413" s="304"/>
      <c r="M3413" s="304"/>
      <c r="N3413" s="304"/>
      <c r="O3413" s="304"/>
      <c r="P3413" s="304"/>
      <c r="Q3413" s="304"/>
      <c r="R3413" s="304"/>
      <c r="S3413" s="304"/>
      <c r="T3413" s="304"/>
      <c r="U3413" s="304"/>
      <c r="V3413" s="304"/>
      <c r="W3413" s="304"/>
      <c r="X3413" s="304"/>
      <c r="Y3413" s="154"/>
    </row>
    <row r="3414" spans="1:25" s="226" customFormat="1" ht="18.75" customHeight="1">
      <c r="A3414" s="249">
        <v>56</v>
      </c>
      <c r="B3414" s="250" t="s">
        <v>74</v>
      </c>
      <c r="C3414" s="251"/>
      <c r="D3414" s="251"/>
      <c r="E3414" s="309">
        <f>E3415+E3419+E3421+E3422+E3423+E3424+E3425</f>
        <v>7197072500</v>
      </c>
      <c r="F3414" s="309">
        <f t="shared" ref="F3414:G3414" si="716">F3415+F3419+F3421+F3422+F3423+F3424+F3425</f>
        <v>4900000</v>
      </c>
      <c r="G3414" s="309">
        <f t="shared" si="716"/>
        <v>4900000</v>
      </c>
      <c r="H3414" s="309">
        <f t="shared" ref="H3414" si="717">H3415+H3419+H3421+H3422+H3423+H3424+H3425</f>
        <v>0</v>
      </c>
      <c r="I3414" s="309">
        <f t="shared" ref="I3414" si="718">I3415+I3419+I3421+I3422+I3423+I3424+I3425</f>
        <v>0</v>
      </c>
      <c r="J3414" s="309">
        <f t="shared" ref="J3414" si="719">J3415+J3419+J3421+J3422+J3423+J3424+J3425</f>
        <v>0</v>
      </c>
      <c r="K3414" s="309">
        <f t="shared" ref="K3414" si="720">K3415+K3419+K3421+K3422+K3423+K3424+K3425</f>
        <v>2638616</v>
      </c>
      <c r="L3414" s="309">
        <f t="shared" ref="L3414" si="721">L3415+L3419+L3421+L3422+L3423+L3424+L3425</f>
        <v>0</v>
      </c>
      <c r="M3414" s="309">
        <f t="shared" ref="M3414" si="722">M3415+M3419+M3421+M3422+M3423+M3424+M3425</f>
        <v>0</v>
      </c>
      <c r="N3414" s="309">
        <f t="shared" ref="N3414" si="723">N3415+N3419+N3421+N3422+N3423+N3424+N3425</f>
        <v>0</v>
      </c>
      <c r="O3414" s="309">
        <f t="shared" ref="O3414" si="724">O3415+O3419+O3421+O3422+O3423+O3424+O3425</f>
        <v>0</v>
      </c>
      <c r="P3414" s="309">
        <f t="shared" ref="P3414" si="725">P3415+P3419+P3421+P3422+P3423+P3424+P3425</f>
        <v>0</v>
      </c>
      <c r="Q3414" s="309">
        <f t="shared" ref="Q3414" si="726">Q3415+Q3419+Q3421+Q3422+Q3423+Q3424+Q3425</f>
        <v>695500000</v>
      </c>
      <c r="R3414" s="309">
        <f t="shared" ref="R3414" si="727">R3415+R3419+R3421+R3422+R3423+R3424+R3425</f>
        <v>0</v>
      </c>
      <c r="S3414" s="309">
        <f t="shared" ref="S3414" si="728">S3415+S3419+S3421+S3422+S3423+S3424+S3425</f>
        <v>0</v>
      </c>
      <c r="T3414" s="309">
        <f t="shared" ref="T3414" si="729">T3415+T3419+T3421+T3422+T3423+T3424+T3425</f>
        <v>4900000</v>
      </c>
      <c r="U3414" s="309"/>
      <c r="V3414" s="309"/>
      <c r="W3414" s="309">
        <f t="shared" ref="W3414" si="730">SUM(W3415:W3425)</f>
        <v>6504211116</v>
      </c>
      <c r="X3414" s="309"/>
    </row>
    <row r="3415" spans="1:25">
      <c r="A3415" s="173"/>
      <c r="B3415" s="163">
        <v>1</v>
      </c>
      <c r="C3415" s="163" t="s">
        <v>95</v>
      </c>
      <c r="D3415" s="167" t="s">
        <v>9</v>
      </c>
      <c r="E3415" s="300">
        <v>6905100000</v>
      </c>
      <c r="F3415" s="300"/>
      <c r="G3415" s="300">
        <f>SUM(G3416:G3417)</f>
        <v>0</v>
      </c>
      <c r="H3415" s="300">
        <f t="shared" ref="H3415:T3415" si="731">SUM(H3416:H3417)</f>
        <v>0</v>
      </c>
      <c r="I3415" s="300">
        <f t="shared" si="731"/>
        <v>0</v>
      </c>
      <c r="J3415" s="300">
        <f t="shared" si="731"/>
        <v>0</v>
      </c>
      <c r="K3415" s="300">
        <f t="shared" si="731"/>
        <v>2638616</v>
      </c>
      <c r="L3415" s="300">
        <f t="shared" si="731"/>
        <v>0</v>
      </c>
      <c r="M3415" s="300">
        <f t="shared" si="731"/>
        <v>0</v>
      </c>
      <c r="N3415" s="300">
        <f t="shared" si="731"/>
        <v>0</v>
      </c>
      <c r="O3415" s="300">
        <f t="shared" si="731"/>
        <v>0</v>
      </c>
      <c r="P3415" s="300">
        <f t="shared" si="731"/>
        <v>0</v>
      </c>
      <c r="Q3415" s="300">
        <f t="shared" si="731"/>
        <v>695500000</v>
      </c>
      <c r="R3415" s="300">
        <f t="shared" si="731"/>
        <v>0</v>
      </c>
      <c r="S3415" s="300">
        <f t="shared" si="731"/>
        <v>0</v>
      </c>
      <c r="T3415" s="300">
        <f t="shared" si="731"/>
        <v>0</v>
      </c>
      <c r="U3415" s="300"/>
      <c r="V3415" s="300"/>
      <c r="W3415" s="301">
        <f t="shared" ref="W3415" si="732">E3415+G3415+H3415+I3415+J3415+K3415+L3415+M3415+N3415-O3415-P3415-Q3415-R3415-S3415-T3415-U3415-V3415</f>
        <v>6212238616</v>
      </c>
      <c r="X3415" s="301"/>
      <c r="Y3415" s="154"/>
    </row>
    <row r="3416" spans="1:25">
      <c r="A3416" s="174"/>
      <c r="B3416" s="162"/>
      <c r="C3416" s="162"/>
      <c r="D3416" s="248" t="s">
        <v>1393</v>
      </c>
      <c r="E3416" s="302"/>
      <c r="F3416" s="302"/>
      <c r="G3416" s="302"/>
      <c r="H3416" s="302"/>
      <c r="I3416" s="302"/>
      <c r="J3416" s="302"/>
      <c r="K3416" s="316">
        <f>1469808+1168808</f>
        <v>2638616</v>
      </c>
      <c r="L3416" s="302"/>
      <c r="M3416" s="304"/>
      <c r="N3416" s="304"/>
      <c r="O3416" s="304"/>
      <c r="P3416" s="304"/>
      <c r="Q3416" s="304"/>
      <c r="R3416" s="304"/>
      <c r="S3416" s="304"/>
      <c r="T3416" s="304"/>
      <c r="U3416" s="304"/>
      <c r="V3416" s="304"/>
      <c r="W3416" s="304"/>
      <c r="X3416" s="304"/>
      <c r="Y3416" s="154"/>
    </row>
    <row r="3417" spans="1:25">
      <c r="A3417" s="174"/>
      <c r="B3417" s="162"/>
      <c r="C3417" s="162"/>
      <c r="D3417" s="248" t="s">
        <v>1396</v>
      </c>
      <c r="E3417" s="302"/>
      <c r="F3417" s="302"/>
      <c r="G3417" s="302"/>
      <c r="H3417" s="302"/>
      <c r="I3417" s="302"/>
      <c r="J3417" s="302"/>
      <c r="K3417" s="316"/>
      <c r="L3417" s="302"/>
      <c r="M3417" s="304"/>
      <c r="N3417" s="304"/>
      <c r="O3417" s="304"/>
      <c r="P3417" s="304"/>
      <c r="Q3417" s="316">
        <v>695500000</v>
      </c>
      <c r="R3417" s="304"/>
      <c r="S3417" s="304"/>
      <c r="T3417" s="304"/>
      <c r="U3417" s="304"/>
      <c r="V3417" s="304"/>
      <c r="W3417" s="304"/>
      <c r="X3417" s="304"/>
      <c r="Y3417" s="154"/>
    </row>
    <row r="3418" spans="1:25">
      <c r="A3418" s="174"/>
      <c r="B3418" s="162"/>
      <c r="C3418" s="162"/>
      <c r="D3418" s="248" t="s">
        <v>1397</v>
      </c>
      <c r="E3418" s="302"/>
      <c r="F3418" s="302"/>
      <c r="G3418" s="302"/>
      <c r="H3418" s="302"/>
      <c r="I3418" s="302"/>
      <c r="J3418" s="302"/>
      <c r="K3418" s="316"/>
      <c r="L3418" s="302"/>
      <c r="M3418" s="304"/>
      <c r="N3418" s="304"/>
      <c r="O3418" s="304"/>
      <c r="P3418" s="304"/>
      <c r="Q3418" s="304"/>
      <c r="R3418" s="304"/>
      <c r="S3418" s="304"/>
      <c r="T3418" s="304"/>
      <c r="U3418" s="304"/>
      <c r="V3418" s="304"/>
      <c r="W3418" s="304"/>
      <c r="X3418" s="304"/>
      <c r="Y3418" s="154"/>
    </row>
    <row r="3419" spans="1:25">
      <c r="A3419" s="173"/>
      <c r="B3419" s="163">
        <v>2</v>
      </c>
      <c r="C3419" s="163" t="s">
        <v>96</v>
      </c>
      <c r="D3419" s="167" t="s">
        <v>12</v>
      </c>
      <c r="E3419" s="300">
        <v>51651000</v>
      </c>
      <c r="F3419" s="300">
        <v>4900000</v>
      </c>
      <c r="G3419" s="300">
        <f>SUM(G3420)</f>
        <v>4900000</v>
      </c>
      <c r="H3419" s="300">
        <f t="shared" ref="H3419:T3419" si="733">SUM(H3420)</f>
        <v>0</v>
      </c>
      <c r="I3419" s="300">
        <f t="shared" si="733"/>
        <v>0</v>
      </c>
      <c r="J3419" s="300">
        <f t="shared" si="733"/>
        <v>0</v>
      </c>
      <c r="K3419" s="300">
        <f t="shared" si="733"/>
        <v>0</v>
      </c>
      <c r="L3419" s="300">
        <f t="shared" si="733"/>
        <v>0</v>
      </c>
      <c r="M3419" s="300">
        <f t="shared" si="733"/>
        <v>0</v>
      </c>
      <c r="N3419" s="300">
        <f t="shared" si="733"/>
        <v>0</v>
      </c>
      <c r="O3419" s="300">
        <f t="shared" si="733"/>
        <v>0</v>
      </c>
      <c r="P3419" s="300">
        <f t="shared" si="733"/>
        <v>0</v>
      </c>
      <c r="Q3419" s="300">
        <f t="shared" si="733"/>
        <v>0</v>
      </c>
      <c r="R3419" s="300">
        <f t="shared" si="733"/>
        <v>0</v>
      </c>
      <c r="S3419" s="300">
        <f t="shared" si="733"/>
        <v>0</v>
      </c>
      <c r="T3419" s="300">
        <f t="shared" si="733"/>
        <v>4900000</v>
      </c>
      <c r="U3419" s="300"/>
      <c r="V3419" s="300"/>
      <c r="W3419" s="301">
        <f t="shared" ref="W3419" si="734">E3419+G3419+H3419+I3419+J3419+K3419+L3419+M3419+N3419-O3419-P3419-Q3419-R3419-S3419-T3419-U3419-V3419</f>
        <v>51651000</v>
      </c>
      <c r="X3419" s="301"/>
      <c r="Y3419" s="154"/>
    </row>
    <row r="3420" spans="1:25">
      <c r="A3420" s="174"/>
      <c r="B3420" s="162"/>
      <c r="C3420" s="162"/>
      <c r="D3420" s="248" t="s">
        <v>1398</v>
      </c>
      <c r="E3420" s="302"/>
      <c r="F3420" s="302"/>
      <c r="G3420" s="316">
        <v>4900000</v>
      </c>
      <c r="H3420" s="302"/>
      <c r="I3420" s="302"/>
      <c r="J3420" s="302"/>
      <c r="K3420" s="302"/>
      <c r="L3420" s="302"/>
      <c r="M3420" s="304"/>
      <c r="N3420" s="304"/>
      <c r="O3420" s="304"/>
      <c r="P3420" s="304"/>
      <c r="Q3420" s="304"/>
      <c r="R3420" s="304"/>
      <c r="S3420" s="304"/>
      <c r="T3420" s="316">
        <v>4900000</v>
      </c>
      <c r="U3420" s="316"/>
      <c r="V3420" s="316"/>
      <c r="W3420" s="304"/>
      <c r="X3420" s="304"/>
      <c r="Y3420" s="154"/>
    </row>
    <row r="3421" spans="1:25">
      <c r="A3421" s="173"/>
      <c r="B3421" s="163">
        <v>3</v>
      </c>
      <c r="C3421" s="163" t="s">
        <v>97</v>
      </c>
      <c r="D3421" s="167" t="s">
        <v>13</v>
      </c>
      <c r="E3421" s="300">
        <v>240000000</v>
      </c>
      <c r="F3421" s="300"/>
      <c r="G3421" s="300"/>
      <c r="H3421" s="300"/>
      <c r="I3421" s="300"/>
      <c r="J3421" s="300"/>
      <c r="K3421" s="300"/>
      <c r="L3421" s="300"/>
      <c r="M3421" s="301">
        <v>0</v>
      </c>
      <c r="N3421" s="301"/>
      <c r="O3421" s="301"/>
      <c r="P3421" s="301"/>
      <c r="Q3421" s="301">
        <v>0</v>
      </c>
      <c r="R3421" s="301">
        <v>0</v>
      </c>
      <c r="S3421" s="301">
        <v>0</v>
      </c>
      <c r="T3421" s="301">
        <v>0</v>
      </c>
      <c r="U3421" s="301"/>
      <c r="V3421" s="301"/>
      <c r="W3421" s="301">
        <f t="shared" ref="W3421:W3425" si="735">E3421+G3421+H3421+I3421+J3421+K3421+L3421+M3421+N3421-O3421-P3421-Q3421-R3421-S3421-T3421-U3421-V3421</f>
        <v>240000000</v>
      </c>
      <c r="X3421" s="301"/>
      <c r="Y3421" s="154"/>
    </row>
    <row r="3422" spans="1:25">
      <c r="A3422" s="173"/>
      <c r="B3422" s="163">
        <v>4</v>
      </c>
      <c r="C3422" s="163" t="s">
        <v>98</v>
      </c>
      <c r="D3422" s="167" t="s">
        <v>8</v>
      </c>
      <c r="E3422" s="300">
        <v>0</v>
      </c>
      <c r="F3422" s="300"/>
      <c r="G3422" s="300"/>
      <c r="H3422" s="300"/>
      <c r="I3422" s="300"/>
      <c r="J3422" s="300"/>
      <c r="K3422" s="300"/>
      <c r="L3422" s="300"/>
      <c r="M3422" s="301">
        <v>0</v>
      </c>
      <c r="N3422" s="301"/>
      <c r="O3422" s="301"/>
      <c r="P3422" s="301"/>
      <c r="Q3422" s="301">
        <v>0</v>
      </c>
      <c r="R3422" s="301">
        <v>0</v>
      </c>
      <c r="S3422" s="301">
        <v>0</v>
      </c>
      <c r="T3422" s="301">
        <v>0</v>
      </c>
      <c r="U3422" s="301"/>
      <c r="V3422" s="301"/>
      <c r="W3422" s="301">
        <f t="shared" si="735"/>
        <v>0</v>
      </c>
      <c r="X3422" s="301"/>
      <c r="Y3422" s="154"/>
    </row>
    <row r="3423" spans="1:25">
      <c r="A3423" s="173"/>
      <c r="B3423" s="163">
        <v>5</v>
      </c>
      <c r="C3423" s="163" t="s">
        <v>99</v>
      </c>
      <c r="D3423" s="167" t="s">
        <v>14</v>
      </c>
      <c r="E3423" s="300">
        <v>321500</v>
      </c>
      <c r="F3423" s="300"/>
      <c r="G3423" s="300"/>
      <c r="H3423" s="300"/>
      <c r="I3423" s="300"/>
      <c r="J3423" s="300"/>
      <c r="K3423" s="300"/>
      <c r="L3423" s="300"/>
      <c r="M3423" s="301">
        <v>0</v>
      </c>
      <c r="N3423" s="301"/>
      <c r="O3423" s="301"/>
      <c r="P3423" s="301"/>
      <c r="Q3423" s="301">
        <v>0</v>
      </c>
      <c r="R3423" s="301">
        <v>0</v>
      </c>
      <c r="S3423" s="301">
        <v>0</v>
      </c>
      <c r="T3423" s="301">
        <v>0</v>
      </c>
      <c r="U3423" s="301"/>
      <c r="V3423" s="301"/>
      <c r="W3423" s="301">
        <f t="shared" si="735"/>
        <v>321500</v>
      </c>
      <c r="X3423" s="301"/>
      <c r="Y3423" s="154"/>
    </row>
    <row r="3424" spans="1:25">
      <c r="A3424" s="173"/>
      <c r="B3424" s="163">
        <v>6</v>
      </c>
      <c r="C3424" s="163" t="s">
        <v>100</v>
      </c>
      <c r="D3424" s="167" t="s">
        <v>10</v>
      </c>
      <c r="E3424" s="300">
        <v>0</v>
      </c>
      <c r="F3424" s="300"/>
      <c r="G3424" s="300"/>
      <c r="H3424" s="300"/>
      <c r="I3424" s="300"/>
      <c r="J3424" s="300"/>
      <c r="K3424" s="300"/>
      <c r="L3424" s="300"/>
      <c r="M3424" s="301">
        <v>0</v>
      </c>
      <c r="N3424" s="301"/>
      <c r="O3424" s="301"/>
      <c r="P3424" s="301"/>
      <c r="Q3424" s="301">
        <v>0</v>
      </c>
      <c r="R3424" s="301">
        <v>0</v>
      </c>
      <c r="S3424" s="301">
        <v>0</v>
      </c>
      <c r="T3424" s="301">
        <v>0</v>
      </c>
      <c r="U3424" s="301"/>
      <c r="V3424" s="301"/>
      <c r="W3424" s="301">
        <f t="shared" si="735"/>
        <v>0</v>
      </c>
      <c r="X3424" s="301"/>
      <c r="Y3424" s="154"/>
    </row>
    <row r="3425" spans="1:25" s="247" customFormat="1">
      <c r="A3425" s="175"/>
      <c r="B3425" s="168">
        <v>7</v>
      </c>
      <c r="C3425" s="168"/>
      <c r="D3425" s="169" t="s">
        <v>11</v>
      </c>
      <c r="E3425" s="300">
        <v>0</v>
      </c>
      <c r="F3425" s="300"/>
      <c r="G3425" s="300"/>
      <c r="H3425" s="300"/>
      <c r="I3425" s="300"/>
      <c r="J3425" s="300"/>
      <c r="K3425" s="300"/>
      <c r="L3425" s="300"/>
      <c r="M3425" s="308">
        <v>0</v>
      </c>
      <c r="N3425" s="308"/>
      <c r="O3425" s="308"/>
      <c r="P3425" s="308"/>
      <c r="Q3425" s="308">
        <v>0</v>
      </c>
      <c r="R3425" s="308">
        <v>0</v>
      </c>
      <c r="S3425" s="308">
        <v>0</v>
      </c>
      <c r="T3425" s="308">
        <v>0</v>
      </c>
      <c r="U3425" s="308"/>
      <c r="V3425" s="308"/>
      <c r="W3425" s="301">
        <f t="shared" si="735"/>
        <v>0</v>
      </c>
      <c r="X3425" s="308"/>
      <c r="Y3425" s="155"/>
    </row>
    <row r="3426" spans="1:25">
      <c r="A3426" s="174"/>
      <c r="B3426" s="162"/>
      <c r="C3426" s="162"/>
      <c r="D3426" s="248"/>
      <c r="E3426" s="304"/>
      <c r="F3426" s="304"/>
      <c r="G3426" s="304"/>
      <c r="H3426" s="304"/>
      <c r="I3426" s="304"/>
      <c r="J3426" s="304"/>
      <c r="K3426" s="304"/>
      <c r="L3426" s="304"/>
      <c r="M3426" s="304"/>
      <c r="N3426" s="304"/>
      <c r="O3426" s="304"/>
      <c r="P3426" s="304"/>
      <c r="Q3426" s="304"/>
      <c r="R3426" s="304"/>
      <c r="S3426" s="304"/>
      <c r="T3426" s="304"/>
      <c r="U3426" s="304"/>
      <c r="V3426" s="304"/>
      <c r="W3426" s="304"/>
      <c r="X3426" s="304"/>
      <c r="Y3426" s="154"/>
    </row>
    <row r="3427" spans="1:25" s="226" customFormat="1" ht="18.75" customHeight="1">
      <c r="A3427" s="249">
        <v>57</v>
      </c>
      <c r="B3427" s="250" t="s">
        <v>75</v>
      </c>
      <c r="C3427" s="251"/>
      <c r="D3427" s="251"/>
      <c r="E3427" s="309">
        <f>E3428+E3430+E3435+E3436+E3437+E3440+E3441</f>
        <v>4455653850</v>
      </c>
      <c r="F3427" s="309">
        <f t="shared" ref="F3427:G3427" si="736">F3428+F3430+F3435+F3436+F3437+F3440+F3441</f>
        <v>4000000</v>
      </c>
      <c r="G3427" s="309">
        <f t="shared" si="736"/>
        <v>4000000</v>
      </c>
      <c r="H3427" s="309">
        <f t="shared" ref="H3427" si="737">H3428+H3430+H3435+H3436+H3437+H3440+H3441</f>
        <v>0</v>
      </c>
      <c r="I3427" s="309">
        <f t="shared" ref="I3427" si="738">I3428+I3430+I3435+I3436+I3437+I3440+I3441</f>
        <v>0</v>
      </c>
      <c r="J3427" s="309">
        <f t="shared" ref="J3427" si="739">J3428+J3430+J3435+J3436+J3437+J3440+J3441</f>
        <v>0</v>
      </c>
      <c r="K3427" s="309">
        <f t="shared" ref="K3427" si="740">K3428+K3430+K3435+K3436+K3437+K3440+K3441</f>
        <v>9925024</v>
      </c>
      <c r="L3427" s="309">
        <f t="shared" ref="L3427" si="741">L3428+L3430+L3435+L3436+L3437+L3440+L3441</f>
        <v>0</v>
      </c>
      <c r="M3427" s="309">
        <f t="shared" ref="M3427" si="742">M3428+M3430+M3435+M3436+M3437+M3440+M3441</f>
        <v>1670000</v>
      </c>
      <c r="N3427" s="309">
        <f t="shared" ref="N3427" si="743">N3428+N3430+N3435+N3436+N3437+N3440+N3441</f>
        <v>0</v>
      </c>
      <c r="O3427" s="309">
        <f t="shared" ref="O3427" si="744">O3428+O3430+O3435+O3436+O3437+O3440+O3441</f>
        <v>0</v>
      </c>
      <c r="P3427" s="309">
        <f t="shared" ref="P3427" si="745">P3428+P3430+P3435+P3436+P3437+P3440+P3441</f>
        <v>0</v>
      </c>
      <c r="Q3427" s="309">
        <f t="shared" ref="Q3427" si="746">Q3428+Q3430+Q3435+Q3436+Q3437+Q3440+Q3441</f>
        <v>0</v>
      </c>
      <c r="R3427" s="309">
        <f t="shared" ref="R3427" si="747">R3428+R3430+R3435+R3436+R3437+R3440+R3441</f>
        <v>1670000</v>
      </c>
      <c r="S3427" s="309">
        <f t="shared" ref="S3427" si="748">S3428+S3430+S3435+S3436+S3437+S3440+S3441</f>
        <v>1500000</v>
      </c>
      <c r="T3427" s="309">
        <f t="shared" ref="T3427" si="749">T3428+T3430+T3435+T3436+T3437+T3440+T3441</f>
        <v>0</v>
      </c>
      <c r="U3427" s="309"/>
      <c r="V3427" s="309"/>
      <c r="W3427" s="309">
        <f>SUM(W3428:W3441)</f>
        <v>4468078874</v>
      </c>
      <c r="X3427" s="309" t="s">
        <v>118</v>
      </c>
    </row>
    <row r="3428" spans="1:25" s="272" customFormat="1">
      <c r="A3428" s="173"/>
      <c r="B3428" s="163">
        <v>1</v>
      </c>
      <c r="C3428" s="163" t="s">
        <v>95</v>
      </c>
      <c r="D3428" s="167" t="s">
        <v>9</v>
      </c>
      <c r="E3428" s="300">
        <v>3889918000</v>
      </c>
      <c r="F3428" s="300"/>
      <c r="G3428" s="300">
        <f>SUM(G3429)</f>
        <v>0</v>
      </c>
      <c r="H3428" s="300">
        <f t="shared" ref="H3428:T3428" si="750">SUM(H3429)</f>
        <v>0</v>
      </c>
      <c r="I3428" s="300">
        <f t="shared" si="750"/>
        <v>0</v>
      </c>
      <c r="J3428" s="300">
        <f t="shared" si="750"/>
        <v>0</v>
      </c>
      <c r="K3428" s="300">
        <f t="shared" si="750"/>
        <v>9925024</v>
      </c>
      <c r="L3428" s="300">
        <f t="shared" si="750"/>
        <v>0</v>
      </c>
      <c r="M3428" s="300">
        <f t="shared" si="750"/>
        <v>0</v>
      </c>
      <c r="N3428" s="300">
        <f t="shared" si="750"/>
        <v>0</v>
      </c>
      <c r="O3428" s="300">
        <f t="shared" si="750"/>
        <v>0</v>
      </c>
      <c r="P3428" s="300">
        <f t="shared" si="750"/>
        <v>0</v>
      </c>
      <c r="Q3428" s="300">
        <f t="shared" si="750"/>
        <v>0</v>
      </c>
      <c r="R3428" s="300">
        <f t="shared" si="750"/>
        <v>0</v>
      </c>
      <c r="S3428" s="300">
        <f t="shared" si="750"/>
        <v>0</v>
      </c>
      <c r="T3428" s="300">
        <f t="shared" si="750"/>
        <v>0</v>
      </c>
      <c r="U3428" s="300"/>
      <c r="V3428" s="300"/>
      <c r="W3428" s="301">
        <f t="shared" ref="W3428" si="751">E3428+G3428+H3428+I3428+J3428+K3428+L3428+M3428+N3428-O3428-P3428-Q3428-R3428-S3428-T3428-U3428-V3428</f>
        <v>3899843024</v>
      </c>
      <c r="X3428" s="301"/>
      <c r="Y3428" s="154"/>
    </row>
    <row r="3429" spans="1:25" s="272" customFormat="1">
      <c r="A3429" s="174"/>
      <c r="B3429" s="162"/>
      <c r="C3429" s="162"/>
      <c r="D3429" s="248" t="s">
        <v>1399</v>
      </c>
      <c r="E3429" s="302"/>
      <c r="F3429" s="302"/>
      <c r="G3429" s="302"/>
      <c r="H3429" s="302"/>
      <c r="I3429" s="302"/>
      <c r="J3429" s="302"/>
      <c r="K3429" s="316">
        <v>9925024</v>
      </c>
      <c r="L3429" s="302"/>
      <c r="M3429" s="304"/>
      <c r="N3429" s="304"/>
      <c r="O3429" s="304"/>
      <c r="P3429" s="304"/>
      <c r="Q3429" s="304"/>
      <c r="R3429" s="304"/>
      <c r="S3429" s="304"/>
      <c r="T3429" s="304"/>
      <c r="U3429" s="304"/>
      <c r="V3429" s="304"/>
      <c r="W3429" s="304"/>
      <c r="X3429" s="304"/>
      <c r="Y3429" s="154"/>
    </row>
    <row r="3430" spans="1:25" s="272" customFormat="1">
      <c r="A3430" s="173"/>
      <c r="B3430" s="163">
        <v>2</v>
      </c>
      <c r="C3430" s="163" t="s">
        <v>96</v>
      </c>
      <c r="D3430" s="167" t="s">
        <v>12</v>
      </c>
      <c r="E3430" s="300">
        <v>58427500</v>
      </c>
      <c r="F3430" s="300">
        <v>4000000</v>
      </c>
      <c r="G3430" s="300">
        <f>SUM(G3431:G3434)</f>
        <v>4000000</v>
      </c>
      <c r="H3430" s="300">
        <f t="shared" ref="H3430:T3430" si="752">SUM(H3431:H3434)</f>
        <v>0</v>
      </c>
      <c r="I3430" s="300">
        <f t="shared" si="752"/>
        <v>0</v>
      </c>
      <c r="J3430" s="300">
        <f t="shared" si="752"/>
        <v>0</v>
      </c>
      <c r="K3430" s="300">
        <f t="shared" si="752"/>
        <v>0</v>
      </c>
      <c r="L3430" s="300">
        <f t="shared" si="752"/>
        <v>0</v>
      </c>
      <c r="M3430" s="300">
        <f t="shared" si="752"/>
        <v>0</v>
      </c>
      <c r="N3430" s="300">
        <f t="shared" si="752"/>
        <v>0</v>
      </c>
      <c r="O3430" s="300">
        <f t="shared" si="752"/>
        <v>0</v>
      </c>
      <c r="P3430" s="300">
        <f t="shared" si="752"/>
        <v>0</v>
      </c>
      <c r="Q3430" s="300">
        <f t="shared" si="752"/>
        <v>0</v>
      </c>
      <c r="R3430" s="300">
        <f t="shared" si="752"/>
        <v>1670000</v>
      </c>
      <c r="S3430" s="300">
        <f t="shared" si="752"/>
        <v>0</v>
      </c>
      <c r="T3430" s="300">
        <f t="shared" si="752"/>
        <v>0</v>
      </c>
      <c r="U3430" s="300"/>
      <c r="V3430" s="300"/>
      <c r="W3430" s="301">
        <f t="shared" ref="W3430" si="753">E3430+G3430+H3430+I3430+J3430+K3430+L3430+M3430+N3430-O3430-P3430-Q3430-R3430-S3430-T3430-U3430-V3430</f>
        <v>60757500</v>
      </c>
      <c r="X3430" s="301"/>
      <c r="Y3430" s="154"/>
    </row>
    <row r="3431" spans="1:25" s="272" customFormat="1">
      <c r="A3431" s="174"/>
      <c r="B3431" s="162"/>
      <c r="C3431" s="162"/>
      <c r="D3431" s="248" t="s">
        <v>893</v>
      </c>
      <c r="E3431" s="302"/>
      <c r="F3431" s="302"/>
      <c r="G3431" s="316">
        <v>4000000</v>
      </c>
      <c r="H3431" s="302"/>
      <c r="I3431" s="302"/>
      <c r="J3431" s="302"/>
      <c r="K3431" s="302"/>
      <c r="L3431" s="302"/>
      <c r="M3431" s="304"/>
      <c r="N3431" s="304"/>
      <c r="O3431" s="304"/>
      <c r="P3431" s="304"/>
      <c r="Q3431" s="304"/>
      <c r="R3431" s="304"/>
      <c r="S3431" s="304"/>
      <c r="T3431" s="304"/>
      <c r="U3431" s="304"/>
      <c r="V3431" s="304"/>
      <c r="W3431" s="304"/>
      <c r="X3431" s="304"/>
      <c r="Y3431" s="154"/>
    </row>
    <row r="3432" spans="1:25" s="272" customFormat="1">
      <c r="A3432" s="174"/>
      <c r="B3432" s="162"/>
      <c r="C3432" s="162"/>
      <c r="D3432" s="248" t="s">
        <v>1400</v>
      </c>
      <c r="E3432" s="302"/>
      <c r="F3432" s="302"/>
      <c r="G3432" s="302"/>
      <c r="H3432" s="302"/>
      <c r="I3432" s="302"/>
      <c r="J3432" s="302"/>
      <c r="K3432" s="302"/>
      <c r="L3432" s="302"/>
      <c r="M3432" s="304"/>
      <c r="N3432" s="304"/>
      <c r="O3432" s="304"/>
      <c r="P3432" s="304"/>
      <c r="Q3432" s="304"/>
      <c r="R3432" s="316">
        <v>1500000</v>
      </c>
      <c r="S3432" s="304"/>
      <c r="T3432" s="304"/>
      <c r="U3432" s="304"/>
      <c r="V3432" s="304"/>
      <c r="W3432" s="304"/>
      <c r="X3432" s="304"/>
      <c r="Y3432" s="154"/>
    </row>
    <row r="3433" spans="1:25" s="272" customFormat="1">
      <c r="A3433" s="174"/>
      <c r="B3433" s="162"/>
      <c r="C3433" s="162"/>
      <c r="D3433" s="248" t="s">
        <v>1401</v>
      </c>
      <c r="E3433" s="302"/>
      <c r="F3433" s="302"/>
      <c r="G3433" s="302"/>
      <c r="H3433" s="302"/>
      <c r="I3433" s="302"/>
      <c r="J3433" s="302"/>
      <c r="K3433" s="302"/>
      <c r="L3433" s="302"/>
      <c r="M3433" s="304"/>
      <c r="N3433" s="304"/>
      <c r="O3433" s="304"/>
      <c r="P3433" s="304"/>
      <c r="Q3433" s="304"/>
      <c r="R3433" s="316">
        <v>70000</v>
      </c>
      <c r="S3433" s="304"/>
      <c r="T3433" s="304"/>
      <c r="U3433" s="304"/>
      <c r="V3433" s="304"/>
      <c r="W3433" s="304"/>
      <c r="X3433" s="304"/>
      <c r="Y3433" s="154"/>
    </row>
    <row r="3434" spans="1:25" s="272" customFormat="1">
      <c r="A3434" s="174"/>
      <c r="B3434" s="162"/>
      <c r="C3434" s="162"/>
      <c r="D3434" s="248" t="s">
        <v>1207</v>
      </c>
      <c r="E3434" s="302"/>
      <c r="F3434" s="302"/>
      <c r="G3434" s="302"/>
      <c r="H3434" s="302"/>
      <c r="I3434" s="302"/>
      <c r="J3434" s="302"/>
      <c r="K3434" s="302"/>
      <c r="L3434" s="302"/>
      <c r="M3434" s="304"/>
      <c r="N3434" s="304"/>
      <c r="O3434" s="304"/>
      <c r="P3434" s="304"/>
      <c r="Q3434" s="304"/>
      <c r="R3434" s="316">
        <v>100000</v>
      </c>
      <c r="S3434" s="304"/>
      <c r="T3434" s="304"/>
      <c r="U3434" s="304"/>
      <c r="V3434" s="304"/>
      <c r="W3434" s="304"/>
      <c r="X3434" s="304"/>
      <c r="Y3434" s="154"/>
    </row>
    <row r="3435" spans="1:25" s="272" customFormat="1">
      <c r="A3435" s="173"/>
      <c r="B3435" s="163">
        <v>3</v>
      </c>
      <c r="C3435" s="163" t="s">
        <v>97</v>
      </c>
      <c r="D3435" s="167" t="s">
        <v>13</v>
      </c>
      <c r="E3435" s="300">
        <v>502877850</v>
      </c>
      <c r="F3435" s="300"/>
      <c r="G3435" s="300"/>
      <c r="H3435" s="300"/>
      <c r="I3435" s="300"/>
      <c r="J3435" s="300"/>
      <c r="K3435" s="300"/>
      <c r="L3435" s="300"/>
      <c r="M3435" s="301">
        <v>0</v>
      </c>
      <c r="N3435" s="301"/>
      <c r="O3435" s="301"/>
      <c r="P3435" s="301"/>
      <c r="Q3435" s="301">
        <v>0</v>
      </c>
      <c r="R3435" s="301">
        <v>0</v>
      </c>
      <c r="S3435" s="301">
        <v>0</v>
      </c>
      <c r="T3435" s="301"/>
      <c r="U3435" s="301"/>
      <c r="V3435" s="301"/>
      <c r="W3435" s="301">
        <f t="shared" ref="W3435:W3437" si="754">E3435+G3435+H3435+I3435+J3435+K3435+L3435+M3435+N3435-O3435-P3435-Q3435-R3435-S3435-T3435-U3435-V3435</f>
        <v>502877850</v>
      </c>
      <c r="X3435" s="301"/>
      <c r="Y3435" s="154"/>
    </row>
    <row r="3436" spans="1:25" s="272" customFormat="1">
      <c r="A3436" s="173"/>
      <c r="B3436" s="163">
        <v>4</v>
      </c>
      <c r="C3436" s="163" t="s">
        <v>98</v>
      </c>
      <c r="D3436" s="167" t="s">
        <v>8</v>
      </c>
      <c r="E3436" s="300">
        <v>0</v>
      </c>
      <c r="F3436" s="300"/>
      <c r="G3436" s="300"/>
      <c r="H3436" s="300"/>
      <c r="I3436" s="300"/>
      <c r="J3436" s="300"/>
      <c r="K3436" s="300"/>
      <c r="L3436" s="300"/>
      <c r="M3436" s="301">
        <v>0</v>
      </c>
      <c r="N3436" s="301"/>
      <c r="O3436" s="301"/>
      <c r="P3436" s="301"/>
      <c r="Q3436" s="301">
        <v>0</v>
      </c>
      <c r="R3436" s="301">
        <v>0</v>
      </c>
      <c r="S3436" s="301">
        <v>0</v>
      </c>
      <c r="T3436" s="301"/>
      <c r="U3436" s="301"/>
      <c r="V3436" s="301"/>
      <c r="W3436" s="301">
        <f t="shared" si="754"/>
        <v>0</v>
      </c>
      <c r="X3436" s="301"/>
      <c r="Y3436" s="154"/>
    </row>
    <row r="3437" spans="1:25" s="272" customFormat="1">
      <c r="A3437" s="173"/>
      <c r="B3437" s="163">
        <v>5</v>
      </c>
      <c r="C3437" s="163" t="s">
        <v>99</v>
      </c>
      <c r="D3437" s="167" t="s">
        <v>14</v>
      </c>
      <c r="E3437" s="300">
        <v>4430500</v>
      </c>
      <c r="F3437" s="300"/>
      <c r="G3437" s="300">
        <f>SUM(G3438:G3439)</f>
        <v>0</v>
      </c>
      <c r="H3437" s="300">
        <f t="shared" ref="H3437:T3437" si="755">SUM(H3438:H3439)</f>
        <v>0</v>
      </c>
      <c r="I3437" s="300">
        <f t="shared" si="755"/>
        <v>0</v>
      </c>
      <c r="J3437" s="300">
        <f t="shared" si="755"/>
        <v>0</v>
      </c>
      <c r="K3437" s="300">
        <f t="shared" si="755"/>
        <v>0</v>
      </c>
      <c r="L3437" s="300">
        <f t="shared" si="755"/>
        <v>0</v>
      </c>
      <c r="M3437" s="300">
        <f t="shared" si="755"/>
        <v>170000</v>
      </c>
      <c r="N3437" s="300">
        <f t="shared" si="755"/>
        <v>0</v>
      </c>
      <c r="O3437" s="300">
        <f t="shared" si="755"/>
        <v>0</v>
      </c>
      <c r="P3437" s="300">
        <f t="shared" si="755"/>
        <v>0</v>
      </c>
      <c r="Q3437" s="300">
        <f t="shared" si="755"/>
        <v>0</v>
      </c>
      <c r="R3437" s="300">
        <f t="shared" si="755"/>
        <v>0</v>
      </c>
      <c r="S3437" s="300">
        <f t="shared" si="755"/>
        <v>0</v>
      </c>
      <c r="T3437" s="300">
        <f t="shared" si="755"/>
        <v>0</v>
      </c>
      <c r="U3437" s="300"/>
      <c r="V3437" s="300"/>
      <c r="W3437" s="301">
        <f t="shared" si="754"/>
        <v>4600500</v>
      </c>
      <c r="X3437" s="301"/>
      <c r="Y3437" s="154"/>
    </row>
    <row r="3438" spans="1:25" s="272" customFormat="1">
      <c r="A3438" s="174"/>
      <c r="B3438" s="162"/>
      <c r="C3438" s="162"/>
      <c r="D3438" s="248" t="s">
        <v>1401</v>
      </c>
      <c r="E3438" s="302"/>
      <c r="F3438" s="302"/>
      <c r="G3438" s="302"/>
      <c r="H3438" s="302"/>
      <c r="I3438" s="302"/>
      <c r="J3438" s="302"/>
      <c r="K3438" s="302"/>
      <c r="L3438" s="302"/>
      <c r="M3438" s="316">
        <v>70000</v>
      </c>
      <c r="N3438" s="304"/>
      <c r="O3438" s="304"/>
      <c r="P3438" s="304"/>
      <c r="Q3438" s="304"/>
      <c r="R3438" s="316"/>
      <c r="S3438" s="304"/>
      <c r="T3438" s="304"/>
      <c r="U3438" s="304"/>
      <c r="V3438" s="304"/>
      <c r="W3438" s="304"/>
      <c r="X3438" s="304"/>
      <c r="Y3438" s="154"/>
    </row>
    <row r="3439" spans="1:25" s="272" customFormat="1">
      <c r="A3439" s="174"/>
      <c r="B3439" s="162"/>
      <c r="C3439" s="162"/>
      <c r="D3439" s="248" t="s">
        <v>1207</v>
      </c>
      <c r="E3439" s="302"/>
      <c r="F3439" s="302"/>
      <c r="G3439" s="302"/>
      <c r="H3439" s="302"/>
      <c r="I3439" s="302"/>
      <c r="J3439" s="302"/>
      <c r="K3439" s="302"/>
      <c r="L3439" s="302"/>
      <c r="M3439" s="316">
        <v>100000</v>
      </c>
      <c r="N3439" s="304"/>
      <c r="O3439" s="304"/>
      <c r="P3439" s="304"/>
      <c r="Q3439" s="304"/>
      <c r="R3439" s="316"/>
      <c r="S3439" s="304"/>
      <c r="T3439" s="304"/>
      <c r="U3439" s="304"/>
      <c r="V3439" s="304"/>
      <c r="W3439" s="304"/>
      <c r="X3439" s="304"/>
      <c r="Y3439" s="154"/>
    </row>
    <row r="3440" spans="1:25" s="272" customFormat="1">
      <c r="A3440" s="173"/>
      <c r="B3440" s="163">
        <v>6</v>
      </c>
      <c r="C3440" s="163" t="s">
        <v>100</v>
      </c>
      <c r="D3440" s="167" t="s">
        <v>10</v>
      </c>
      <c r="E3440" s="300">
        <v>0</v>
      </c>
      <c r="F3440" s="300"/>
      <c r="G3440" s="300"/>
      <c r="H3440" s="300"/>
      <c r="I3440" s="300"/>
      <c r="J3440" s="300"/>
      <c r="K3440" s="300"/>
      <c r="L3440" s="300"/>
      <c r="M3440" s="301">
        <v>0</v>
      </c>
      <c r="N3440" s="301"/>
      <c r="O3440" s="301"/>
      <c r="P3440" s="301"/>
      <c r="Q3440" s="301">
        <v>0</v>
      </c>
      <c r="R3440" s="301">
        <v>0</v>
      </c>
      <c r="S3440" s="301">
        <v>0</v>
      </c>
      <c r="T3440" s="301"/>
      <c r="U3440" s="301"/>
      <c r="V3440" s="301"/>
      <c r="W3440" s="301">
        <f t="shared" ref="W3440:W3441" si="756">E3440+G3440+H3440+I3440+J3440+K3440+L3440+M3440+N3440-O3440-P3440-Q3440-R3440-S3440-T3440-U3440-V3440</f>
        <v>0</v>
      </c>
      <c r="X3440" s="301"/>
      <c r="Y3440" s="154"/>
    </row>
    <row r="3441" spans="1:25" s="247" customFormat="1">
      <c r="A3441" s="175"/>
      <c r="B3441" s="168">
        <v>7</v>
      </c>
      <c r="C3441" s="168"/>
      <c r="D3441" s="169" t="s">
        <v>11</v>
      </c>
      <c r="E3441" s="300">
        <v>0</v>
      </c>
      <c r="F3441" s="300"/>
      <c r="G3441" s="300">
        <f>SUM(G3442)</f>
        <v>0</v>
      </c>
      <c r="H3441" s="300">
        <f t="shared" ref="H3441:T3441" si="757">SUM(H3442)</f>
        <v>0</v>
      </c>
      <c r="I3441" s="300">
        <f t="shared" si="757"/>
        <v>0</v>
      </c>
      <c r="J3441" s="300">
        <f t="shared" si="757"/>
        <v>0</v>
      </c>
      <c r="K3441" s="300">
        <f t="shared" si="757"/>
        <v>0</v>
      </c>
      <c r="L3441" s="300">
        <f t="shared" si="757"/>
        <v>0</v>
      </c>
      <c r="M3441" s="300">
        <f t="shared" si="757"/>
        <v>1500000</v>
      </c>
      <c r="N3441" s="300">
        <f t="shared" si="757"/>
        <v>0</v>
      </c>
      <c r="O3441" s="300">
        <f t="shared" si="757"/>
        <v>0</v>
      </c>
      <c r="P3441" s="300">
        <f t="shared" si="757"/>
        <v>0</v>
      </c>
      <c r="Q3441" s="300">
        <f t="shared" si="757"/>
        <v>0</v>
      </c>
      <c r="R3441" s="300">
        <f t="shared" si="757"/>
        <v>0</v>
      </c>
      <c r="S3441" s="300">
        <f t="shared" si="757"/>
        <v>1500000</v>
      </c>
      <c r="T3441" s="300">
        <f t="shared" si="757"/>
        <v>0</v>
      </c>
      <c r="U3441" s="300"/>
      <c r="V3441" s="300"/>
      <c r="W3441" s="301">
        <f t="shared" si="756"/>
        <v>0</v>
      </c>
      <c r="X3441" s="308"/>
      <c r="Y3441" s="155"/>
    </row>
    <row r="3442" spans="1:25" s="272" customFormat="1">
      <c r="A3442" s="174"/>
      <c r="B3442" s="162"/>
      <c r="C3442" s="162"/>
      <c r="D3442" s="248" t="s">
        <v>1400</v>
      </c>
      <c r="E3442" s="302"/>
      <c r="F3442" s="302"/>
      <c r="G3442" s="302"/>
      <c r="H3442" s="302"/>
      <c r="I3442" s="302"/>
      <c r="J3442" s="302"/>
      <c r="K3442" s="302"/>
      <c r="L3442" s="302"/>
      <c r="M3442" s="316">
        <v>1500000</v>
      </c>
      <c r="N3442" s="304"/>
      <c r="O3442" s="304"/>
      <c r="P3442" s="304"/>
      <c r="Q3442" s="304"/>
      <c r="R3442" s="316">
        <v>0</v>
      </c>
      <c r="S3442" s="316">
        <v>1500000</v>
      </c>
      <c r="T3442" s="304"/>
      <c r="U3442" s="304"/>
      <c r="V3442" s="304"/>
      <c r="W3442" s="304"/>
      <c r="X3442" s="304"/>
      <c r="Y3442" s="154"/>
    </row>
    <row r="3443" spans="1:25">
      <c r="A3443" s="174"/>
      <c r="B3443" s="162"/>
      <c r="C3443" s="162"/>
      <c r="D3443" s="248"/>
      <c r="E3443" s="304"/>
      <c r="F3443" s="304"/>
      <c r="G3443" s="304"/>
      <c r="H3443" s="304"/>
      <c r="I3443" s="304"/>
      <c r="J3443" s="304"/>
      <c r="K3443" s="304"/>
      <c r="L3443" s="304"/>
      <c r="M3443" s="304"/>
      <c r="N3443" s="304"/>
      <c r="O3443" s="304"/>
      <c r="P3443" s="304"/>
      <c r="Q3443" s="304"/>
      <c r="R3443" s="304"/>
      <c r="S3443" s="304"/>
      <c r="T3443" s="304"/>
      <c r="U3443" s="304"/>
      <c r="V3443" s="304"/>
      <c r="W3443" s="304"/>
      <c r="X3443" s="304"/>
      <c r="Y3443" s="154"/>
    </row>
    <row r="3444" spans="1:25" s="226" customFormat="1" ht="18.75" customHeight="1">
      <c r="A3444" s="249">
        <v>58</v>
      </c>
      <c r="B3444" s="250" t="s">
        <v>76</v>
      </c>
      <c r="C3444" s="251"/>
      <c r="D3444" s="251"/>
      <c r="E3444" s="309">
        <f>E3445+E3446+E3454+E3455+E3456+E3457+E3458</f>
        <v>3361929750</v>
      </c>
      <c r="F3444" s="309">
        <f t="shared" ref="F3444:G3444" si="758">F3445+F3446+F3454+F3455+F3456+F3457+F3458</f>
        <v>9480000</v>
      </c>
      <c r="G3444" s="309">
        <f t="shared" si="758"/>
        <v>9480000</v>
      </c>
      <c r="H3444" s="309">
        <f t="shared" ref="H3444" si="759">H3445+H3446+H3454+H3455+H3456+H3457+H3458</f>
        <v>0</v>
      </c>
      <c r="I3444" s="309">
        <f t="shared" ref="I3444" si="760">I3445+I3446+I3454+I3455+I3456+I3457+I3458</f>
        <v>0</v>
      </c>
      <c r="J3444" s="309">
        <f t="shared" ref="J3444" si="761">J3445+J3446+J3454+J3455+J3456+J3457+J3458</f>
        <v>0</v>
      </c>
      <c r="K3444" s="309">
        <f t="shared" ref="K3444" si="762">K3445+K3446+K3454+K3455+K3456+K3457+K3458</f>
        <v>0</v>
      </c>
      <c r="L3444" s="309">
        <f t="shared" ref="L3444" si="763">L3445+L3446+L3454+L3455+L3456+L3457+L3458</f>
        <v>0</v>
      </c>
      <c r="M3444" s="309">
        <f t="shared" ref="M3444" si="764">M3445+M3446+M3454+M3455+M3456+M3457+M3458</f>
        <v>700000</v>
      </c>
      <c r="N3444" s="309">
        <f t="shared" ref="N3444" si="765">N3445+N3446+N3454+N3455+N3456+N3457+N3458</f>
        <v>0</v>
      </c>
      <c r="O3444" s="309">
        <f t="shared" ref="O3444" si="766">O3445+O3446+O3454+O3455+O3456+O3457+O3458</f>
        <v>0</v>
      </c>
      <c r="P3444" s="309">
        <f t="shared" ref="P3444" si="767">P3445+P3446+P3454+P3455+P3456+P3457+P3458</f>
        <v>0</v>
      </c>
      <c r="Q3444" s="309">
        <f t="shared" ref="Q3444" si="768">Q3445+Q3446+Q3454+Q3455+Q3456+Q3457+Q3458</f>
        <v>0</v>
      </c>
      <c r="R3444" s="309">
        <f t="shared" ref="R3444" si="769">R3445+R3446+R3454+R3455+R3456+R3457+R3458</f>
        <v>700000</v>
      </c>
      <c r="S3444" s="309">
        <f t="shared" ref="S3444" si="770">S3445+S3446+S3454+S3455+S3456+S3457+S3458</f>
        <v>1510000</v>
      </c>
      <c r="T3444" s="309">
        <f t="shared" ref="T3444" si="771">T3445+T3446+T3454+T3455+T3456+T3457+T3458</f>
        <v>0</v>
      </c>
      <c r="U3444" s="309"/>
      <c r="V3444" s="309"/>
      <c r="W3444" s="309">
        <f t="shared" ref="W3444" si="772">SUM(W3445:W3458)</f>
        <v>3369899750</v>
      </c>
      <c r="X3444" s="309"/>
    </row>
    <row r="3445" spans="1:25">
      <c r="A3445" s="173"/>
      <c r="B3445" s="163">
        <v>1</v>
      </c>
      <c r="C3445" s="163" t="s">
        <v>95</v>
      </c>
      <c r="D3445" s="167" t="s">
        <v>9</v>
      </c>
      <c r="E3445" s="300">
        <v>2657280250</v>
      </c>
      <c r="F3445" s="300"/>
      <c r="G3445" s="300">
        <v>0</v>
      </c>
      <c r="H3445" s="300"/>
      <c r="I3445" s="300"/>
      <c r="J3445" s="300"/>
      <c r="K3445" s="300"/>
      <c r="L3445" s="300"/>
      <c r="M3445" s="301">
        <v>0</v>
      </c>
      <c r="N3445" s="301"/>
      <c r="O3445" s="301"/>
      <c r="P3445" s="301"/>
      <c r="Q3445" s="301">
        <v>0</v>
      </c>
      <c r="R3445" s="301">
        <v>0</v>
      </c>
      <c r="S3445" s="301">
        <v>0</v>
      </c>
      <c r="T3445" s="301"/>
      <c r="U3445" s="301"/>
      <c r="V3445" s="301"/>
      <c r="W3445" s="301">
        <f t="shared" ref="W3445:W3446" si="773">E3445+G3445+H3445+I3445+J3445+K3445+L3445+M3445+N3445-O3445-P3445-Q3445-R3445-S3445-T3445-U3445-V3445</f>
        <v>2657280250</v>
      </c>
      <c r="X3445" s="301"/>
      <c r="Y3445" s="154"/>
    </row>
    <row r="3446" spans="1:25">
      <c r="A3446" s="173"/>
      <c r="B3446" s="163">
        <v>2</v>
      </c>
      <c r="C3446" s="163" t="s">
        <v>96</v>
      </c>
      <c r="D3446" s="167" t="s">
        <v>12</v>
      </c>
      <c r="E3446" s="300">
        <v>80149000</v>
      </c>
      <c r="F3446" s="300">
        <v>9480000</v>
      </c>
      <c r="G3446" s="300">
        <f>SUM(G3447:G3453)</f>
        <v>9480000</v>
      </c>
      <c r="H3446" s="300">
        <f t="shared" ref="H3446:T3446" si="774">SUM(H3447:H3453)</f>
        <v>0</v>
      </c>
      <c r="I3446" s="300">
        <f t="shared" si="774"/>
        <v>0</v>
      </c>
      <c r="J3446" s="300">
        <f t="shared" si="774"/>
        <v>0</v>
      </c>
      <c r="K3446" s="300">
        <f t="shared" si="774"/>
        <v>0</v>
      </c>
      <c r="L3446" s="300">
        <f t="shared" si="774"/>
        <v>0</v>
      </c>
      <c r="M3446" s="300">
        <f t="shared" si="774"/>
        <v>0</v>
      </c>
      <c r="N3446" s="300">
        <f t="shared" si="774"/>
        <v>0</v>
      </c>
      <c r="O3446" s="300">
        <f t="shared" si="774"/>
        <v>0</v>
      </c>
      <c r="P3446" s="300">
        <f t="shared" si="774"/>
        <v>0</v>
      </c>
      <c r="Q3446" s="300">
        <f t="shared" si="774"/>
        <v>0</v>
      </c>
      <c r="R3446" s="300">
        <f t="shared" si="774"/>
        <v>700000</v>
      </c>
      <c r="S3446" s="300">
        <f t="shared" si="774"/>
        <v>0</v>
      </c>
      <c r="T3446" s="300">
        <f t="shared" si="774"/>
        <v>0</v>
      </c>
      <c r="U3446" s="300"/>
      <c r="V3446" s="300"/>
      <c r="W3446" s="301">
        <f t="shared" si="773"/>
        <v>88929000</v>
      </c>
      <c r="X3446" s="301"/>
      <c r="Y3446" s="154"/>
    </row>
    <row r="3447" spans="1:25">
      <c r="A3447" s="174"/>
      <c r="B3447" s="162"/>
      <c r="C3447" s="162"/>
      <c r="D3447" s="248" t="s">
        <v>1402</v>
      </c>
      <c r="E3447" s="302"/>
      <c r="F3447" s="302"/>
      <c r="G3447" s="353">
        <v>5830000</v>
      </c>
      <c r="H3447" s="302"/>
      <c r="I3447" s="302"/>
      <c r="J3447" s="302"/>
      <c r="K3447" s="302"/>
      <c r="L3447" s="302"/>
      <c r="M3447" s="304"/>
      <c r="N3447" s="304"/>
      <c r="O3447" s="304"/>
      <c r="P3447" s="304"/>
      <c r="Q3447" s="304"/>
      <c r="R3447" s="304"/>
      <c r="S3447" s="304"/>
      <c r="T3447" s="304"/>
      <c r="U3447" s="304"/>
      <c r="V3447" s="304"/>
      <c r="W3447" s="304"/>
      <c r="X3447" s="304"/>
      <c r="Y3447" s="154"/>
    </row>
    <row r="3448" spans="1:25">
      <c r="A3448" s="174"/>
      <c r="B3448" s="162"/>
      <c r="C3448" s="162"/>
      <c r="D3448" s="248" t="s">
        <v>1403</v>
      </c>
      <c r="E3448" s="302"/>
      <c r="F3448" s="302"/>
      <c r="G3448" s="353">
        <v>495000</v>
      </c>
      <c r="H3448" s="302"/>
      <c r="I3448" s="302"/>
      <c r="J3448" s="302"/>
      <c r="K3448" s="302"/>
      <c r="L3448" s="302"/>
      <c r="M3448" s="304"/>
      <c r="N3448" s="304"/>
      <c r="O3448" s="304"/>
      <c r="P3448" s="304"/>
      <c r="Q3448" s="304"/>
      <c r="R3448" s="304"/>
      <c r="S3448" s="304"/>
      <c r="T3448" s="304"/>
      <c r="U3448" s="304"/>
      <c r="V3448" s="304"/>
      <c r="W3448" s="304"/>
      <c r="X3448" s="304"/>
      <c r="Y3448" s="154"/>
    </row>
    <row r="3449" spans="1:25">
      <c r="A3449" s="174"/>
      <c r="B3449" s="162"/>
      <c r="C3449" s="162"/>
      <c r="D3449" s="248" t="s">
        <v>1404</v>
      </c>
      <c r="E3449" s="302"/>
      <c r="F3449" s="302"/>
      <c r="G3449" s="353">
        <v>880000</v>
      </c>
      <c r="H3449" s="302"/>
      <c r="I3449" s="302"/>
      <c r="J3449" s="302"/>
      <c r="K3449" s="302"/>
      <c r="L3449" s="302"/>
      <c r="M3449" s="304"/>
      <c r="N3449" s="304"/>
      <c r="O3449" s="304"/>
      <c r="P3449" s="304"/>
      <c r="Q3449" s="304"/>
      <c r="R3449" s="304"/>
      <c r="S3449" s="304"/>
      <c r="T3449" s="304"/>
      <c r="U3449" s="304"/>
      <c r="V3449" s="304"/>
      <c r="W3449" s="304"/>
      <c r="X3449" s="304"/>
      <c r="Y3449" s="154"/>
    </row>
    <row r="3450" spans="1:25">
      <c r="A3450" s="174"/>
      <c r="B3450" s="162"/>
      <c r="C3450" s="162"/>
      <c r="D3450" s="248" t="s">
        <v>1405</v>
      </c>
      <c r="E3450" s="302"/>
      <c r="F3450" s="302"/>
      <c r="G3450" s="353">
        <v>725000</v>
      </c>
      <c r="H3450" s="302"/>
      <c r="I3450" s="302"/>
      <c r="J3450" s="302"/>
      <c r="K3450" s="302"/>
      <c r="L3450" s="302"/>
      <c r="M3450" s="304"/>
      <c r="N3450" s="304"/>
      <c r="O3450" s="304"/>
      <c r="P3450" s="304"/>
      <c r="Q3450" s="304"/>
      <c r="R3450" s="304"/>
      <c r="S3450" s="304"/>
      <c r="T3450" s="304"/>
      <c r="U3450" s="304"/>
      <c r="V3450" s="304"/>
      <c r="W3450" s="304"/>
      <c r="X3450" s="304"/>
      <c r="Y3450" s="154"/>
    </row>
    <row r="3451" spans="1:25">
      <c r="A3451" s="174"/>
      <c r="B3451" s="162"/>
      <c r="C3451" s="162"/>
      <c r="D3451" s="248" t="s">
        <v>678</v>
      </c>
      <c r="E3451" s="302"/>
      <c r="F3451" s="302"/>
      <c r="G3451" s="354">
        <v>350000</v>
      </c>
      <c r="H3451" s="302"/>
      <c r="I3451" s="302"/>
      <c r="J3451" s="302"/>
      <c r="K3451" s="302"/>
      <c r="L3451" s="302"/>
      <c r="M3451" s="304"/>
      <c r="N3451" s="304"/>
      <c r="O3451" s="304"/>
      <c r="P3451" s="304"/>
      <c r="Q3451" s="304"/>
      <c r="R3451" s="304"/>
      <c r="S3451" s="304"/>
      <c r="T3451" s="304"/>
      <c r="U3451" s="304"/>
      <c r="V3451" s="304"/>
      <c r="W3451" s="304"/>
      <c r="X3451" s="304"/>
      <c r="Y3451" s="154"/>
    </row>
    <row r="3452" spans="1:25">
      <c r="A3452" s="174"/>
      <c r="B3452" s="162"/>
      <c r="C3452" s="162"/>
      <c r="D3452" s="248" t="s">
        <v>626</v>
      </c>
      <c r="E3452" s="302"/>
      <c r="F3452" s="302"/>
      <c r="G3452" s="302">
        <v>1200000</v>
      </c>
      <c r="H3452" s="302"/>
      <c r="I3452" s="302"/>
      <c r="J3452" s="302"/>
      <c r="K3452" s="302"/>
      <c r="L3452" s="302"/>
      <c r="M3452" s="304"/>
      <c r="N3452" s="304"/>
      <c r="O3452" s="304"/>
      <c r="P3452" s="304"/>
      <c r="Q3452" s="304"/>
      <c r="R3452" s="304"/>
      <c r="S3452" s="304"/>
      <c r="T3452" s="304"/>
      <c r="U3452" s="304"/>
      <c r="V3452" s="304"/>
      <c r="W3452" s="304"/>
      <c r="X3452" s="304"/>
      <c r="Y3452" s="154"/>
    </row>
    <row r="3453" spans="1:25">
      <c r="A3453" s="174"/>
      <c r="B3453" s="162"/>
      <c r="C3453" s="162"/>
      <c r="D3453" s="248" t="s">
        <v>1406</v>
      </c>
      <c r="E3453" s="302"/>
      <c r="F3453" s="302"/>
      <c r="G3453" s="302"/>
      <c r="H3453" s="302"/>
      <c r="I3453" s="302"/>
      <c r="J3453" s="302"/>
      <c r="K3453" s="302"/>
      <c r="L3453" s="302"/>
      <c r="M3453" s="304"/>
      <c r="N3453" s="304"/>
      <c r="O3453" s="304"/>
      <c r="P3453" s="304"/>
      <c r="Q3453" s="304"/>
      <c r="R3453" s="320">
        <v>700000</v>
      </c>
      <c r="S3453" s="304"/>
      <c r="T3453" s="304"/>
      <c r="U3453" s="304"/>
      <c r="V3453" s="304"/>
      <c r="W3453" s="304"/>
      <c r="X3453" s="304"/>
      <c r="Y3453" s="154"/>
    </row>
    <row r="3454" spans="1:25">
      <c r="A3454" s="173"/>
      <c r="B3454" s="163">
        <v>3</v>
      </c>
      <c r="C3454" s="163" t="s">
        <v>97</v>
      </c>
      <c r="D3454" s="167" t="s">
        <v>13</v>
      </c>
      <c r="E3454" s="300">
        <v>621804000</v>
      </c>
      <c r="F3454" s="300"/>
      <c r="G3454" s="300"/>
      <c r="H3454" s="300"/>
      <c r="I3454" s="300"/>
      <c r="J3454" s="300"/>
      <c r="K3454" s="300"/>
      <c r="L3454" s="300"/>
      <c r="M3454" s="301">
        <v>0</v>
      </c>
      <c r="N3454" s="301"/>
      <c r="O3454" s="301"/>
      <c r="P3454" s="301"/>
      <c r="Q3454" s="301">
        <v>0</v>
      </c>
      <c r="R3454" s="301">
        <v>0</v>
      </c>
      <c r="S3454" s="301">
        <v>0</v>
      </c>
      <c r="T3454" s="301"/>
      <c r="U3454" s="301"/>
      <c r="V3454" s="301"/>
      <c r="W3454" s="301">
        <f t="shared" ref="W3454:W3458" si="775">E3454+G3454+H3454+I3454+J3454+K3454+L3454+M3454+N3454-O3454-P3454-Q3454-R3454-S3454-T3454-U3454-V3454</f>
        <v>621804000</v>
      </c>
      <c r="X3454" s="301"/>
      <c r="Y3454" s="154"/>
    </row>
    <row r="3455" spans="1:25">
      <c r="A3455" s="173"/>
      <c r="B3455" s="163">
        <v>4</v>
      </c>
      <c r="C3455" s="163" t="s">
        <v>98</v>
      </c>
      <c r="D3455" s="167" t="s">
        <v>8</v>
      </c>
      <c r="E3455" s="300">
        <v>0</v>
      </c>
      <c r="F3455" s="300"/>
      <c r="G3455" s="300"/>
      <c r="H3455" s="300"/>
      <c r="I3455" s="300"/>
      <c r="J3455" s="300"/>
      <c r="K3455" s="300"/>
      <c r="L3455" s="300"/>
      <c r="M3455" s="301">
        <v>0</v>
      </c>
      <c r="N3455" s="301"/>
      <c r="O3455" s="301"/>
      <c r="P3455" s="301"/>
      <c r="Q3455" s="301">
        <v>0</v>
      </c>
      <c r="R3455" s="301">
        <v>0</v>
      </c>
      <c r="S3455" s="301">
        <v>0</v>
      </c>
      <c r="T3455" s="301"/>
      <c r="U3455" s="301"/>
      <c r="V3455" s="301"/>
      <c r="W3455" s="301">
        <f t="shared" si="775"/>
        <v>0</v>
      </c>
      <c r="X3455" s="301"/>
      <c r="Y3455" s="154"/>
    </row>
    <row r="3456" spans="1:25">
      <c r="A3456" s="173"/>
      <c r="B3456" s="163">
        <v>5</v>
      </c>
      <c r="C3456" s="163" t="s">
        <v>99</v>
      </c>
      <c r="D3456" s="167" t="s">
        <v>14</v>
      </c>
      <c r="E3456" s="300">
        <v>1886500</v>
      </c>
      <c r="F3456" s="300"/>
      <c r="G3456" s="300"/>
      <c r="H3456" s="300"/>
      <c r="I3456" s="300"/>
      <c r="J3456" s="300"/>
      <c r="K3456" s="300"/>
      <c r="L3456" s="300"/>
      <c r="M3456" s="301">
        <v>0</v>
      </c>
      <c r="N3456" s="301"/>
      <c r="O3456" s="301"/>
      <c r="P3456" s="301"/>
      <c r="Q3456" s="301">
        <v>0</v>
      </c>
      <c r="R3456" s="301">
        <v>0</v>
      </c>
      <c r="S3456" s="301">
        <v>0</v>
      </c>
      <c r="T3456" s="301"/>
      <c r="U3456" s="301"/>
      <c r="V3456" s="301"/>
      <c r="W3456" s="301">
        <f t="shared" si="775"/>
        <v>1886500</v>
      </c>
      <c r="X3456" s="301"/>
      <c r="Y3456" s="154"/>
    </row>
    <row r="3457" spans="1:25">
      <c r="A3457" s="173"/>
      <c r="B3457" s="163">
        <v>6</v>
      </c>
      <c r="C3457" s="163" t="s">
        <v>100</v>
      </c>
      <c r="D3457" s="167" t="s">
        <v>10</v>
      </c>
      <c r="E3457" s="300">
        <v>0</v>
      </c>
      <c r="F3457" s="300"/>
      <c r="G3457" s="300"/>
      <c r="H3457" s="300"/>
      <c r="I3457" s="300"/>
      <c r="J3457" s="300"/>
      <c r="K3457" s="300"/>
      <c r="L3457" s="300"/>
      <c r="M3457" s="301">
        <v>0</v>
      </c>
      <c r="N3457" s="301"/>
      <c r="O3457" s="301"/>
      <c r="P3457" s="301"/>
      <c r="Q3457" s="301">
        <v>0</v>
      </c>
      <c r="R3457" s="301">
        <v>0</v>
      </c>
      <c r="S3457" s="301">
        <v>0</v>
      </c>
      <c r="T3457" s="301"/>
      <c r="U3457" s="301"/>
      <c r="V3457" s="301"/>
      <c r="W3457" s="301">
        <f t="shared" si="775"/>
        <v>0</v>
      </c>
      <c r="X3457" s="301"/>
      <c r="Y3457" s="154"/>
    </row>
    <row r="3458" spans="1:25" s="247" customFormat="1">
      <c r="A3458" s="175"/>
      <c r="B3458" s="168">
        <v>7</v>
      </c>
      <c r="C3458" s="168"/>
      <c r="D3458" s="169" t="s">
        <v>11</v>
      </c>
      <c r="E3458" s="300">
        <v>810000</v>
      </c>
      <c r="F3458" s="300"/>
      <c r="G3458" s="300">
        <f t="shared" ref="G3458:T3458" si="776">SUM(G3459:G3465)</f>
        <v>0</v>
      </c>
      <c r="H3458" s="300">
        <f t="shared" si="776"/>
        <v>0</v>
      </c>
      <c r="I3458" s="300">
        <f t="shared" si="776"/>
        <v>0</v>
      </c>
      <c r="J3458" s="300">
        <f t="shared" si="776"/>
        <v>0</v>
      </c>
      <c r="K3458" s="300">
        <f t="shared" si="776"/>
        <v>0</v>
      </c>
      <c r="L3458" s="300">
        <f t="shared" si="776"/>
        <v>0</v>
      </c>
      <c r="M3458" s="300">
        <f t="shared" si="776"/>
        <v>700000</v>
      </c>
      <c r="N3458" s="300">
        <f t="shared" si="776"/>
        <v>0</v>
      </c>
      <c r="O3458" s="300">
        <f t="shared" si="776"/>
        <v>0</v>
      </c>
      <c r="P3458" s="300">
        <f t="shared" si="776"/>
        <v>0</v>
      </c>
      <c r="Q3458" s="300">
        <f t="shared" si="776"/>
        <v>0</v>
      </c>
      <c r="R3458" s="300">
        <f t="shared" si="776"/>
        <v>0</v>
      </c>
      <c r="S3458" s="300">
        <f t="shared" si="776"/>
        <v>1510000</v>
      </c>
      <c r="T3458" s="300">
        <f t="shared" si="776"/>
        <v>0</v>
      </c>
      <c r="U3458" s="300"/>
      <c r="V3458" s="300"/>
      <c r="W3458" s="301">
        <f t="shared" si="775"/>
        <v>0</v>
      </c>
      <c r="X3458" s="308"/>
      <c r="Y3458" s="155"/>
    </row>
    <row r="3459" spans="1:25">
      <c r="A3459" s="174"/>
      <c r="B3459" s="162"/>
      <c r="C3459" s="162"/>
      <c r="D3459" s="248" t="s">
        <v>1411</v>
      </c>
      <c r="E3459" s="302"/>
      <c r="F3459" s="302"/>
      <c r="G3459" s="302"/>
      <c r="H3459" s="302"/>
      <c r="I3459" s="302"/>
      <c r="J3459" s="302"/>
      <c r="K3459" s="302"/>
      <c r="L3459" s="302"/>
      <c r="M3459" s="320">
        <v>700000</v>
      </c>
      <c r="N3459" s="304"/>
      <c r="O3459" s="304"/>
      <c r="P3459" s="304"/>
      <c r="Q3459" s="304"/>
      <c r="R3459" s="320">
        <v>0</v>
      </c>
      <c r="S3459" s="320">
        <v>700000</v>
      </c>
      <c r="T3459" s="304"/>
      <c r="U3459" s="304"/>
      <c r="V3459" s="304"/>
      <c r="W3459" s="304"/>
      <c r="X3459" s="304"/>
      <c r="Y3459" s="154"/>
    </row>
    <row r="3460" spans="1:25">
      <c r="A3460" s="174"/>
      <c r="B3460" s="162"/>
      <c r="C3460" s="162"/>
      <c r="D3460" s="248" t="s">
        <v>1407</v>
      </c>
      <c r="E3460" s="302"/>
      <c r="F3460" s="302"/>
      <c r="G3460" s="302"/>
      <c r="H3460" s="302"/>
      <c r="I3460" s="302"/>
      <c r="J3460" s="302"/>
      <c r="K3460" s="302"/>
      <c r="L3460" s="302"/>
      <c r="M3460" s="304"/>
      <c r="N3460" s="304"/>
      <c r="O3460" s="304"/>
      <c r="P3460" s="304"/>
      <c r="Q3460" s="304"/>
      <c r="R3460" s="320"/>
      <c r="S3460" s="316">
        <v>20000</v>
      </c>
      <c r="T3460" s="304"/>
      <c r="U3460" s="304"/>
      <c r="V3460" s="304"/>
      <c r="W3460" s="304"/>
      <c r="X3460" s="304"/>
      <c r="Y3460" s="154"/>
    </row>
    <row r="3461" spans="1:25">
      <c r="A3461" s="174"/>
      <c r="B3461" s="162"/>
      <c r="C3461" s="162"/>
      <c r="D3461" s="248" t="s">
        <v>1408</v>
      </c>
      <c r="E3461" s="302"/>
      <c r="F3461" s="302"/>
      <c r="G3461" s="302"/>
      <c r="H3461" s="302"/>
      <c r="I3461" s="302"/>
      <c r="J3461" s="302"/>
      <c r="K3461" s="302"/>
      <c r="L3461" s="302"/>
      <c r="M3461" s="304"/>
      <c r="N3461" s="304"/>
      <c r="O3461" s="304"/>
      <c r="P3461" s="304"/>
      <c r="Q3461" s="304"/>
      <c r="R3461" s="320"/>
      <c r="S3461" s="316">
        <v>30000</v>
      </c>
      <c r="T3461" s="304"/>
      <c r="U3461" s="304"/>
      <c r="V3461" s="304"/>
      <c r="W3461" s="304"/>
      <c r="X3461" s="304"/>
      <c r="Y3461" s="154"/>
    </row>
    <row r="3462" spans="1:25">
      <c r="A3462" s="174"/>
      <c r="B3462" s="162"/>
      <c r="C3462" s="162"/>
      <c r="D3462" s="248" t="s">
        <v>1409</v>
      </c>
      <c r="E3462" s="302"/>
      <c r="F3462" s="302"/>
      <c r="G3462" s="302"/>
      <c r="H3462" s="302"/>
      <c r="I3462" s="302"/>
      <c r="J3462" s="302"/>
      <c r="K3462" s="302"/>
      <c r="L3462" s="302"/>
      <c r="M3462" s="304"/>
      <c r="N3462" s="304"/>
      <c r="O3462" s="304"/>
      <c r="P3462" s="304"/>
      <c r="Q3462" s="304"/>
      <c r="R3462" s="320"/>
      <c r="S3462" s="316">
        <v>10000</v>
      </c>
      <c r="T3462" s="304"/>
      <c r="U3462" s="304"/>
      <c r="V3462" s="304"/>
      <c r="W3462" s="304"/>
      <c r="X3462" s="304"/>
      <c r="Y3462" s="154"/>
    </row>
    <row r="3463" spans="1:25">
      <c r="A3463" s="174"/>
      <c r="B3463" s="162"/>
      <c r="C3463" s="162"/>
      <c r="D3463" s="248" t="s">
        <v>586</v>
      </c>
      <c r="E3463" s="302"/>
      <c r="F3463" s="302"/>
      <c r="G3463" s="302"/>
      <c r="H3463" s="302"/>
      <c r="I3463" s="302"/>
      <c r="J3463" s="302"/>
      <c r="K3463" s="302"/>
      <c r="L3463" s="302"/>
      <c r="M3463" s="304"/>
      <c r="N3463" s="304"/>
      <c r="O3463" s="304"/>
      <c r="P3463" s="304"/>
      <c r="Q3463" s="304"/>
      <c r="R3463" s="320"/>
      <c r="S3463" s="316">
        <v>50000</v>
      </c>
      <c r="T3463" s="304"/>
      <c r="U3463" s="304"/>
      <c r="V3463" s="304"/>
      <c r="W3463" s="304"/>
      <c r="X3463" s="304"/>
      <c r="Y3463" s="154"/>
    </row>
    <row r="3464" spans="1:25">
      <c r="A3464" s="174"/>
      <c r="B3464" s="162"/>
      <c r="C3464" s="162"/>
      <c r="D3464" s="248" t="s">
        <v>1410</v>
      </c>
      <c r="E3464" s="302"/>
      <c r="F3464" s="302"/>
      <c r="G3464" s="302"/>
      <c r="H3464" s="302"/>
      <c r="I3464" s="302"/>
      <c r="J3464" s="302"/>
      <c r="K3464" s="302"/>
      <c r="L3464" s="302"/>
      <c r="M3464" s="304"/>
      <c r="N3464" s="304"/>
      <c r="O3464" s="304"/>
      <c r="P3464" s="304"/>
      <c r="Q3464" s="304"/>
      <c r="R3464" s="320"/>
      <c r="S3464" s="316">
        <v>500000</v>
      </c>
      <c r="T3464" s="304"/>
      <c r="U3464" s="304"/>
      <c r="V3464" s="304"/>
      <c r="W3464" s="304"/>
      <c r="X3464" s="304"/>
      <c r="Y3464" s="154"/>
    </row>
    <row r="3465" spans="1:25">
      <c r="A3465" s="174"/>
      <c r="B3465" s="162"/>
      <c r="C3465" s="162"/>
      <c r="D3465" s="248" t="s">
        <v>188</v>
      </c>
      <c r="E3465" s="302"/>
      <c r="F3465" s="302"/>
      <c r="G3465" s="302"/>
      <c r="H3465" s="302"/>
      <c r="I3465" s="302"/>
      <c r="J3465" s="302"/>
      <c r="K3465" s="302"/>
      <c r="L3465" s="302"/>
      <c r="M3465" s="304"/>
      <c r="N3465" s="304"/>
      <c r="O3465" s="304"/>
      <c r="P3465" s="304"/>
      <c r="Q3465" s="304"/>
      <c r="R3465" s="320"/>
      <c r="S3465" s="316">
        <v>200000</v>
      </c>
      <c r="T3465" s="304"/>
      <c r="U3465" s="304"/>
      <c r="V3465" s="304"/>
      <c r="W3465" s="304"/>
      <c r="X3465" s="304"/>
      <c r="Y3465" s="154"/>
    </row>
    <row r="3466" spans="1:25">
      <c r="A3466" s="174"/>
      <c r="B3466" s="162"/>
      <c r="C3466" s="162"/>
      <c r="D3466" s="201"/>
      <c r="E3466" s="304"/>
      <c r="F3466" s="304"/>
      <c r="G3466" s="304"/>
      <c r="H3466" s="304"/>
      <c r="I3466" s="304"/>
      <c r="J3466" s="304"/>
      <c r="K3466" s="304"/>
      <c r="L3466" s="304"/>
      <c r="M3466" s="304"/>
      <c r="N3466" s="304"/>
      <c r="O3466" s="304"/>
      <c r="P3466" s="304"/>
      <c r="Q3466" s="304"/>
      <c r="R3466" s="304"/>
      <c r="S3466" s="304"/>
      <c r="T3466" s="304"/>
      <c r="U3466" s="304"/>
      <c r="V3466" s="304"/>
      <c r="W3466" s="304"/>
      <c r="X3466" s="304"/>
      <c r="Y3466" s="154"/>
    </row>
    <row r="3467" spans="1:25" s="226" customFormat="1" ht="18.75" customHeight="1">
      <c r="A3467" s="249">
        <v>59</v>
      </c>
      <c r="B3467" s="250" t="s">
        <v>77</v>
      </c>
      <c r="C3467" s="251"/>
      <c r="D3467" s="251"/>
      <c r="E3467" s="309">
        <f>E3468+E3469+E3471+E3472+E3473+E3474+E3475</f>
        <v>3033135500</v>
      </c>
      <c r="F3467" s="309">
        <f t="shared" ref="F3467:G3467" si="777">F3468+F3469+F3471+F3472+F3473+F3474+F3475</f>
        <v>3000000</v>
      </c>
      <c r="G3467" s="309">
        <f t="shared" si="777"/>
        <v>3000000</v>
      </c>
      <c r="H3467" s="309">
        <f t="shared" ref="H3467" si="778">H3468+H3469+H3471+H3472+H3473+H3474+H3475</f>
        <v>0</v>
      </c>
      <c r="I3467" s="309">
        <f t="shared" ref="I3467" si="779">I3468+I3469+I3471+I3472+I3473+I3474+I3475</f>
        <v>0</v>
      </c>
      <c r="J3467" s="309">
        <f t="shared" ref="J3467" si="780">J3468+J3469+J3471+J3472+J3473+J3474+J3475</f>
        <v>0</v>
      </c>
      <c r="K3467" s="309">
        <f t="shared" ref="K3467" si="781">K3468+K3469+K3471+K3472+K3473+K3474+K3475</f>
        <v>0</v>
      </c>
      <c r="L3467" s="309">
        <f t="shared" ref="L3467" si="782">L3468+L3469+L3471+L3472+L3473+L3474+L3475</f>
        <v>0</v>
      </c>
      <c r="M3467" s="309">
        <f t="shared" ref="M3467" si="783">M3468+M3469+M3471+M3472+M3473+M3474+M3475</f>
        <v>0</v>
      </c>
      <c r="N3467" s="309">
        <f t="shared" ref="N3467" si="784">N3468+N3469+N3471+N3472+N3473+N3474+N3475</f>
        <v>0</v>
      </c>
      <c r="O3467" s="309">
        <f t="shared" ref="O3467" si="785">O3468+O3469+O3471+O3472+O3473+O3474+O3475</f>
        <v>0</v>
      </c>
      <c r="P3467" s="309">
        <f t="shared" ref="P3467" si="786">P3468+P3469+P3471+P3472+P3473+P3474+P3475</f>
        <v>0</v>
      </c>
      <c r="Q3467" s="309">
        <f t="shared" ref="Q3467" si="787">Q3468+Q3469+Q3471+Q3472+Q3473+Q3474+Q3475</f>
        <v>0</v>
      </c>
      <c r="R3467" s="309">
        <f t="shared" ref="R3467" si="788">R3468+R3469+R3471+R3472+R3473+R3474+R3475</f>
        <v>0</v>
      </c>
      <c r="S3467" s="309">
        <f t="shared" ref="S3467" si="789">S3468+S3469+S3471+S3472+S3473+S3474+S3475</f>
        <v>0</v>
      </c>
      <c r="T3467" s="309">
        <f t="shared" ref="T3467" si="790">T3468+T3469+T3471+T3472+T3473+T3474+T3475</f>
        <v>0</v>
      </c>
      <c r="U3467" s="309"/>
      <c r="V3467" s="309"/>
      <c r="W3467" s="309">
        <f t="shared" ref="W3467" si="791">SUM(W3468:W3475)</f>
        <v>3036135500</v>
      </c>
      <c r="X3467" s="309"/>
    </row>
    <row r="3468" spans="1:25">
      <c r="A3468" s="173"/>
      <c r="B3468" s="163">
        <v>1</v>
      </c>
      <c r="C3468" s="163" t="s">
        <v>95</v>
      </c>
      <c r="D3468" s="167" t="s">
        <v>9</v>
      </c>
      <c r="E3468" s="300">
        <v>2942348000</v>
      </c>
      <c r="F3468" s="300"/>
      <c r="G3468" s="300"/>
      <c r="H3468" s="300"/>
      <c r="I3468" s="300"/>
      <c r="J3468" s="300"/>
      <c r="K3468" s="300"/>
      <c r="L3468" s="300"/>
      <c r="M3468" s="301">
        <v>0</v>
      </c>
      <c r="N3468" s="301"/>
      <c r="O3468" s="301"/>
      <c r="P3468" s="301"/>
      <c r="Q3468" s="301">
        <v>0</v>
      </c>
      <c r="R3468" s="301">
        <v>0</v>
      </c>
      <c r="S3468" s="301">
        <v>0</v>
      </c>
      <c r="T3468" s="301"/>
      <c r="U3468" s="301"/>
      <c r="V3468" s="301"/>
      <c r="W3468" s="301">
        <f t="shared" ref="W3468:W3469" si="792">E3468+G3468+H3468+I3468+J3468+K3468+L3468+M3468+N3468-O3468-P3468-Q3468-R3468-S3468-T3468-U3468-V3468</f>
        <v>2942348000</v>
      </c>
      <c r="X3468" s="301"/>
      <c r="Y3468" s="154"/>
    </row>
    <row r="3469" spans="1:25">
      <c r="A3469" s="173"/>
      <c r="B3469" s="163">
        <v>2</v>
      </c>
      <c r="C3469" s="163" t="s">
        <v>96</v>
      </c>
      <c r="D3469" s="167" t="s">
        <v>12</v>
      </c>
      <c r="E3469" s="300">
        <v>72271000</v>
      </c>
      <c r="F3469" s="300">
        <v>3000000</v>
      </c>
      <c r="G3469" s="300">
        <f>SUM(G3470)</f>
        <v>3000000</v>
      </c>
      <c r="H3469" s="300">
        <f t="shared" ref="H3469:T3469" si="793">SUM(H3470)</f>
        <v>0</v>
      </c>
      <c r="I3469" s="300">
        <f t="shared" si="793"/>
        <v>0</v>
      </c>
      <c r="J3469" s="300">
        <f t="shared" si="793"/>
        <v>0</v>
      </c>
      <c r="K3469" s="300">
        <f t="shared" si="793"/>
        <v>0</v>
      </c>
      <c r="L3469" s="300">
        <f t="shared" si="793"/>
        <v>0</v>
      </c>
      <c r="M3469" s="300">
        <f t="shared" si="793"/>
        <v>0</v>
      </c>
      <c r="N3469" s="300">
        <f t="shared" si="793"/>
        <v>0</v>
      </c>
      <c r="O3469" s="300">
        <f t="shared" si="793"/>
        <v>0</v>
      </c>
      <c r="P3469" s="300">
        <f t="shared" si="793"/>
        <v>0</v>
      </c>
      <c r="Q3469" s="300">
        <f t="shared" si="793"/>
        <v>0</v>
      </c>
      <c r="R3469" s="300">
        <f t="shared" si="793"/>
        <v>0</v>
      </c>
      <c r="S3469" s="300">
        <f t="shared" si="793"/>
        <v>0</v>
      </c>
      <c r="T3469" s="300">
        <f t="shared" si="793"/>
        <v>0</v>
      </c>
      <c r="U3469" s="300"/>
      <c r="V3469" s="300"/>
      <c r="W3469" s="301">
        <f t="shared" si="792"/>
        <v>75271000</v>
      </c>
      <c r="X3469" s="301"/>
      <c r="Y3469" s="154"/>
    </row>
    <row r="3470" spans="1:25">
      <c r="A3470" s="174"/>
      <c r="B3470" s="162"/>
      <c r="C3470" s="162"/>
      <c r="D3470" s="248" t="s">
        <v>339</v>
      </c>
      <c r="E3470" s="302"/>
      <c r="F3470" s="302"/>
      <c r="G3470" s="302">
        <v>3000000</v>
      </c>
      <c r="H3470" s="302"/>
      <c r="I3470" s="302"/>
      <c r="J3470" s="302"/>
      <c r="K3470" s="302"/>
      <c r="L3470" s="302"/>
      <c r="M3470" s="304"/>
      <c r="N3470" s="304"/>
      <c r="O3470" s="304"/>
      <c r="P3470" s="304"/>
      <c r="Q3470" s="304"/>
      <c r="R3470" s="304"/>
      <c r="S3470" s="304"/>
      <c r="T3470" s="304"/>
      <c r="U3470" s="304"/>
      <c r="V3470" s="304"/>
      <c r="W3470" s="304"/>
      <c r="X3470" s="304"/>
      <c r="Y3470" s="154"/>
    </row>
    <row r="3471" spans="1:25">
      <c r="A3471" s="173"/>
      <c r="B3471" s="163">
        <v>3</v>
      </c>
      <c r="C3471" s="163" t="s">
        <v>97</v>
      </c>
      <c r="D3471" s="167" t="s">
        <v>13</v>
      </c>
      <c r="E3471" s="300">
        <v>16500000</v>
      </c>
      <c r="F3471" s="300"/>
      <c r="G3471" s="300"/>
      <c r="H3471" s="300"/>
      <c r="I3471" s="300"/>
      <c r="J3471" s="300"/>
      <c r="K3471" s="300"/>
      <c r="L3471" s="300"/>
      <c r="M3471" s="301">
        <v>0</v>
      </c>
      <c r="N3471" s="301"/>
      <c r="O3471" s="301"/>
      <c r="P3471" s="301"/>
      <c r="Q3471" s="301">
        <v>0</v>
      </c>
      <c r="R3471" s="301">
        <v>0</v>
      </c>
      <c r="S3471" s="301">
        <v>0</v>
      </c>
      <c r="T3471" s="301"/>
      <c r="U3471" s="301"/>
      <c r="V3471" s="301"/>
      <c r="W3471" s="301">
        <f t="shared" ref="W3471:W3475" si="794">E3471+G3471+H3471+I3471+J3471+K3471+L3471+M3471+N3471-O3471-P3471-Q3471-R3471-S3471-T3471-U3471-V3471</f>
        <v>16500000</v>
      </c>
      <c r="X3471" s="301"/>
      <c r="Y3471" s="154"/>
    </row>
    <row r="3472" spans="1:25">
      <c r="A3472" s="173"/>
      <c r="B3472" s="163">
        <v>4</v>
      </c>
      <c r="C3472" s="163" t="s">
        <v>98</v>
      </c>
      <c r="D3472" s="167" t="s">
        <v>8</v>
      </c>
      <c r="E3472" s="300">
        <v>0</v>
      </c>
      <c r="F3472" s="300"/>
      <c r="G3472" s="300"/>
      <c r="H3472" s="300"/>
      <c r="I3472" s="300"/>
      <c r="J3472" s="300"/>
      <c r="K3472" s="300"/>
      <c r="L3472" s="300"/>
      <c r="M3472" s="301">
        <v>0</v>
      </c>
      <c r="N3472" s="301"/>
      <c r="O3472" s="301"/>
      <c r="P3472" s="301"/>
      <c r="Q3472" s="301">
        <v>0</v>
      </c>
      <c r="R3472" s="301">
        <v>0</v>
      </c>
      <c r="S3472" s="301">
        <v>0</v>
      </c>
      <c r="T3472" s="301"/>
      <c r="U3472" s="301"/>
      <c r="V3472" s="301"/>
      <c r="W3472" s="301">
        <f t="shared" si="794"/>
        <v>0</v>
      </c>
      <c r="X3472" s="301"/>
      <c r="Y3472" s="154"/>
    </row>
    <row r="3473" spans="1:25">
      <c r="A3473" s="173"/>
      <c r="B3473" s="163">
        <v>5</v>
      </c>
      <c r="C3473" s="163" t="s">
        <v>99</v>
      </c>
      <c r="D3473" s="167" t="s">
        <v>14</v>
      </c>
      <c r="E3473" s="300">
        <v>2016500</v>
      </c>
      <c r="F3473" s="300"/>
      <c r="G3473" s="300"/>
      <c r="H3473" s="300"/>
      <c r="I3473" s="300"/>
      <c r="J3473" s="300"/>
      <c r="K3473" s="300"/>
      <c r="L3473" s="300"/>
      <c r="M3473" s="301">
        <v>0</v>
      </c>
      <c r="N3473" s="301"/>
      <c r="O3473" s="301"/>
      <c r="P3473" s="301"/>
      <c r="Q3473" s="301">
        <v>0</v>
      </c>
      <c r="R3473" s="301">
        <v>0</v>
      </c>
      <c r="S3473" s="301">
        <v>0</v>
      </c>
      <c r="T3473" s="301"/>
      <c r="U3473" s="301"/>
      <c r="V3473" s="301"/>
      <c r="W3473" s="301">
        <f t="shared" si="794"/>
        <v>2016500</v>
      </c>
      <c r="X3473" s="301"/>
      <c r="Y3473" s="154"/>
    </row>
    <row r="3474" spans="1:25">
      <c r="A3474" s="173"/>
      <c r="B3474" s="163">
        <v>6</v>
      </c>
      <c r="C3474" s="163" t="s">
        <v>100</v>
      </c>
      <c r="D3474" s="167" t="s">
        <v>10</v>
      </c>
      <c r="E3474" s="300">
        <v>0</v>
      </c>
      <c r="F3474" s="300"/>
      <c r="G3474" s="300"/>
      <c r="H3474" s="300"/>
      <c r="I3474" s="300"/>
      <c r="J3474" s="300"/>
      <c r="K3474" s="300"/>
      <c r="L3474" s="300"/>
      <c r="M3474" s="301">
        <v>0</v>
      </c>
      <c r="N3474" s="301"/>
      <c r="O3474" s="301"/>
      <c r="P3474" s="301"/>
      <c r="Q3474" s="301">
        <v>0</v>
      </c>
      <c r="R3474" s="301">
        <v>0</v>
      </c>
      <c r="S3474" s="301">
        <v>0</v>
      </c>
      <c r="T3474" s="301"/>
      <c r="U3474" s="301"/>
      <c r="V3474" s="301"/>
      <c r="W3474" s="301">
        <f t="shared" si="794"/>
        <v>0</v>
      </c>
      <c r="X3474" s="301"/>
      <c r="Y3474" s="154"/>
    </row>
    <row r="3475" spans="1:25" s="247" customFormat="1">
      <c r="A3475" s="175"/>
      <c r="B3475" s="168">
        <v>7</v>
      </c>
      <c r="C3475" s="168"/>
      <c r="D3475" s="169" t="s">
        <v>11</v>
      </c>
      <c r="E3475" s="300">
        <v>0</v>
      </c>
      <c r="F3475" s="300"/>
      <c r="G3475" s="300"/>
      <c r="H3475" s="300"/>
      <c r="I3475" s="300"/>
      <c r="J3475" s="300"/>
      <c r="K3475" s="300"/>
      <c r="L3475" s="300"/>
      <c r="M3475" s="308">
        <v>0</v>
      </c>
      <c r="N3475" s="308"/>
      <c r="O3475" s="308"/>
      <c r="P3475" s="308"/>
      <c r="Q3475" s="308">
        <v>0</v>
      </c>
      <c r="R3475" s="308">
        <v>0</v>
      </c>
      <c r="S3475" s="308">
        <v>0</v>
      </c>
      <c r="T3475" s="308"/>
      <c r="U3475" s="308"/>
      <c r="V3475" s="308"/>
      <c r="W3475" s="301">
        <f t="shared" si="794"/>
        <v>0</v>
      </c>
      <c r="X3475" s="308"/>
      <c r="Y3475" s="155"/>
    </row>
    <row r="3476" spans="1:25">
      <c r="A3476" s="174"/>
      <c r="B3476" s="162"/>
      <c r="C3476" s="162"/>
      <c r="D3476" s="248"/>
      <c r="E3476" s="304"/>
      <c r="F3476" s="304"/>
      <c r="G3476" s="304"/>
      <c r="H3476" s="304"/>
      <c r="I3476" s="304"/>
      <c r="J3476" s="304"/>
      <c r="K3476" s="304"/>
      <c r="L3476" s="304"/>
      <c r="M3476" s="304"/>
      <c r="N3476" s="304"/>
      <c r="O3476" s="304"/>
      <c r="P3476" s="304"/>
      <c r="Q3476" s="304"/>
      <c r="R3476" s="304"/>
      <c r="S3476" s="304"/>
      <c r="T3476" s="304"/>
      <c r="U3476" s="304"/>
      <c r="V3476" s="304"/>
      <c r="W3476" s="304"/>
      <c r="X3476" s="304"/>
      <c r="Y3476" s="154"/>
    </row>
    <row r="3477" spans="1:25" s="226" customFormat="1" ht="18.75" customHeight="1">
      <c r="A3477" s="249">
        <v>60</v>
      </c>
      <c r="B3477" s="250" t="s">
        <v>78</v>
      </c>
      <c r="C3477" s="251"/>
      <c r="D3477" s="251"/>
      <c r="E3477" s="309">
        <f>E3478+E3500+E3503+E3504+E3505+E3506+E3507</f>
        <v>8463572500</v>
      </c>
      <c r="F3477" s="309">
        <f t="shared" ref="F3477:G3477" si="795">F3478+F3500+F3503+F3504+F3505+F3506+F3507</f>
        <v>7000000</v>
      </c>
      <c r="G3477" s="309">
        <f t="shared" si="795"/>
        <v>7000000</v>
      </c>
      <c r="H3477" s="309">
        <f t="shared" ref="H3477" si="796">H3478+H3500+H3503+H3504+H3505+H3506+H3507</f>
        <v>0</v>
      </c>
      <c r="I3477" s="309">
        <f t="shared" ref="I3477" si="797">I3478+I3500+I3503+I3504+I3505+I3506+I3507</f>
        <v>0</v>
      </c>
      <c r="J3477" s="309">
        <f t="shared" ref="J3477" si="798">J3478+J3500+J3503+J3504+J3505+J3506+J3507</f>
        <v>0</v>
      </c>
      <c r="K3477" s="309">
        <f t="shared" ref="K3477" si="799">K3478+K3500+K3503+K3504+K3505+K3506+K3507</f>
        <v>39272368</v>
      </c>
      <c r="L3477" s="309">
        <f t="shared" ref="L3477" si="800">L3478+L3500+L3503+L3504+L3505+L3506+L3507</f>
        <v>0</v>
      </c>
      <c r="M3477" s="309">
        <f t="shared" ref="M3477" si="801">M3478+M3500+M3503+M3504+M3505+M3506+M3507</f>
        <v>0</v>
      </c>
      <c r="N3477" s="309">
        <f t="shared" ref="N3477" si="802">N3478+N3500+N3503+N3504+N3505+N3506+N3507</f>
        <v>0</v>
      </c>
      <c r="O3477" s="309">
        <f t="shared" ref="O3477" si="803">O3478+O3500+O3503+O3504+O3505+O3506+O3507</f>
        <v>0</v>
      </c>
      <c r="P3477" s="309">
        <f t="shared" ref="P3477" si="804">P3478+P3500+P3503+P3504+P3505+P3506+P3507</f>
        <v>0</v>
      </c>
      <c r="Q3477" s="309">
        <f t="shared" ref="Q3477" si="805">Q3478+Q3500+Q3503+Q3504+Q3505+Q3506+Q3507</f>
        <v>0</v>
      </c>
      <c r="R3477" s="309">
        <f t="shared" ref="R3477" si="806">R3478+R3500+R3503+R3504+R3505+R3506+R3507</f>
        <v>0</v>
      </c>
      <c r="S3477" s="309">
        <f t="shared" ref="S3477" si="807">S3478+S3500+S3503+S3504+S3505+S3506+S3507</f>
        <v>0</v>
      </c>
      <c r="T3477" s="309">
        <f t="shared" ref="T3477" si="808">T3478+T3500+T3503+T3504+T3505+T3506+T3507</f>
        <v>0</v>
      </c>
      <c r="U3477" s="309"/>
      <c r="V3477" s="309"/>
      <c r="W3477" s="309">
        <f t="shared" ref="W3477" si="809">SUM(W3478:W3507)</f>
        <v>8509844868</v>
      </c>
      <c r="X3477" s="309"/>
    </row>
    <row r="3478" spans="1:25">
      <c r="A3478" s="173"/>
      <c r="B3478" s="163">
        <v>1</v>
      </c>
      <c r="C3478" s="163" t="s">
        <v>95</v>
      </c>
      <c r="D3478" s="167" t="s">
        <v>9</v>
      </c>
      <c r="E3478" s="300">
        <v>2664050000</v>
      </c>
      <c r="F3478" s="300"/>
      <c r="G3478" s="300">
        <f>SUM(G3479:G3499)</f>
        <v>0</v>
      </c>
      <c r="H3478" s="300">
        <f t="shared" ref="H3478:T3478" si="810">SUM(H3479:H3499)</f>
        <v>0</v>
      </c>
      <c r="I3478" s="300">
        <f t="shared" si="810"/>
        <v>0</v>
      </c>
      <c r="J3478" s="300">
        <f t="shared" si="810"/>
        <v>0</v>
      </c>
      <c r="K3478" s="300">
        <f t="shared" si="810"/>
        <v>39272368</v>
      </c>
      <c r="L3478" s="300">
        <f t="shared" si="810"/>
        <v>0</v>
      </c>
      <c r="M3478" s="300">
        <f t="shared" si="810"/>
        <v>0</v>
      </c>
      <c r="N3478" s="300">
        <f t="shared" si="810"/>
        <v>0</v>
      </c>
      <c r="O3478" s="300">
        <f t="shared" si="810"/>
        <v>0</v>
      </c>
      <c r="P3478" s="300">
        <f t="shared" si="810"/>
        <v>0</v>
      </c>
      <c r="Q3478" s="300">
        <f t="shared" si="810"/>
        <v>0</v>
      </c>
      <c r="R3478" s="300">
        <f t="shared" si="810"/>
        <v>0</v>
      </c>
      <c r="S3478" s="300">
        <f t="shared" si="810"/>
        <v>0</v>
      </c>
      <c r="T3478" s="300">
        <f t="shared" si="810"/>
        <v>0</v>
      </c>
      <c r="U3478" s="300"/>
      <c r="V3478" s="300"/>
      <c r="W3478" s="301">
        <f t="shared" ref="W3478" si="811">E3478+G3478+H3478+I3478+J3478+K3478+L3478+M3478+N3478-O3478-P3478-Q3478-R3478-S3478-T3478-U3478-V3478</f>
        <v>2703322368</v>
      </c>
      <c r="X3478" s="301"/>
      <c r="Y3478" s="154"/>
    </row>
    <row r="3479" spans="1:25" s="259" customFormat="1">
      <c r="A3479" s="165"/>
      <c r="B3479" s="166"/>
      <c r="C3479" s="166"/>
      <c r="D3479" s="248" t="s">
        <v>1413</v>
      </c>
      <c r="E3479" s="343"/>
      <c r="F3479" s="343"/>
      <c r="G3479" s="343"/>
      <c r="H3479" s="343"/>
      <c r="I3479" s="343"/>
      <c r="J3479" s="343"/>
      <c r="K3479" s="343">
        <v>1364808</v>
      </c>
      <c r="L3479" s="343"/>
      <c r="M3479" s="345"/>
      <c r="N3479" s="345"/>
      <c r="O3479" s="345"/>
      <c r="P3479" s="345"/>
      <c r="Q3479" s="345"/>
      <c r="R3479" s="345"/>
      <c r="S3479" s="345"/>
      <c r="T3479" s="345"/>
      <c r="U3479" s="345"/>
      <c r="V3479" s="345"/>
      <c r="W3479" s="345"/>
      <c r="X3479" s="345"/>
      <c r="Y3479" s="156"/>
    </row>
    <row r="3480" spans="1:25" s="259" customFormat="1">
      <c r="A3480" s="165"/>
      <c r="B3480" s="166"/>
      <c r="C3480" s="166"/>
      <c r="D3480" s="248" t="s">
        <v>1414</v>
      </c>
      <c r="E3480" s="343"/>
      <c r="F3480" s="343"/>
      <c r="G3480" s="343"/>
      <c r="H3480" s="343"/>
      <c r="I3480" s="343"/>
      <c r="J3480" s="343"/>
      <c r="K3480" s="343">
        <v>1497808</v>
      </c>
      <c r="L3480" s="343"/>
      <c r="M3480" s="345"/>
      <c r="N3480" s="345"/>
      <c r="O3480" s="345"/>
      <c r="P3480" s="345"/>
      <c r="Q3480" s="345"/>
      <c r="R3480" s="345"/>
      <c r="S3480" s="345"/>
      <c r="T3480" s="345"/>
      <c r="U3480" s="345"/>
      <c r="V3480" s="345"/>
      <c r="W3480" s="345"/>
      <c r="X3480" s="345"/>
      <c r="Y3480" s="156"/>
    </row>
    <row r="3481" spans="1:25" s="259" customFormat="1">
      <c r="A3481" s="165"/>
      <c r="B3481" s="166"/>
      <c r="C3481" s="166"/>
      <c r="D3481" s="248" t="s">
        <v>1415</v>
      </c>
      <c r="E3481" s="343"/>
      <c r="F3481" s="343"/>
      <c r="G3481" s="343"/>
      <c r="H3481" s="343"/>
      <c r="I3481" s="343"/>
      <c r="J3481" s="343"/>
      <c r="K3481" s="343">
        <v>4563808</v>
      </c>
      <c r="L3481" s="343"/>
      <c r="M3481" s="345"/>
      <c r="N3481" s="345"/>
      <c r="O3481" s="345"/>
      <c r="P3481" s="345"/>
      <c r="Q3481" s="345"/>
      <c r="R3481" s="345"/>
      <c r="S3481" s="345"/>
      <c r="T3481" s="345"/>
      <c r="U3481" s="345"/>
      <c r="V3481" s="345"/>
      <c r="W3481" s="345"/>
      <c r="X3481" s="345"/>
      <c r="Y3481" s="156"/>
    </row>
    <row r="3482" spans="1:25" s="259" customFormat="1">
      <c r="A3482" s="165"/>
      <c r="B3482" s="166"/>
      <c r="C3482" s="166"/>
      <c r="D3482" s="248" t="s">
        <v>1416</v>
      </c>
      <c r="E3482" s="343"/>
      <c r="F3482" s="343"/>
      <c r="G3482" s="343"/>
      <c r="H3482" s="343"/>
      <c r="I3482" s="343"/>
      <c r="J3482" s="343"/>
      <c r="K3482" s="343">
        <v>1875808</v>
      </c>
      <c r="L3482" s="343"/>
      <c r="M3482" s="345"/>
      <c r="N3482" s="345"/>
      <c r="O3482" s="345"/>
      <c r="P3482" s="345"/>
      <c r="Q3482" s="345"/>
      <c r="R3482" s="345"/>
      <c r="S3482" s="345"/>
      <c r="T3482" s="345"/>
      <c r="U3482" s="345"/>
      <c r="V3482" s="345"/>
      <c r="W3482" s="345"/>
      <c r="X3482" s="345"/>
      <c r="Y3482" s="156"/>
    </row>
    <row r="3483" spans="1:25" s="259" customFormat="1">
      <c r="A3483" s="165"/>
      <c r="B3483" s="166"/>
      <c r="C3483" s="166"/>
      <c r="D3483" s="248" t="s">
        <v>1417</v>
      </c>
      <c r="E3483" s="343"/>
      <c r="F3483" s="343"/>
      <c r="G3483" s="343"/>
      <c r="H3483" s="343"/>
      <c r="I3483" s="343"/>
      <c r="J3483" s="343"/>
      <c r="K3483" s="343">
        <v>1756808</v>
      </c>
      <c r="L3483" s="343"/>
      <c r="M3483" s="345"/>
      <c r="N3483" s="345"/>
      <c r="O3483" s="345"/>
      <c r="P3483" s="345"/>
      <c r="Q3483" s="345"/>
      <c r="R3483" s="345"/>
      <c r="S3483" s="345"/>
      <c r="T3483" s="345"/>
      <c r="U3483" s="345"/>
      <c r="V3483" s="345"/>
      <c r="W3483" s="345"/>
      <c r="X3483" s="345"/>
      <c r="Y3483" s="156"/>
    </row>
    <row r="3484" spans="1:25" s="259" customFormat="1">
      <c r="A3484" s="165"/>
      <c r="B3484" s="166"/>
      <c r="C3484" s="166"/>
      <c r="D3484" s="248" t="s">
        <v>1418</v>
      </c>
      <c r="E3484" s="343"/>
      <c r="F3484" s="343"/>
      <c r="G3484" s="343"/>
      <c r="H3484" s="343"/>
      <c r="I3484" s="343"/>
      <c r="J3484" s="343"/>
      <c r="K3484" s="343">
        <v>1196808</v>
      </c>
      <c r="L3484" s="343"/>
      <c r="M3484" s="345"/>
      <c r="N3484" s="345"/>
      <c r="O3484" s="345"/>
      <c r="P3484" s="345"/>
      <c r="Q3484" s="345"/>
      <c r="R3484" s="345"/>
      <c r="S3484" s="345"/>
      <c r="T3484" s="345"/>
      <c r="U3484" s="345"/>
      <c r="V3484" s="345"/>
      <c r="W3484" s="345"/>
      <c r="X3484" s="345"/>
      <c r="Y3484" s="156"/>
    </row>
    <row r="3485" spans="1:25" s="237" customFormat="1">
      <c r="A3485" s="165"/>
      <c r="B3485" s="166"/>
      <c r="C3485" s="166"/>
      <c r="D3485" s="248" t="s">
        <v>1419</v>
      </c>
      <c r="E3485" s="343"/>
      <c r="F3485" s="343"/>
      <c r="G3485" s="343"/>
      <c r="H3485" s="343"/>
      <c r="I3485" s="343"/>
      <c r="J3485" s="343"/>
      <c r="K3485" s="343">
        <v>1373208</v>
      </c>
      <c r="L3485" s="343"/>
      <c r="M3485" s="345"/>
      <c r="N3485" s="345"/>
      <c r="O3485" s="345"/>
      <c r="P3485" s="345"/>
      <c r="Q3485" s="345"/>
      <c r="R3485" s="345"/>
      <c r="S3485" s="345"/>
      <c r="T3485" s="345"/>
      <c r="U3485" s="345"/>
      <c r="V3485" s="345"/>
      <c r="W3485" s="345"/>
      <c r="X3485" s="345"/>
      <c r="Y3485" s="156"/>
    </row>
    <row r="3486" spans="1:25" s="260" customFormat="1">
      <c r="A3486" s="165"/>
      <c r="B3486" s="166"/>
      <c r="C3486" s="166"/>
      <c r="D3486" s="248" t="s">
        <v>1420</v>
      </c>
      <c r="E3486" s="343"/>
      <c r="F3486" s="343"/>
      <c r="G3486" s="343"/>
      <c r="H3486" s="343"/>
      <c r="I3486" s="343"/>
      <c r="J3486" s="343"/>
      <c r="K3486" s="343">
        <v>1686808</v>
      </c>
      <c r="L3486" s="343"/>
      <c r="M3486" s="345"/>
      <c r="N3486" s="345"/>
      <c r="O3486" s="345"/>
      <c r="P3486" s="345"/>
      <c r="Q3486" s="345"/>
      <c r="R3486" s="345"/>
      <c r="S3486" s="345"/>
      <c r="T3486" s="345"/>
      <c r="U3486" s="345"/>
      <c r="V3486" s="345"/>
      <c r="W3486" s="345"/>
      <c r="X3486" s="345"/>
      <c r="Y3486" s="156"/>
    </row>
    <row r="3487" spans="1:25" s="237" customFormat="1">
      <c r="A3487" s="165"/>
      <c r="B3487" s="166"/>
      <c r="C3487" s="166"/>
      <c r="D3487" s="248" t="s">
        <v>1421</v>
      </c>
      <c r="E3487" s="343"/>
      <c r="F3487" s="343"/>
      <c r="G3487" s="343"/>
      <c r="H3487" s="343"/>
      <c r="I3487" s="343"/>
      <c r="J3487" s="343"/>
      <c r="K3487" s="343">
        <v>1623808</v>
      </c>
      <c r="L3487" s="343"/>
      <c r="M3487" s="345"/>
      <c r="N3487" s="345"/>
      <c r="O3487" s="345"/>
      <c r="P3487" s="345"/>
      <c r="Q3487" s="345"/>
      <c r="R3487" s="345"/>
      <c r="S3487" s="345"/>
      <c r="T3487" s="345"/>
      <c r="U3487" s="345"/>
      <c r="V3487" s="345"/>
      <c r="W3487" s="345"/>
      <c r="X3487" s="345"/>
      <c r="Y3487" s="156"/>
    </row>
    <row r="3488" spans="1:25" s="259" customFormat="1">
      <c r="A3488" s="165"/>
      <c r="B3488" s="166"/>
      <c r="C3488" s="166"/>
      <c r="D3488" s="248" t="s">
        <v>1422</v>
      </c>
      <c r="E3488" s="343"/>
      <c r="F3488" s="343"/>
      <c r="G3488" s="343"/>
      <c r="H3488" s="343"/>
      <c r="I3488" s="343"/>
      <c r="J3488" s="343"/>
      <c r="K3488" s="343">
        <v>1980808</v>
      </c>
      <c r="L3488" s="343"/>
      <c r="M3488" s="345"/>
      <c r="N3488" s="345"/>
      <c r="O3488" s="345"/>
      <c r="P3488" s="345"/>
      <c r="Q3488" s="345"/>
      <c r="R3488" s="345"/>
      <c r="S3488" s="345"/>
      <c r="T3488" s="345"/>
      <c r="U3488" s="345"/>
      <c r="V3488" s="345"/>
      <c r="W3488" s="345"/>
      <c r="X3488" s="345"/>
      <c r="Y3488" s="156"/>
    </row>
    <row r="3489" spans="1:25" s="259" customFormat="1">
      <c r="A3489" s="165"/>
      <c r="B3489" s="166"/>
      <c r="C3489" s="166"/>
      <c r="D3489" s="248" t="s">
        <v>1423</v>
      </c>
      <c r="E3489" s="343"/>
      <c r="F3489" s="343"/>
      <c r="G3489" s="343"/>
      <c r="H3489" s="343"/>
      <c r="I3489" s="343"/>
      <c r="J3489" s="343"/>
      <c r="K3489" s="343">
        <v>1476808</v>
      </c>
      <c r="L3489" s="343"/>
      <c r="M3489" s="345"/>
      <c r="N3489" s="345"/>
      <c r="O3489" s="345"/>
      <c r="P3489" s="345"/>
      <c r="Q3489" s="345"/>
      <c r="R3489" s="345"/>
      <c r="S3489" s="345"/>
      <c r="T3489" s="345"/>
      <c r="U3489" s="345"/>
      <c r="V3489" s="345"/>
      <c r="W3489" s="345"/>
      <c r="X3489" s="345"/>
      <c r="Y3489" s="156"/>
    </row>
    <row r="3490" spans="1:25" s="259" customFormat="1">
      <c r="A3490" s="165"/>
      <c r="B3490" s="166"/>
      <c r="C3490" s="166"/>
      <c r="D3490" s="248" t="s">
        <v>1424</v>
      </c>
      <c r="E3490" s="343"/>
      <c r="F3490" s="343"/>
      <c r="G3490" s="343"/>
      <c r="H3490" s="343"/>
      <c r="I3490" s="343"/>
      <c r="J3490" s="343"/>
      <c r="K3490" s="343">
        <v>1455808</v>
      </c>
      <c r="L3490" s="343"/>
      <c r="M3490" s="345"/>
      <c r="N3490" s="345"/>
      <c r="O3490" s="345"/>
      <c r="P3490" s="345"/>
      <c r="Q3490" s="345"/>
      <c r="R3490" s="345"/>
      <c r="S3490" s="345"/>
      <c r="T3490" s="345"/>
      <c r="U3490" s="345"/>
      <c r="V3490" s="345"/>
      <c r="W3490" s="345"/>
      <c r="X3490" s="345"/>
      <c r="Y3490" s="156"/>
    </row>
    <row r="3491" spans="1:25" s="259" customFormat="1">
      <c r="A3491" s="165"/>
      <c r="B3491" s="166"/>
      <c r="C3491" s="166"/>
      <c r="D3491" s="248" t="s">
        <v>1425</v>
      </c>
      <c r="E3491" s="343"/>
      <c r="F3491" s="343"/>
      <c r="G3491" s="343"/>
      <c r="H3491" s="343"/>
      <c r="I3491" s="343"/>
      <c r="J3491" s="343"/>
      <c r="K3491" s="343">
        <v>1616808</v>
      </c>
      <c r="L3491" s="343"/>
      <c r="M3491" s="345"/>
      <c r="N3491" s="345"/>
      <c r="O3491" s="345"/>
      <c r="P3491" s="345"/>
      <c r="Q3491" s="345"/>
      <c r="R3491" s="345"/>
      <c r="S3491" s="345"/>
      <c r="T3491" s="345"/>
      <c r="U3491" s="345"/>
      <c r="V3491" s="345"/>
      <c r="W3491" s="345"/>
      <c r="X3491" s="345"/>
      <c r="Y3491" s="156"/>
    </row>
    <row r="3492" spans="1:25" s="259" customFormat="1">
      <c r="A3492" s="165"/>
      <c r="B3492" s="166"/>
      <c r="C3492" s="166"/>
      <c r="D3492" s="248" t="s">
        <v>1426</v>
      </c>
      <c r="E3492" s="343"/>
      <c r="F3492" s="343"/>
      <c r="G3492" s="343"/>
      <c r="H3492" s="343"/>
      <c r="I3492" s="343"/>
      <c r="J3492" s="343"/>
      <c r="K3492" s="343">
        <v>1476808</v>
      </c>
      <c r="L3492" s="343"/>
      <c r="M3492" s="345"/>
      <c r="N3492" s="345"/>
      <c r="O3492" s="345"/>
      <c r="P3492" s="345"/>
      <c r="Q3492" s="345"/>
      <c r="R3492" s="345"/>
      <c r="S3492" s="345"/>
      <c r="T3492" s="345"/>
      <c r="U3492" s="345"/>
      <c r="V3492" s="345"/>
      <c r="W3492" s="345"/>
      <c r="X3492" s="345"/>
      <c r="Y3492" s="156"/>
    </row>
    <row r="3493" spans="1:25" s="259" customFormat="1">
      <c r="A3493" s="165"/>
      <c r="B3493" s="166"/>
      <c r="C3493" s="166"/>
      <c r="D3493" s="248" t="s">
        <v>1427</v>
      </c>
      <c r="E3493" s="343"/>
      <c r="F3493" s="343"/>
      <c r="G3493" s="343"/>
      <c r="H3493" s="343"/>
      <c r="I3493" s="343"/>
      <c r="J3493" s="343"/>
      <c r="K3493" s="343">
        <v>1644808</v>
      </c>
      <c r="L3493" s="343"/>
      <c r="M3493" s="345"/>
      <c r="N3493" s="345"/>
      <c r="O3493" s="345"/>
      <c r="P3493" s="345"/>
      <c r="Q3493" s="345"/>
      <c r="R3493" s="345"/>
      <c r="S3493" s="345"/>
      <c r="T3493" s="345"/>
      <c r="U3493" s="345"/>
      <c r="V3493" s="345"/>
      <c r="W3493" s="345"/>
      <c r="X3493" s="345"/>
      <c r="Y3493" s="156"/>
    </row>
    <row r="3494" spans="1:25" s="259" customFormat="1">
      <c r="A3494" s="165"/>
      <c r="B3494" s="166"/>
      <c r="C3494" s="166"/>
      <c r="D3494" s="248" t="s">
        <v>1428</v>
      </c>
      <c r="E3494" s="343"/>
      <c r="F3494" s="343"/>
      <c r="G3494" s="343"/>
      <c r="H3494" s="343"/>
      <c r="I3494" s="343"/>
      <c r="J3494" s="343"/>
      <c r="K3494" s="343">
        <v>2120808</v>
      </c>
      <c r="L3494" s="343"/>
      <c r="M3494" s="345"/>
      <c r="N3494" s="345"/>
      <c r="O3494" s="345"/>
      <c r="P3494" s="345"/>
      <c r="Q3494" s="345"/>
      <c r="R3494" s="345"/>
      <c r="S3494" s="345"/>
      <c r="T3494" s="345"/>
      <c r="U3494" s="345"/>
      <c r="V3494" s="345"/>
      <c r="W3494" s="345"/>
      <c r="X3494" s="345"/>
      <c r="Y3494" s="156"/>
    </row>
    <row r="3495" spans="1:25" s="259" customFormat="1">
      <c r="A3495" s="165"/>
      <c r="B3495" s="166"/>
      <c r="C3495" s="166"/>
      <c r="D3495" s="248" t="s">
        <v>1429</v>
      </c>
      <c r="E3495" s="343"/>
      <c r="F3495" s="343"/>
      <c r="G3495" s="343"/>
      <c r="H3495" s="343"/>
      <c r="I3495" s="343"/>
      <c r="J3495" s="343"/>
      <c r="K3495" s="343">
        <v>1476808</v>
      </c>
      <c r="L3495" s="343"/>
      <c r="M3495" s="345"/>
      <c r="N3495" s="345"/>
      <c r="O3495" s="345"/>
      <c r="P3495" s="345"/>
      <c r="Q3495" s="345"/>
      <c r="R3495" s="345"/>
      <c r="S3495" s="345"/>
      <c r="T3495" s="345"/>
      <c r="U3495" s="345"/>
      <c r="V3495" s="345"/>
      <c r="W3495" s="345"/>
      <c r="X3495" s="345"/>
      <c r="Y3495" s="156"/>
    </row>
    <row r="3496" spans="1:25" s="259" customFormat="1">
      <c r="A3496" s="165"/>
      <c r="B3496" s="166"/>
      <c r="C3496" s="166"/>
      <c r="D3496" s="248" t="s">
        <v>1430</v>
      </c>
      <c r="E3496" s="343"/>
      <c r="F3496" s="343"/>
      <c r="G3496" s="343"/>
      <c r="H3496" s="343"/>
      <c r="I3496" s="343"/>
      <c r="J3496" s="343"/>
      <c r="K3496" s="343">
        <v>1462808</v>
      </c>
      <c r="L3496" s="343"/>
      <c r="M3496" s="345"/>
      <c r="N3496" s="345"/>
      <c r="O3496" s="345"/>
      <c r="P3496" s="345"/>
      <c r="Q3496" s="345"/>
      <c r="R3496" s="345"/>
      <c r="S3496" s="345"/>
      <c r="T3496" s="345"/>
      <c r="U3496" s="345"/>
      <c r="V3496" s="345"/>
      <c r="W3496" s="345"/>
      <c r="X3496" s="345"/>
      <c r="Y3496" s="156"/>
    </row>
    <row r="3497" spans="1:25" s="259" customFormat="1">
      <c r="A3497" s="165"/>
      <c r="B3497" s="166"/>
      <c r="C3497" s="166"/>
      <c r="D3497" s="248" t="s">
        <v>1431</v>
      </c>
      <c r="E3497" s="343"/>
      <c r="F3497" s="343"/>
      <c r="G3497" s="343"/>
      <c r="H3497" s="343"/>
      <c r="I3497" s="343"/>
      <c r="J3497" s="343"/>
      <c r="K3497" s="343">
        <v>1630808</v>
      </c>
      <c r="L3497" s="343"/>
      <c r="M3497" s="345"/>
      <c r="N3497" s="345"/>
      <c r="O3497" s="345"/>
      <c r="P3497" s="345"/>
      <c r="Q3497" s="345"/>
      <c r="R3497" s="345"/>
      <c r="S3497" s="345"/>
      <c r="T3497" s="345"/>
      <c r="U3497" s="345"/>
      <c r="V3497" s="345"/>
      <c r="W3497" s="345"/>
      <c r="X3497" s="345"/>
      <c r="Y3497" s="156"/>
    </row>
    <row r="3498" spans="1:25" s="259" customFormat="1">
      <c r="A3498" s="165"/>
      <c r="B3498" s="166"/>
      <c r="C3498" s="166"/>
      <c r="D3498" s="248" t="s">
        <v>1432</v>
      </c>
      <c r="E3498" s="343"/>
      <c r="F3498" s="343"/>
      <c r="G3498" s="343"/>
      <c r="H3498" s="343"/>
      <c r="I3498" s="343"/>
      <c r="J3498" s="343"/>
      <c r="K3498" s="343">
        <v>1483808</v>
      </c>
      <c r="L3498" s="343"/>
      <c r="M3498" s="345"/>
      <c r="N3498" s="345"/>
      <c r="O3498" s="345"/>
      <c r="P3498" s="345"/>
      <c r="Q3498" s="345"/>
      <c r="R3498" s="345"/>
      <c r="S3498" s="345"/>
      <c r="T3498" s="345"/>
      <c r="U3498" s="345"/>
      <c r="V3498" s="345"/>
      <c r="W3498" s="345"/>
      <c r="X3498" s="345"/>
      <c r="Y3498" s="156"/>
    </row>
    <row r="3499" spans="1:25" s="259" customFormat="1">
      <c r="A3499" s="165"/>
      <c r="B3499" s="166"/>
      <c r="C3499" s="166"/>
      <c r="D3499" s="248" t="s">
        <v>1433</v>
      </c>
      <c r="E3499" s="343"/>
      <c r="F3499" s="343"/>
      <c r="G3499" s="343"/>
      <c r="H3499" s="343"/>
      <c r="I3499" s="343"/>
      <c r="J3499" s="343"/>
      <c r="K3499" s="343">
        <v>4505808</v>
      </c>
      <c r="L3499" s="343"/>
      <c r="M3499" s="345"/>
      <c r="N3499" s="345"/>
      <c r="O3499" s="345"/>
      <c r="P3499" s="345"/>
      <c r="Q3499" s="345"/>
      <c r="R3499" s="345"/>
      <c r="S3499" s="345"/>
      <c r="T3499" s="345"/>
      <c r="U3499" s="345"/>
      <c r="V3499" s="345"/>
      <c r="W3499" s="345"/>
      <c r="X3499" s="345"/>
      <c r="Y3499" s="156"/>
    </row>
    <row r="3500" spans="1:25">
      <c r="A3500" s="173"/>
      <c r="B3500" s="163">
        <v>2</v>
      </c>
      <c r="C3500" s="163" t="s">
        <v>96</v>
      </c>
      <c r="D3500" s="167" t="s">
        <v>12</v>
      </c>
      <c r="E3500" s="300">
        <v>48910000</v>
      </c>
      <c r="F3500" s="300">
        <v>7000000</v>
      </c>
      <c r="G3500" s="300">
        <f>SUM(G3501:G3502)</f>
        <v>7000000</v>
      </c>
      <c r="H3500" s="300">
        <f t="shared" ref="H3500:T3500" si="812">SUM(H3501:H3502)</f>
        <v>0</v>
      </c>
      <c r="I3500" s="300">
        <f t="shared" si="812"/>
        <v>0</v>
      </c>
      <c r="J3500" s="300">
        <f t="shared" si="812"/>
        <v>0</v>
      </c>
      <c r="K3500" s="300">
        <f t="shared" si="812"/>
        <v>0</v>
      </c>
      <c r="L3500" s="300">
        <f t="shared" si="812"/>
        <v>0</v>
      </c>
      <c r="M3500" s="300">
        <f t="shared" si="812"/>
        <v>0</v>
      </c>
      <c r="N3500" s="300">
        <f t="shared" si="812"/>
        <v>0</v>
      </c>
      <c r="O3500" s="300">
        <f t="shared" si="812"/>
        <v>0</v>
      </c>
      <c r="P3500" s="300">
        <f t="shared" si="812"/>
        <v>0</v>
      </c>
      <c r="Q3500" s="300">
        <f t="shared" si="812"/>
        <v>0</v>
      </c>
      <c r="R3500" s="300">
        <f t="shared" si="812"/>
        <v>0</v>
      </c>
      <c r="S3500" s="300">
        <f t="shared" si="812"/>
        <v>0</v>
      </c>
      <c r="T3500" s="300">
        <f t="shared" si="812"/>
        <v>0</v>
      </c>
      <c r="U3500" s="300"/>
      <c r="V3500" s="300"/>
      <c r="W3500" s="301">
        <f t="shared" ref="W3500" si="813">E3500+G3500+H3500+I3500+J3500+K3500+L3500+M3500+N3500-O3500-P3500-Q3500-R3500-S3500-T3500-U3500-V3500</f>
        <v>55910000</v>
      </c>
      <c r="X3500" s="301"/>
      <c r="Y3500" s="154"/>
    </row>
    <row r="3501" spans="1:25" s="259" customFormat="1">
      <c r="A3501" s="165"/>
      <c r="B3501" s="166"/>
      <c r="C3501" s="166"/>
      <c r="D3501" s="248" t="s">
        <v>1412</v>
      </c>
      <c r="E3501" s="343"/>
      <c r="F3501" s="343"/>
      <c r="G3501" s="343">
        <v>3000000</v>
      </c>
      <c r="H3501" s="343"/>
      <c r="I3501" s="343"/>
      <c r="J3501" s="343"/>
      <c r="K3501" s="343"/>
      <c r="L3501" s="343"/>
      <c r="M3501" s="345"/>
      <c r="N3501" s="345"/>
      <c r="O3501" s="345"/>
      <c r="P3501" s="345"/>
      <c r="Q3501" s="345"/>
      <c r="R3501" s="345"/>
      <c r="S3501" s="345"/>
      <c r="T3501" s="345"/>
      <c r="U3501" s="345"/>
      <c r="V3501" s="345"/>
      <c r="W3501" s="345"/>
      <c r="X3501" s="345"/>
      <c r="Y3501" s="156"/>
    </row>
    <row r="3502" spans="1:25" s="259" customFormat="1">
      <c r="A3502" s="165"/>
      <c r="B3502" s="166"/>
      <c r="C3502" s="166"/>
      <c r="D3502" s="248" t="s">
        <v>526</v>
      </c>
      <c r="E3502" s="343"/>
      <c r="F3502" s="343"/>
      <c r="G3502" s="343">
        <v>4000000</v>
      </c>
      <c r="H3502" s="343"/>
      <c r="I3502" s="343"/>
      <c r="J3502" s="343"/>
      <c r="K3502" s="343"/>
      <c r="L3502" s="343"/>
      <c r="M3502" s="345"/>
      <c r="N3502" s="345"/>
      <c r="O3502" s="345"/>
      <c r="P3502" s="345"/>
      <c r="Q3502" s="345"/>
      <c r="R3502" s="345"/>
      <c r="S3502" s="345"/>
      <c r="T3502" s="345"/>
      <c r="U3502" s="345"/>
      <c r="V3502" s="345"/>
      <c r="W3502" s="345"/>
      <c r="X3502" s="345"/>
      <c r="Y3502" s="156"/>
    </row>
    <row r="3503" spans="1:25">
      <c r="A3503" s="173"/>
      <c r="B3503" s="163">
        <v>3</v>
      </c>
      <c r="C3503" s="163" t="s">
        <v>97</v>
      </c>
      <c r="D3503" s="167" t="s">
        <v>13</v>
      </c>
      <c r="E3503" s="300">
        <v>4250000000</v>
      </c>
      <c r="F3503" s="300"/>
      <c r="G3503" s="300">
        <v>0</v>
      </c>
      <c r="H3503" s="300">
        <v>0</v>
      </c>
      <c r="I3503" s="300">
        <v>0</v>
      </c>
      <c r="J3503" s="300"/>
      <c r="K3503" s="300">
        <v>0</v>
      </c>
      <c r="L3503" s="300"/>
      <c r="M3503" s="301">
        <v>0</v>
      </c>
      <c r="N3503" s="301"/>
      <c r="O3503" s="301"/>
      <c r="P3503" s="301"/>
      <c r="Q3503" s="301">
        <v>0</v>
      </c>
      <c r="R3503" s="301">
        <v>0</v>
      </c>
      <c r="S3503" s="301">
        <v>0</v>
      </c>
      <c r="T3503" s="301"/>
      <c r="U3503" s="301"/>
      <c r="V3503" s="301"/>
      <c r="W3503" s="301">
        <f t="shared" ref="W3503:W3507" si="814">E3503+G3503+H3503+I3503+J3503+K3503+L3503+M3503+N3503-O3503-P3503-Q3503-R3503-S3503-T3503-U3503-V3503</f>
        <v>4250000000</v>
      </c>
      <c r="X3503" s="301"/>
      <c r="Y3503" s="154"/>
    </row>
    <row r="3504" spans="1:25">
      <c r="A3504" s="173"/>
      <c r="B3504" s="163">
        <v>4</v>
      </c>
      <c r="C3504" s="163" t="s">
        <v>98</v>
      </c>
      <c r="D3504" s="167" t="s">
        <v>8</v>
      </c>
      <c r="E3504" s="300">
        <v>1489000000</v>
      </c>
      <c r="F3504" s="300"/>
      <c r="G3504" s="300">
        <v>0</v>
      </c>
      <c r="H3504" s="300">
        <v>0</v>
      </c>
      <c r="I3504" s="300">
        <v>0</v>
      </c>
      <c r="J3504" s="300"/>
      <c r="K3504" s="300">
        <v>0</v>
      </c>
      <c r="L3504" s="300"/>
      <c r="M3504" s="301">
        <v>0</v>
      </c>
      <c r="N3504" s="301"/>
      <c r="O3504" s="301"/>
      <c r="P3504" s="301"/>
      <c r="Q3504" s="301">
        <v>0</v>
      </c>
      <c r="R3504" s="301">
        <v>0</v>
      </c>
      <c r="S3504" s="301">
        <v>0</v>
      </c>
      <c r="T3504" s="301"/>
      <c r="U3504" s="301"/>
      <c r="V3504" s="301"/>
      <c r="W3504" s="301">
        <f t="shared" si="814"/>
        <v>1489000000</v>
      </c>
      <c r="X3504" s="301"/>
      <c r="Y3504" s="154"/>
    </row>
    <row r="3505" spans="1:25">
      <c r="A3505" s="173"/>
      <c r="B3505" s="163">
        <v>5</v>
      </c>
      <c r="C3505" s="163" t="s">
        <v>99</v>
      </c>
      <c r="D3505" s="167" t="s">
        <v>14</v>
      </c>
      <c r="E3505" s="300">
        <v>336500</v>
      </c>
      <c r="F3505" s="300"/>
      <c r="G3505" s="300">
        <v>0</v>
      </c>
      <c r="H3505" s="300">
        <v>0</v>
      </c>
      <c r="I3505" s="300">
        <v>0</v>
      </c>
      <c r="J3505" s="300"/>
      <c r="K3505" s="300">
        <v>0</v>
      </c>
      <c r="L3505" s="300"/>
      <c r="M3505" s="301">
        <v>0</v>
      </c>
      <c r="N3505" s="301"/>
      <c r="O3505" s="301"/>
      <c r="P3505" s="301"/>
      <c r="Q3505" s="301">
        <v>0</v>
      </c>
      <c r="R3505" s="301">
        <v>0</v>
      </c>
      <c r="S3505" s="301">
        <v>0</v>
      </c>
      <c r="T3505" s="301"/>
      <c r="U3505" s="301"/>
      <c r="V3505" s="301"/>
      <c r="W3505" s="301">
        <f t="shared" si="814"/>
        <v>336500</v>
      </c>
      <c r="X3505" s="301"/>
      <c r="Y3505" s="154"/>
    </row>
    <row r="3506" spans="1:25">
      <c r="A3506" s="173"/>
      <c r="B3506" s="163">
        <v>6</v>
      </c>
      <c r="C3506" s="163" t="s">
        <v>100</v>
      </c>
      <c r="D3506" s="167" t="s">
        <v>10</v>
      </c>
      <c r="E3506" s="300">
        <v>0</v>
      </c>
      <c r="F3506" s="300"/>
      <c r="G3506" s="300">
        <v>0</v>
      </c>
      <c r="H3506" s="300">
        <v>0</v>
      </c>
      <c r="I3506" s="300">
        <v>0</v>
      </c>
      <c r="J3506" s="300"/>
      <c r="K3506" s="300">
        <v>0</v>
      </c>
      <c r="L3506" s="300"/>
      <c r="M3506" s="301">
        <v>0</v>
      </c>
      <c r="N3506" s="301"/>
      <c r="O3506" s="301"/>
      <c r="P3506" s="301"/>
      <c r="Q3506" s="301">
        <v>0</v>
      </c>
      <c r="R3506" s="301">
        <v>0</v>
      </c>
      <c r="S3506" s="301">
        <v>0</v>
      </c>
      <c r="T3506" s="301"/>
      <c r="U3506" s="301"/>
      <c r="V3506" s="301"/>
      <c r="W3506" s="301">
        <f t="shared" si="814"/>
        <v>0</v>
      </c>
      <c r="X3506" s="301"/>
      <c r="Y3506" s="154"/>
    </row>
    <row r="3507" spans="1:25" s="247" customFormat="1">
      <c r="A3507" s="175"/>
      <c r="B3507" s="168">
        <v>7</v>
      </c>
      <c r="C3507" s="168"/>
      <c r="D3507" s="169" t="s">
        <v>11</v>
      </c>
      <c r="E3507" s="300">
        <v>11276000</v>
      </c>
      <c r="F3507" s="300"/>
      <c r="G3507" s="300">
        <v>0</v>
      </c>
      <c r="H3507" s="300">
        <v>0</v>
      </c>
      <c r="I3507" s="300">
        <v>0</v>
      </c>
      <c r="J3507" s="300"/>
      <c r="K3507" s="300">
        <v>0</v>
      </c>
      <c r="L3507" s="300"/>
      <c r="M3507" s="308">
        <v>0</v>
      </c>
      <c r="N3507" s="308"/>
      <c r="O3507" s="308"/>
      <c r="P3507" s="308"/>
      <c r="Q3507" s="308">
        <v>0</v>
      </c>
      <c r="R3507" s="308">
        <v>0</v>
      </c>
      <c r="S3507" s="308">
        <v>0</v>
      </c>
      <c r="T3507" s="308"/>
      <c r="U3507" s="308"/>
      <c r="V3507" s="308"/>
      <c r="W3507" s="301">
        <f t="shared" si="814"/>
        <v>11276000</v>
      </c>
      <c r="X3507" s="308"/>
      <c r="Y3507" s="155"/>
    </row>
    <row r="3508" spans="1:25">
      <c r="A3508" s="174"/>
      <c r="B3508" s="162"/>
      <c r="C3508" s="162"/>
      <c r="D3508" s="248"/>
      <c r="E3508" s="304"/>
      <c r="F3508" s="304"/>
      <c r="G3508" s="304"/>
      <c r="H3508" s="304"/>
      <c r="I3508" s="304"/>
      <c r="J3508" s="304"/>
      <c r="K3508" s="304"/>
      <c r="L3508" s="304"/>
      <c r="M3508" s="304"/>
      <c r="N3508" s="304"/>
      <c r="O3508" s="304"/>
      <c r="P3508" s="304"/>
      <c r="Q3508" s="304"/>
      <c r="R3508" s="304"/>
      <c r="S3508" s="304"/>
      <c r="T3508" s="304"/>
      <c r="U3508" s="304"/>
      <c r="V3508" s="304"/>
      <c r="W3508" s="304"/>
      <c r="X3508" s="304"/>
      <c r="Y3508" s="154"/>
    </row>
    <row r="3509" spans="1:25" s="226" customFormat="1" ht="18.75" customHeight="1">
      <c r="A3509" s="249">
        <v>61</v>
      </c>
      <c r="B3509" s="250" t="s">
        <v>79</v>
      </c>
      <c r="C3509" s="251"/>
      <c r="D3509" s="251"/>
      <c r="E3509" s="309">
        <f t="shared" ref="E3509:T3509" si="815">E3510+E3512+E3532+E3533+E3534+E3536+E3537</f>
        <v>6360643000</v>
      </c>
      <c r="F3509" s="309">
        <f t="shared" si="815"/>
        <v>7000000</v>
      </c>
      <c r="G3509" s="309">
        <f t="shared" si="815"/>
        <v>7000000</v>
      </c>
      <c r="H3509" s="309">
        <f t="shared" si="815"/>
        <v>0</v>
      </c>
      <c r="I3509" s="309">
        <f t="shared" si="815"/>
        <v>0</v>
      </c>
      <c r="J3509" s="309">
        <f t="shared" si="815"/>
        <v>0</v>
      </c>
      <c r="K3509" s="309">
        <f t="shared" si="815"/>
        <v>71018342</v>
      </c>
      <c r="L3509" s="309">
        <f t="shared" si="815"/>
        <v>0</v>
      </c>
      <c r="M3509" s="309">
        <f t="shared" si="815"/>
        <v>2596500</v>
      </c>
      <c r="N3509" s="309">
        <f t="shared" si="815"/>
        <v>0</v>
      </c>
      <c r="O3509" s="309">
        <f t="shared" si="815"/>
        <v>0</v>
      </c>
      <c r="P3509" s="309">
        <f t="shared" si="815"/>
        <v>0</v>
      </c>
      <c r="Q3509" s="309">
        <f t="shared" si="815"/>
        <v>0</v>
      </c>
      <c r="R3509" s="309">
        <f t="shared" si="815"/>
        <v>2596500</v>
      </c>
      <c r="S3509" s="309">
        <f t="shared" si="815"/>
        <v>2596500</v>
      </c>
      <c r="T3509" s="309">
        <f t="shared" si="815"/>
        <v>0</v>
      </c>
      <c r="U3509" s="309"/>
      <c r="V3509" s="309"/>
      <c r="W3509" s="309">
        <f t="shared" ref="W3509" si="816">SUM(W3510:W3537)</f>
        <v>6436064842</v>
      </c>
      <c r="X3509" s="309"/>
    </row>
    <row r="3510" spans="1:25">
      <c r="A3510" s="173"/>
      <c r="B3510" s="163">
        <v>1</v>
      </c>
      <c r="C3510" s="163" t="s">
        <v>95</v>
      </c>
      <c r="D3510" s="167" t="s">
        <v>9</v>
      </c>
      <c r="E3510" s="300">
        <v>5684725000</v>
      </c>
      <c r="F3510" s="300"/>
      <c r="G3510" s="300">
        <f>SUM(G3511)</f>
        <v>0</v>
      </c>
      <c r="H3510" s="300">
        <f t="shared" ref="H3510:T3510" si="817">SUM(H3511)</f>
        <v>0</v>
      </c>
      <c r="I3510" s="300">
        <f t="shared" si="817"/>
        <v>0</v>
      </c>
      <c r="J3510" s="300">
        <f t="shared" si="817"/>
        <v>0</v>
      </c>
      <c r="K3510" s="300">
        <f t="shared" si="817"/>
        <v>71018342</v>
      </c>
      <c r="L3510" s="300">
        <f t="shared" si="817"/>
        <v>0</v>
      </c>
      <c r="M3510" s="300">
        <f t="shared" si="817"/>
        <v>0</v>
      </c>
      <c r="N3510" s="300">
        <f t="shared" si="817"/>
        <v>0</v>
      </c>
      <c r="O3510" s="300">
        <f t="shared" si="817"/>
        <v>0</v>
      </c>
      <c r="P3510" s="300">
        <f t="shared" si="817"/>
        <v>0</v>
      </c>
      <c r="Q3510" s="300">
        <f t="shared" si="817"/>
        <v>0</v>
      </c>
      <c r="R3510" s="300">
        <f t="shared" si="817"/>
        <v>0</v>
      </c>
      <c r="S3510" s="300">
        <f t="shared" si="817"/>
        <v>0</v>
      </c>
      <c r="T3510" s="300">
        <f t="shared" si="817"/>
        <v>0</v>
      </c>
      <c r="U3510" s="300"/>
      <c r="V3510" s="300"/>
      <c r="W3510" s="301">
        <f t="shared" ref="W3510" si="818">E3510+G3510+H3510+I3510+J3510+K3510+L3510+M3510+N3510-O3510-P3510-Q3510-R3510-S3510-T3510-U3510-V3510</f>
        <v>5755743342</v>
      </c>
      <c r="X3510" s="301"/>
      <c r="Y3510" s="154"/>
    </row>
    <row r="3511" spans="1:25" s="259" customFormat="1">
      <c r="A3511" s="165"/>
      <c r="B3511" s="166"/>
      <c r="C3511" s="166"/>
      <c r="D3511" s="248" t="s">
        <v>1434</v>
      </c>
      <c r="E3511" s="343"/>
      <c r="F3511" s="343"/>
      <c r="G3511" s="343"/>
      <c r="H3511" s="343"/>
      <c r="I3511" s="343"/>
      <c r="J3511" s="343"/>
      <c r="K3511" s="316">
        <v>71018342</v>
      </c>
      <c r="L3511" s="343"/>
      <c r="M3511" s="345"/>
      <c r="N3511" s="345"/>
      <c r="O3511" s="345"/>
      <c r="P3511" s="345"/>
      <c r="Q3511" s="345"/>
      <c r="R3511" s="345"/>
      <c r="S3511" s="345"/>
      <c r="T3511" s="345"/>
      <c r="U3511" s="345"/>
      <c r="V3511" s="345"/>
      <c r="W3511" s="345"/>
      <c r="X3511" s="345"/>
      <c r="Y3511" s="156"/>
    </row>
    <row r="3512" spans="1:25">
      <c r="A3512" s="173"/>
      <c r="B3512" s="163">
        <v>2</v>
      </c>
      <c r="C3512" s="163" t="s">
        <v>96</v>
      </c>
      <c r="D3512" s="167" t="s">
        <v>12</v>
      </c>
      <c r="E3512" s="300">
        <v>45096500</v>
      </c>
      <c r="F3512" s="300">
        <v>7000000</v>
      </c>
      <c r="G3512" s="300">
        <f t="shared" ref="G3512:T3512" si="819">SUM(G3513:G3531)</f>
        <v>7000000</v>
      </c>
      <c r="H3512" s="300">
        <f t="shared" si="819"/>
        <v>0</v>
      </c>
      <c r="I3512" s="300">
        <f t="shared" si="819"/>
        <v>0</v>
      </c>
      <c r="J3512" s="300">
        <f t="shared" si="819"/>
        <v>0</v>
      </c>
      <c r="K3512" s="300">
        <f t="shared" si="819"/>
        <v>0</v>
      </c>
      <c r="L3512" s="300">
        <f t="shared" si="819"/>
        <v>0</v>
      </c>
      <c r="M3512" s="300">
        <f t="shared" si="819"/>
        <v>0</v>
      </c>
      <c r="N3512" s="300">
        <f t="shared" si="819"/>
        <v>0</v>
      </c>
      <c r="O3512" s="300">
        <f t="shared" si="819"/>
        <v>0</v>
      </c>
      <c r="P3512" s="300">
        <f t="shared" si="819"/>
        <v>0</v>
      </c>
      <c r="Q3512" s="300">
        <f t="shared" si="819"/>
        <v>0</v>
      </c>
      <c r="R3512" s="300">
        <f t="shared" si="819"/>
        <v>2586500</v>
      </c>
      <c r="S3512" s="300">
        <f t="shared" si="819"/>
        <v>0</v>
      </c>
      <c r="T3512" s="300">
        <f t="shared" si="819"/>
        <v>0</v>
      </c>
      <c r="U3512" s="300"/>
      <c r="V3512" s="300"/>
      <c r="W3512" s="301">
        <f t="shared" ref="W3512" si="820">E3512+G3512+H3512+I3512+J3512+K3512+L3512+M3512+N3512-O3512-P3512-Q3512-R3512-S3512-T3512-U3512-V3512</f>
        <v>49510000</v>
      </c>
      <c r="X3512" s="301"/>
      <c r="Y3512" s="154"/>
    </row>
    <row r="3513" spans="1:25">
      <c r="A3513" s="174"/>
      <c r="B3513" s="162"/>
      <c r="C3513" s="162"/>
      <c r="D3513" s="248" t="s">
        <v>150</v>
      </c>
      <c r="E3513" s="302"/>
      <c r="F3513" s="302"/>
      <c r="G3513" s="316">
        <v>4000000</v>
      </c>
      <c r="H3513" s="302"/>
      <c r="I3513" s="302"/>
      <c r="J3513" s="302"/>
      <c r="K3513" s="302"/>
      <c r="L3513" s="302"/>
      <c r="M3513" s="304"/>
      <c r="N3513" s="304"/>
      <c r="O3513" s="304"/>
      <c r="P3513" s="304"/>
      <c r="Q3513" s="304"/>
      <c r="R3513" s="304"/>
      <c r="S3513" s="304"/>
      <c r="T3513" s="304"/>
      <c r="U3513" s="304"/>
      <c r="V3513" s="304"/>
      <c r="W3513" s="304"/>
      <c r="X3513" s="304"/>
      <c r="Y3513" s="154"/>
    </row>
    <row r="3514" spans="1:25">
      <c r="A3514" s="174"/>
      <c r="B3514" s="162"/>
      <c r="C3514" s="162"/>
      <c r="D3514" s="248" t="s">
        <v>700</v>
      </c>
      <c r="E3514" s="302"/>
      <c r="F3514" s="302"/>
      <c r="G3514" s="316">
        <v>3000000</v>
      </c>
      <c r="H3514" s="302"/>
      <c r="I3514" s="302"/>
      <c r="J3514" s="302"/>
      <c r="K3514" s="302"/>
      <c r="L3514" s="302"/>
      <c r="M3514" s="304"/>
      <c r="N3514" s="304"/>
      <c r="O3514" s="304"/>
      <c r="P3514" s="304"/>
      <c r="Q3514" s="304"/>
      <c r="R3514" s="304"/>
      <c r="S3514" s="304"/>
      <c r="T3514" s="304"/>
      <c r="U3514" s="304"/>
      <c r="V3514" s="304"/>
      <c r="W3514" s="304"/>
      <c r="X3514" s="304"/>
      <c r="Y3514" s="154"/>
    </row>
    <row r="3515" spans="1:25">
      <c r="A3515" s="174"/>
      <c r="B3515" s="162"/>
      <c r="C3515" s="162"/>
      <c r="D3515" s="271" t="s">
        <v>1039</v>
      </c>
      <c r="E3515" s="302"/>
      <c r="F3515" s="302"/>
      <c r="G3515" s="302"/>
      <c r="H3515" s="302"/>
      <c r="I3515" s="302"/>
      <c r="J3515" s="302"/>
      <c r="K3515" s="302"/>
      <c r="L3515" s="302"/>
      <c r="M3515" s="304"/>
      <c r="N3515" s="304"/>
      <c r="O3515" s="304"/>
      <c r="P3515" s="304"/>
      <c r="Q3515" s="304"/>
      <c r="R3515" s="304"/>
      <c r="S3515" s="304"/>
      <c r="T3515" s="304"/>
      <c r="U3515" s="304"/>
      <c r="V3515" s="304"/>
      <c r="W3515" s="304"/>
      <c r="X3515" s="304"/>
      <c r="Y3515" s="154"/>
    </row>
    <row r="3516" spans="1:25">
      <c r="A3516" s="174"/>
      <c r="B3516" s="162"/>
      <c r="C3516" s="162"/>
      <c r="D3516" s="248" t="s">
        <v>1205</v>
      </c>
      <c r="E3516" s="302"/>
      <c r="F3516" s="302"/>
      <c r="G3516" s="302"/>
      <c r="H3516" s="302"/>
      <c r="I3516" s="302"/>
      <c r="J3516" s="302"/>
      <c r="K3516" s="302"/>
      <c r="L3516" s="302"/>
      <c r="M3516" s="304"/>
      <c r="N3516" s="304"/>
      <c r="O3516" s="304"/>
      <c r="P3516" s="304"/>
      <c r="Q3516" s="304"/>
      <c r="R3516" s="317">
        <v>1000000</v>
      </c>
      <c r="S3516" s="304"/>
      <c r="T3516" s="304"/>
      <c r="U3516" s="304"/>
      <c r="V3516" s="304"/>
      <c r="W3516" s="304"/>
      <c r="X3516" s="304"/>
      <c r="Y3516" s="154"/>
    </row>
    <row r="3517" spans="1:25">
      <c r="A3517" s="174"/>
      <c r="B3517" s="162"/>
      <c r="C3517" s="162"/>
      <c r="D3517" s="248" t="s">
        <v>606</v>
      </c>
      <c r="E3517" s="302"/>
      <c r="F3517" s="302"/>
      <c r="G3517" s="302"/>
      <c r="H3517" s="302"/>
      <c r="I3517" s="302"/>
      <c r="J3517" s="302"/>
      <c r="K3517" s="302"/>
      <c r="L3517" s="302"/>
      <c r="M3517" s="304"/>
      <c r="N3517" s="304"/>
      <c r="O3517" s="304"/>
      <c r="P3517" s="304"/>
      <c r="Q3517" s="304"/>
      <c r="R3517" s="317">
        <v>105000</v>
      </c>
      <c r="S3517" s="304"/>
      <c r="T3517" s="304"/>
      <c r="U3517" s="304"/>
      <c r="V3517" s="304"/>
      <c r="W3517" s="304"/>
      <c r="X3517" s="304"/>
      <c r="Y3517" s="154"/>
    </row>
    <row r="3518" spans="1:25">
      <c r="A3518" s="174"/>
      <c r="B3518" s="162"/>
      <c r="C3518" s="162"/>
      <c r="D3518" s="248" t="s">
        <v>1435</v>
      </c>
      <c r="E3518" s="302"/>
      <c r="F3518" s="302"/>
      <c r="G3518" s="302"/>
      <c r="H3518" s="302"/>
      <c r="I3518" s="302"/>
      <c r="J3518" s="302"/>
      <c r="K3518" s="302"/>
      <c r="L3518" s="302"/>
      <c r="M3518" s="304"/>
      <c r="N3518" s="304"/>
      <c r="O3518" s="304"/>
      <c r="P3518" s="304"/>
      <c r="Q3518" s="304"/>
      <c r="R3518" s="317">
        <v>250000</v>
      </c>
      <c r="S3518" s="304"/>
      <c r="T3518" s="304"/>
      <c r="U3518" s="304"/>
      <c r="V3518" s="304"/>
      <c r="W3518" s="304"/>
      <c r="X3518" s="304"/>
      <c r="Y3518" s="154"/>
    </row>
    <row r="3519" spans="1:25">
      <c r="A3519" s="174"/>
      <c r="B3519" s="162"/>
      <c r="C3519" s="162"/>
      <c r="D3519" s="248" t="s">
        <v>1436</v>
      </c>
      <c r="E3519" s="302"/>
      <c r="F3519" s="302"/>
      <c r="G3519" s="302"/>
      <c r="H3519" s="302"/>
      <c r="I3519" s="302"/>
      <c r="J3519" s="302"/>
      <c r="K3519" s="302"/>
      <c r="L3519" s="302"/>
      <c r="M3519" s="304"/>
      <c r="N3519" s="304"/>
      <c r="O3519" s="304"/>
      <c r="P3519" s="304"/>
      <c r="Q3519" s="304"/>
      <c r="R3519" s="317">
        <v>4000</v>
      </c>
      <c r="S3519" s="304"/>
      <c r="T3519" s="304"/>
      <c r="U3519" s="304"/>
      <c r="V3519" s="304"/>
      <c r="W3519" s="304"/>
      <c r="X3519" s="304"/>
      <c r="Y3519" s="154"/>
    </row>
    <row r="3520" spans="1:25">
      <c r="A3520" s="174"/>
      <c r="B3520" s="162"/>
      <c r="C3520" s="162"/>
      <c r="D3520" s="248" t="s">
        <v>1437</v>
      </c>
      <c r="E3520" s="302"/>
      <c r="F3520" s="302"/>
      <c r="G3520" s="302"/>
      <c r="H3520" s="302"/>
      <c r="I3520" s="302"/>
      <c r="J3520" s="302"/>
      <c r="K3520" s="302"/>
      <c r="L3520" s="302"/>
      <c r="M3520" s="304"/>
      <c r="N3520" s="304"/>
      <c r="O3520" s="304"/>
      <c r="P3520" s="304"/>
      <c r="Q3520" s="304"/>
      <c r="R3520" s="317">
        <v>50000</v>
      </c>
      <c r="S3520" s="304"/>
      <c r="T3520" s="304"/>
      <c r="U3520" s="304"/>
      <c r="V3520" s="304"/>
      <c r="W3520" s="304"/>
      <c r="X3520" s="304"/>
      <c r="Y3520" s="154"/>
    </row>
    <row r="3521" spans="1:25">
      <c r="A3521" s="174"/>
      <c r="B3521" s="162"/>
      <c r="C3521" s="162"/>
      <c r="D3521" s="248" t="s">
        <v>1438</v>
      </c>
      <c r="E3521" s="302"/>
      <c r="F3521" s="302"/>
      <c r="G3521" s="302"/>
      <c r="H3521" s="302"/>
      <c r="I3521" s="302"/>
      <c r="J3521" s="302"/>
      <c r="K3521" s="302"/>
      <c r="L3521" s="302"/>
      <c r="M3521" s="304"/>
      <c r="N3521" s="304"/>
      <c r="O3521" s="304"/>
      <c r="P3521" s="304"/>
      <c r="Q3521" s="304"/>
      <c r="R3521" s="317">
        <v>200000</v>
      </c>
      <c r="S3521" s="304"/>
      <c r="T3521" s="304"/>
      <c r="U3521" s="304"/>
      <c r="V3521" s="304"/>
      <c r="W3521" s="304"/>
      <c r="X3521" s="304"/>
      <c r="Y3521" s="154"/>
    </row>
    <row r="3522" spans="1:25">
      <c r="A3522" s="174"/>
      <c r="B3522" s="162"/>
      <c r="C3522" s="162"/>
      <c r="D3522" s="248" t="s">
        <v>1439</v>
      </c>
      <c r="E3522" s="302"/>
      <c r="F3522" s="302"/>
      <c r="G3522" s="302"/>
      <c r="H3522" s="302"/>
      <c r="I3522" s="302"/>
      <c r="J3522" s="302"/>
      <c r="K3522" s="302"/>
      <c r="L3522" s="302"/>
      <c r="M3522" s="304"/>
      <c r="N3522" s="304"/>
      <c r="O3522" s="304"/>
      <c r="P3522" s="304"/>
      <c r="Q3522" s="304"/>
      <c r="R3522" s="317">
        <v>35000</v>
      </c>
      <c r="S3522" s="304"/>
      <c r="T3522" s="304"/>
      <c r="U3522" s="304"/>
      <c r="V3522" s="304"/>
      <c r="W3522" s="304"/>
      <c r="X3522" s="304"/>
      <c r="Y3522" s="154"/>
    </row>
    <row r="3523" spans="1:25">
      <c r="A3523" s="174"/>
      <c r="B3523" s="162"/>
      <c r="C3523" s="162"/>
      <c r="D3523" s="248" t="s">
        <v>1440</v>
      </c>
      <c r="E3523" s="302"/>
      <c r="F3523" s="302"/>
      <c r="G3523" s="302"/>
      <c r="H3523" s="302"/>
      <c r="I3523" s="302"/>
      <c r="J3523" s="302"/>
      <c r="K3523" s="302"/>
      <c r="L3523" s="302"/>
      <c r="M3523" s="304"/>
      <c r="N3523" s="304"/>
      <c r="O3523" s="304"/>
      <c r="P3523" s="304"/>
      <c r="Q3523" s="304"/>
      <c r="R3523" s="317">
        <v>50000</v>
      </c>
      <c r="S3523" s="304"/>
      <c r="T3523" s="304"/>
      <c r="U3523" s="304"/>
      <c r="V3523" s="304"/>
      <c r="W3523" s="304"/>
      <c r="X3523" s="304"/>
      <c r="Y3523" s="154"/>
    </row>
    <row r="3524" spans="1:25">
      <c r="A3524" s="174"/>
      <c r="B3524" s="162"/>
      <c r="C3524" s="162"/>
      <c r="D3524" s="248" t="s">
        <v>1441</v>
      </c>
      <c r="E3524" s="302"/>
      <c r="F3524" s="302"/>
      <c r="G3524" s="302"/>
      <c r="H3524" s="302"/>
      <c r="I3524" s="302"/>
      <c r="J3524" s="302"/>
      <c r="K3524" s="302"/>
      <c r="L3524" s="302"/>
      <c r="M3524" s="304"/>
      <c r="N3524" s="304"/>
      <c r="O3524" s="304"/>
      <c r="P3524" s="304"/>
      <c r="Q3524" s="304"/>
      <c r="R3524" s="317">
        <v>150000</v>
      </c>
      <c r="S3524" s="304"/>
      <c r="T3524" s="304"/>
      <c r="U3524" s="304"/>
      <c r="V3524" s="304"/>
      <c r="W3524" s="304"/>
      <c r="X3524" s="304"/>
      <c r="Y3524" s="154"/>
    </row>
    <row r="3525" spans="1:25">
      <c r="A3525" s="174"/>
      <c r="B3525" s="162"/>
      <c r="C3525" s="162"/>
      <c r="D3525" s="248" t="s">
        <v>1442</v>
      </c>
      <c r="E3525" s="302"/>
      <c r="F3525" s="302"/>
      <c r="G3525" s="302"/>
      <c r="H3525" s="302"/>
      <c r="I3525" s="302"/>
      <c r="J3525" s="302"/>
      <c r="K3525" s="302"/>
      <c r="L3525" s="302"/>
      <c r="M3525" s="304"/>
      <c r="N3525" s="304"/>
      <c r="O3525" s="304"/>
      <c r="P3525" s="304"/>
      <c r="Q3525" s="304"/>
      <c r="R3525" s="317">
        <v>75000</v>
      </c>
      <c r="S3525" s="304"/>
      <c r="T3525" s="304"/>
      <c r="U3525" s="304"/>
      <c r="V3525" s="304"/>
      <c r="W3525" s="304"/>
      <c r="X3525" s="304"/>
      <c r="Y3525" s="154"/>
    </row>
    <row r="3526" spans="1:25">
      <c r="A3526" s="174"/>
      <c r="B3526" s="162"/>
      <c r="C3526" s="162"/>
      <c r="D3526" s="248" t="s">
        <v>1443</v>
      </c>
      <c r="E3526" s="302"/>
      <c r="F3526" s="302"/>
      <c r="G3526" s="302"/>
      <c r="H3526" s="302"/>
      <c r="I3526" s="302"/>
      <c r="J3526" s="302"/>
      <c r="K3526" s="302"/>
      <c r="L3526" s="302"/>
      <c r="M3526" s="304"/>
      <c r="N3526" s="304"/>
      <c r="O3526" s="304"/>
      <c r="P3526" s="304"/>
      <c r="Q3526" s="304"/>
      <c r="R3526" s="317">
        <v>75000</v>
      </c>
      <c r="S3526" s="304"/>
      <c r="T3526" s="304"/>
      <c r="U3526" s="304"/>
      <c r="V3526" s="304"/>
      <c r="W3526" s="304"/>
      <c r="X3526" s="304"/>
      <c r="Y3526" s="154"/>
    </row>
    <row r="3527" spans="1:25">
      <c r="A3527" s="174"/>
      <c r="B3527" s="162"/>
      <c r="C3527" s="162"/>
      <c r="D3527" s="248" t="s">
        <v>1444</v>
      </c>
      <c r="E3527" s="302"/>
      <c r="F3527" s="302"/>
      <c r="G3527" s="302"/>
      <c r="H3527" s="302"/>
      <c r="I3527" s="302"/>
      <c r="J3527" s="302"/>
      <c r="K3527" s="302"/>
      <c r="L3527" s="302"/>
      <c r="M3527" s="304"/>
      <c r="N3527" s="304"/>
      <c r="O3527" s="304"/>
      <c r="P3527" s="304"/>
      <c r="Q3527" s="304"/>
      <c r="R3527" s="317">
        <v>100000</v>
      </c>
      <c r="S3527" s="304"/>
      <c r="T3527" s="304"/>
      <c r="U3527" s="304"/>
      <c r="V3527" s="304"/>
      <c r="W3527" s="304"/>
      <c r="X3527" s="304"/>
      <c r="Y3527" s="154"/>
    </row>
    <row r="3528" spans="1:25">
      <c r="A3528" s="174"/>
      <c r="B3528" s="162"/>
      <c r="C3528" s="162"/>
      <c r="D3528" s="248" t="s">
        <v>1445</v>
      </c>
      <c r="E3528" s="302"/>
      <c r="F3528" s="302"/>
      <c r="G3528" s="302"/>
      <c r="H3528" s="302"/>
      <c r="I3528" s="302"/>
      <c r="J3528" s="302"/>
      <c r="K3528" s="302"/>
      <c r="L3528" s="302"/>
      <c r="M3528" s="304"/>
      <c r="N3528" s="304"/>
      <c r="O3528" s="304"/>
      <c r="P3528" s="304"/>
      <c r="Q3528" s="304"/>
      <c r="R3528" s="317">
        <v>100000</v>
      </c>
      <c r="S3528" s="304"/>
      <c r="T3528" s="304"/>
      <c r="U3528" s="304"/>
      <c r="V3528" s="304"/>
      <c r="W3528" s="304"/>
      <c r="X3528" s="304"/>
      <c r="Y3528" s="154"/>
    </row>
    <row r="3529" spans="1:25">
      <c r="A3529" s="174"/>
      <c r="B3529" s="162"/>
      <c r="C3529" s="162"/>
      <c r="D3529" s="248" t="s">
        <v>1446</v>
      </c>
      <c r="E3529" s="302"/>
      <c r="F3529" s="302"/>
      <c r="G3529" s="302"/>
      <c r="H3529" s="302"/>
      <c r="I3529" s="302"/>
      <c r="J3529" s="302"/>
      <c r="K3529" s="302"/>
      <c r="L3529" s="302"/>
      <c r="M3529" s="304"/>
      <c r="N3529" s="304"/>
      <c r="O3529" s="304"/>
      <c r="P3529" s="304"/>
      <c r="Q3529" s="304"/>
      <c r="R3529" s="317">
        <v>30000</v>
      </c>
      <c r="S3529" s="304"/>
      <c r="T3529" s="304"/>
      <c r="U3529" s="304"/>
      <c r="V3529" s="304"/>
      <c r="W3529" s="304"/>
      <c r="X3529" s="304"/>
      <c r="Y3529" s="154"/>
    </row>
    <row r="3530" spans="1:25">
      <c r="A3530" s="174"/>
      <c r="B3530" s="162"/>
      <c r="C3530" s="162"/>
      <c r="D3530" s="248" t="s">
        <v>1447</v>
      </c>
      <c r="E3530" s="302"/>
      <c r="F3530" s="302"/>
      <c r="G3530" s="302"/>
      <c r="H3530" s="302"/>
      <c r="I3530" s="302"/>
      <c r="J3530" s="302"/>
      <c r="K3530" s="302"/>
      <c r="L3530" s="302"/>
      <c r="M3530" s="304"/>
      <c r="N3530" s="304"/>
      <c r="O3530" s="304"/>
      <c r="P3530" s="304"/>
      <c r="Q3530" s="304"/>
      <c r="R3530" s="317">
        <v>12500</v>
      </c>
      <c r="S3530" s="304"/>
      <c r="T3530" s="304"/>
      <c r="U3530" s="304"/>
      <c r="V3530" s="304"/>
      <c r="W3530" s="304"/>
      <c r="X3530" s="304"/>
      <c r="Y3530" s="154"/>
    </row>
    <row r="3531" spans="1:25">
      <c r="A3531" s="174"/>
      <c r="B3531" s="162"/>
      <c r="C3531" s="162"/>
      <c r="D3531" s="248" t="s">
        <v>1448</v>
      </c>
      <c r="E3531" s="302"/>
      <c r="F3531" s="302"/>
      <c r="G3531" s="302"/>
      <c r="H3531" s="302"/>
      <c r="I3531" s="302"/>
      <c r="J3531" s="302"/>
      <c r="K3531" s="302"/>
      <c r="L3531" s="302"/>
      <c r="M3531" s="304"/>
      <c r="N3531" s="304"/>
      <c r="O3531" s="304"/>
      <c r="P3531" s="304"/>
      <c r="Q3531" s="304"/>
      <c r="R3531" s="317">
        <v>350000</v>
      </c>
      <c r="S3531" s="304"/>
      <c r="T3531" s="304"/>
      <c r="U3531" s="304"/>
      <c r="V3531" s="304"/>
      <c r="W3531" s="304"/>
      <c r="X3531" s="304"/>
      <c r="Y3531" s="154"/>
    </row>
    <row r="3532" spans="1:25">
      <c r="A3532" s="173"/>
      <c r="B3532" s="163">
        <v>3</v>
      </c>
      <c r="C3532" s="163" t="s">
        <v>97</v>
      </c>
      <c r="D3532" s="167" t="s">
        <v>13</v>
      </c>
      <c r="E3532" s="300">
        <v>625000000</v>
      </c>
      <c r="F3532" s="300"/>
      <c r="G3532" s="300"/>
      <c r="H3532" s="300"/>
      <c r="I3532" s="300"/>
      <c r="J3532" s="300"/>
      <c r="K3532" s="300"/>
      <c r="L3532" s="300"/>
      <c r="M3532" s="301">
        <v>0</v>
      </c>
      <c r="N3532" s="301"/>
      <c r="O3532" s="301"/>
      <c r="P3532" s="301"/>
      <c r="Q3532" s="301">
        <v>0</v>
      </c>
      <c r="R3532" s="301">
        <v>0</v>
      </c>
      <c r="S3532" s="301">
        <v>0</v>
      </c>
      <c r="T3532" s="301"/>
      <c r="U3532" s="301"/>
      <c r="V3532" s="301"/>
      <c r="W3532" s="301">
        <f t="shared" ref="W3532:W3534" si="821">E3532+G3532+H3532+I3532+J3532+K3532+L3532+M3532+N3532-O3532-P3532-Q3532-R3532-S3532-T3532-U3532-V3532</f>
        <v>625000000</v>
      </c>
      <c r="X3532" s="301"/>
      <c r="Y3532" s="154"/>
    </row>
    <row r="3533" spans="1:25">
      <c r="A3533" s="173"/>
      <c r="B3533" s="163">
        <v>4</v>
      </c>
      <c r="C3533" s="163" t="s">
        <v>98</v>
      </c>
      <c r="D3533" s="167" t="s">
        <v>8</v>
      </c>
      <c r="E3533" s="300">
        <v>0</v>
      </c>
      <c r="F3533" s="300"/>
      <c r="G3533" s="300"/>
      <c r="H3533" s="300"/>
      <c r="I3533" s="300"/>
      <c r="J3533" s="300"/>
      <c r="K3533" s="300"/>
      <c r="L3533" s="300"/>
      <c r="M3533" s="301">
        <v>0</v>
      </c>
      <c r="N3533" s="301"/>
      <c r="O3533" s="301"/>
      <c r="P3533" s="301"/>
      <c r="Q3533" s="301">
        <v>0</v>
      </c>
      <c r="R3533" s="301">
        <v>0</v>
      </c>
      <c r="S3533" s="301">
        <v>0</v>
      </c>
      <c r="T3533" s="301"/>
      <c r="U3533" s="301"/>
      <c r="V3533" s="301"/>
      <c r="W3533" s="301">
        <f t="shared" si="821"/>
        <v>0</v>
      </c>
      <c r="X3533" s="301"/>
      <c r="Y3533" s="154"/>
    </row>
    <row r="3534" spans="1:25">
      <c r="A3534" s="173"/>
      <c r="B3534" s="163">
        <v>5</v>
      </c>
      <c r="C3534" s="163" t="s">
        <v>99</v>
      </c>
      <c r="D3534" s="167" t="s">
        <v>14</v>
      </c>
      <c r="E3534" s="300">
        <v>5821500</v>
      </c>
      <c r="F3534" s="300"/>
      <c r="G3534" s="300">
        <f>SUM(G3535)</f>
        <v>0</v>
      </c>
      <c r="H3534" s="300">
        <f t="shared" ref="H3534:T3534" si="822">SUM(H3535)</f>
        <v>0</v>
      </c>
      <c r="I3534" s="300">
        <f t="shared" si="822"/>
        <v>0</v>
      </c>
      <c r="J3534" s="300">
        <f t="shared" si="822"/>
        <v>0</v>
      </c>
      <c r="K3534" s="300">
        <f t="shared" si="822"/>
        <v>0</v>
      </c>
      <c r="L3534" s="300">
        <f t="shared" si="822"/>
        <v>0</v>
      </c>
      <c r="M3534" s="300">
        <f t="shared" si="822"/>
        <v>0</v>
      </c>
      <c r="N3534" s="300">
        <f t="shared" si="822"/>
        <v>0</v>
      </c>
      <c r="O3534" s="300">
        <f t="shared" si="822"/>
        <v>0</v>
      </c>
      <c r="P3534" s="300">
        <f t="shared" si="822"/>
        <v>0</v>
      </c>
      <c r="Q3534" s="300">
        <f t="shared" si="822"/>
        <v>0</v>
      </c>
      <c r="R3534" s="300">
        <f t="shared" si="822"/>
        <v>10000</v>
      </c>
      <c r="S3534" s="300">
        <f t="shared" si="822"/>
        <v>0</v>
      </c>
      <c r="T3534" s="300">
        <f t="shared" si="822"/>
        <v>0</v>
      </c>
      <c r="U3534" s="300"/>
      <c r="V3534" s="300"/>
      <c r="W3534" s="301">
        <f t="shared" si="821"/>
        <v>5811500</v>
      </c>
      <c r="X3534" s="301"/>
      <c r="Y3534" s="154"/>
    </row>
    <row r="3535" spans="1:25">
      <c r="A3535" s="174"/>
      <c r="B3535" s="162"/>
      <c r="C3535" s="162"/>
      <c r="D3535" s="248" t="s">
        <v>1449</v>
      </c>
      <c r="E3535" s="302"/>
      <c r="F3535" s="302"/>
      <c r="G3535" s="302"/>
      <c r="H3535" s="302"/>
      <c r="I3535" s="302"/>
      <c r="J3535" s="302"/>
      <c r="K3535" s="302"/>
      <c r="L3535" s="302"/>
      <c r="M3535" s="304"/>
      <c r="N3535" s="304"/>
      <c r="O3535" s="304"/>
      <c r="P3535" s="304"/>
      <c r="Q3535" s="304"/>
      <c r="R3535" s="317">
        <v>10000</v>
      </c>
      <c r="S3535" s="304"/>
      <c r="T3535" s="304"/>
      <c r="U3535" s="304"/>
      <c r="V3535" s="304"/>
      <c r="W3535" s="304"/>
      <c r="X3535" s="304"/>
      <c r="Y3535" s="154"/>
    </row>
    <row r="3536" spans="1:25">
      <c r="A3536" s="173"/>
      <c r="B3536" s="163">
        <v>6</v>
      </c>
      <c r="C3536" s="163" t="s">
        <v>100</v>
      </c>
      <c r="D3536" s="167" t="s">
        <v>10</v>
      </c>
      <c r="E3536" s="300">
        <v>0</v>
      </c>
      <c r="F3536" s="300"/>
      <c r="G3536" s="300"/>
      <c r="H3536" s="300"/>
      <c r="I3536" s="300"/>
      <c r="J3536" s="300"/>
      <c r="K3536" s="300"/>
      <c r="L3536" s="300"/>
      <c r="M3536" s="301">
        <v>0</v>
      </c>
      <c r="N3536" s="301"/>
      <c r="O3536" s="301"/>
      <c r="P3536" s="301"/>
      <c r="Q3536" s="301">
        <v>0</v>
      </c>
      <c r="R3536" s="301">
        <v>0</v>
      </c>
      <c r="S3536" s="301">
        <v>0</v>
      </c>
      <c r="T3536" s="301"/>
      <c r="U3536" s="301"/>
      <c r="V3536" s="301"/>
      <c r="W3536" s="301">
        <f t="shared" ref="W3536" si="823">E3536+G3536+H3536+I3536+J3536+K3536+L3536+M3536+N3536-O3536-P3536-Q3536-R3536-S3536-T3536-U3536-V3536</f>
        <v>0</v>
      </c>
      <c r="X3536" s="301"/>
      <c r="Y3536" s="154"/>
    </row>
    <row r="3537" spans="1:25" s="247" customFormat="1">
      <c r="A3537" s="175"/>
      <c r="B3537" s="168">
        <v>7</v>
      </c>
      <c r="C3537" s="168"/>
      <c r="D3537" s="169" t="s">
        <v>11</v>
      </c>
      <c r="E3537" s="300">
        <v>0</v>
      </c>
      <c r="F3537" s="300"/>
      <c r="G3537" s="300">
        <f>SUM(G3538:G3555)</f>
        <v>0</v>
      </c>
      <c r="H3537" s="300">
        <f t="shared" ref="H3537:T3537" si="824">SUM(H3538:H3555)</f>
        <v>0</v>
      </c>
      <c r="I3537" s="300">
        <f t="shared" si="824"/>
        <v>0</v>
      </c>
      <c r="J3537" s="300">
        <f t="shared" si="824"/>
        <v>0</v>
      </c>
      <c r="K3537" s="300">
        <f t="shared" si="824"/>
        <v>0</v>
      </c>
      <c r="L3537" s="300">
        <f t="shared" si="824"/>
        <v>0</v>
      </c>
      <c r="M3537" s="300">
        <f t="shared" si="824"/>
        <v>2596500</v>
      </c>
      <c r="N3537" s="300">
        <f t="shared" si="824"/>
        <v>0</v>
      </c>
      <c r="O3537" s="300">
        <f t="shared" si="824"/>
        <v>0</v>
      </c>
      <c r="P3537" s="300">
        <f t="shared" si="824"/>
        <v>0</v>
      </c>
      <c r="Q3537" s="300">
        <f t="shared" si="824"/>
        <v>0</v>
      </c>
      <c r="R3537" s="300">
        <f t="shared" si="824"/>
        <v>0</v>
      </c>
      <c r="S3537" s="300">
        <f t="shared" si="824"/>
        <v>2596500</v>
      </c>
      <c r="T3537" s="300">
        <f t="shared" si="824"/>
        <v>0</v>
      </c>
      <c r="U3537" s="300"/>
      <c r="V3537" s="300"/>
      <c r="W3537" s="301">
        <f>E3537+G3537+H3537+I3537+J3537+K3537+L3537+M3537+N3537-O3537-P3537-Q3537-R3537-S3537-T3537-U3537-V3537</f>
        <v>0</v>
      </c>
      <c r="X3537" s="308"/>
      <c r="Y3537" s="155"/>
    </row>
    <row r="3538" spans="1:25">
      <c r="A3538" s="174"/>
      <c r="B3538" s="162"/>
      <c r="C3538" s="162"/>
      <c r="D3538" s="271" t="s">
        <v>1249</v>
      </c>
      <c r="E3538" s="302"/>
      <c r="F3538" s="302"/>
      <c r="G3538" s="302"/>
      <c r="H3538" s="302"/>
      <c r="I3538" s="302"/>
      <c r="J3538" s="302"/>
      <c r="K3538" s="302"/>
      <c r="L3538" s="302"/>
      <c r="M3538" s="304"/>
      <c r="N3538" s="304"/>
      <c r="O3538" s="304"/>
      <c r="P3538" s="304"/>
      <c r="Q3538" s="304"/>
      <c r="R3538" s="304"/>
      <c r="S3538" s="304"/>
      <c r="T3538" s="304"/>
      <c r="U3538" s="304"/>
      <c r="V3538" s="304"/>
      <c r="W3538" s="304"/>
      <c r="X3538" s="304"/>
      <c r="Y3538" s="154"/>
    </row>
    <row r="3539" spans="1:25">
      <c r="A3539" s="174"/>
      <c r="B3539" s="162"/>
      <c r="C3539" s="162"/>
      <c r="D3539" s="248" t="s">
        <v>1205</v>
      </c>
      <c r="E3539" s="302"/>
      <c r="F3539" s="302"/>
      <c r="G3539" s="302"/>
      <c r="H3539" s="302"/>
      <c r="I3539" s="302"/>
      <c r="J3539" s="302"/>
      <c r="K3539" s="302"/>
      <c r="L3539" s="302"/>
      <c r="M3539" s="317">
        <v>1000000</v>
      </c>
      <c r="N3539" s="304"/>
      <c r="O3539" s="304"/>
      <c r="P3539" s="304"/>
      <c r="Q3539" s="304"/>
      <c r="R3539" s="317"/>
      <c r="S3539" s="317">
        <v>1000000</v>
      </c>
      <c r="T3539" s="304"/>
      <c r="U3539" s="304"/>
      <c r="V3539" s="304"/>
      <c r="W3539" s="304"/>
      <c r="X3539" s="304"/>
      <c r="Y3539" s="154"/>
    </row>
    <row r="3540" spans="1:25">
      <c r="A3540" s="174"/>
      <c r="B3540" s="162"/>
      <c r="C3540" s="162"/>
      <c r="D3540" s="248" t="s">
        <v>606</v>
      </c>
      <c r="E3540" s="302"/>
      <c r="F3540" s="302"/>
      <c r="G3540" s="302"/>
      <c r="H3540" s="302"/>
      <c r="I3540" s="302"/>
      <c r="J3540" s="302"/>
      <c r="K3540" s="302"/>
      <c r="L3540" s="302"/>
      <c r="M3540" s="317">
        <v>105000</v>
      </c>
      <c r="N3540" s="304"/>
      <c r="O3540" s="304"/>
      <c r="P3540" s="304"/>
      <c r="Q3540" s="304"/>
      <c r="R3540" s="317"/>
      <c r="S3540" s="317">
        <v>105000</v>
      </c>
      <c r="T3540" s="304"/>
      <c r="U3540" s="304"/>
      <c r="V3540" s="304"/>
      <c r="W3540" s="304"/>
      <c r="X3540" s="304"/>
      <c r="Y3540" s="154"/>
    </row>
    <row r="3541" spans="1:25">
      <c r="A3541" s="174"/>
      <c r="B3541" s="162"/>
      <c r="C3541" s="162"/>
      <c r="D3541" s="248" t="s">
        <v>1435</v>
      </c>
      <c r="E3541" s="302"/>
      <c r="F3541" s="302"/>
      <c r="G3541" s="302"/>
      <c r="H3541" s="302"/>
      <c r="I3541" s="302"/>
      <c r="J3541" s="302"/>
      <c r="K3541" s="302"/>
      <c r="L3541" s="302"/>
      <c r="M3541" s="317">
        <v>250000</v>
      </c>
      <c r="N3541" s="304"/>
      <c r="O3541" s="304"/>
      <c r="P3541" s="304"/>
      <c r="Q3541" s="304"/>
      <c r="R3541" s="317"/>
      <c r="S3541" s="317">
        <v>250000</v>
      </c>
      <c r="T3541" s="304"/>
      <c r="U3541" s="304"/>
      <c r="V3541" s="304"/>
      <c r="W3541" s="304"/>
      <c r="X3541" s="304"/>
      <c r="Y3541" s="154"/>
    </row>
    <row r="3542" spans="1:25">
      <c r="A3542" s="174"/>
      <c r="B3542" s="162"/>
      <c r="C3542" s="162"/>
      <c r="D3542" s="248" t="s">
        <v>1436</v>
      </c>
      <c r="E3542" s="302"/>
      <c r="F3542" s="302"/>
      <c r="G3542" s="302"/>
      <c r="H3542" s="302"/>
      <c r="I3542" s="302"/>
      <c r="J3542" s="302"/>
      <c r="K3542" s="302"/>
      <c r="L3542" s="302"/>
      <c r="M3542" s="317">
        <v>4000</v>
      </c>
      <c r="N3542" s="304"/>
      <c r="O3542" s="304"/>
      <c r="P3542" s="304"/>
      <c r="Q3542" s="304"/>
      <c r="R3542" s="317"/>
      <c r="S3542" s="317">
        <v>4000</v>
      </c>
      <c r="T3542" s="304"/>
      <c r="U3542" s="304"/>
      <c r="V3542" s="304"/>
      <c r="W3542" s="304"/>
      <c r="X3542" s="304"/>
      <c r="Y3542" s="154"/>
    </row>
    <row r="3543" spans="1:25">
      <c r="A3543" s="174"/>
      <c r="B3543" s="162"/>
      <c r="C3543" s="162"/>
      <c r="D3543" s="248" t="s">
        <v>1437</v>
      </c>
      <c r="E3543" s="302"/>
      <c r="F3543" s="302"/>
      <c r="G3543" s="302"/>
      <c r="H3543" s="302"/>
      <c r="I3543" s="302"/>
      <c r="J3543" s="302"/>
      <c r="K3543" s="302"/>
      <c r="L3543" s="302"/>
      <c r="M3543" s="317">
        <v>50000</v>
      </c>
      <c r="N3543" s="304"/>
      <c r="O3543" s="304"/>
      <c r="P3543" s="304"/>
      <c r="Q3543" s="304"/>
      <c r="R3543" s="317"/>
      <c r="S3543" s="317">
        <v>50000</v>
      </c>
      <c r="T3543" s="304"/>
      <c r="U3543" s="304"/>
      <c r="V3543" s="304"/>
      <c r="W3543" s="304"/>
      <c r="X3543" s="304"/>
      <c r="Y3543" s="154"/>
    </row>
    <row r="3544" spans="1:25">
      <c r="A3544" s="174"/>
      <c r="B3544" s="162"/>
      <c r="C3544" s="162"/>
      <c r="D3544" s="248" t="s">
        <v>1438</v>
      </c>
      <c r="E3544" s="302"/>
      <c r="F3544" s="302"/>
      <c r="G3544" s="302"/>
      <c r="H3544" s="302"/>
      <c r="I3544" s="302"/>
      <c r="J3544" s="302"/>
      <c r="K3544" s="302"/>
      <c r="L3544" s="302"/>
      <c r="M3544" s="317">
        <v>200000</v>
      </c>
      <c r="N3544" s="304"/>
      <c r="O3544" s="304"/>
      <c r="P3544" s="304"/>
      <c r="Q3544" s="304"/>
      <c r="R3544" s="317"/>
      <c r="S3544" s="317">
        <v>200000</v>
      </c>
      <c r="T3544" s="304"/>
      <c r="U3544" s="304"/>
      <c r="V3544" s="304"/>
      <c r="W3544" s="304"/>
      <c r="X3544" s="304"/>
      <c r="Y3544" s="154"/>
    </row>
    <row r="3545" spans="1:25">
      <c r="A3545" s="174"/>
      <c r="B3545" s="162"/>
      <c r="C3545" s="162"/>
      <c r="D3545" s="248" t="s">
        <v>1439</v>
      </c>
      <c r="E3545" s="302"/>
      <c r="F3545" s="302"/>
      <c r="G3545" s="302"/>
      <c r="H3545" s="302"/>
      <c r="I3545" s="302"/>
      <c r="J3545" s="302"/>
      <c r="K3545" s="302"/>
      <c r="L3545" s="302"/>
      <c r="M3545" s="317">
        <v>35000</v>
      </c>
      <c r="N3545" s="304"/>
      <c r="O3545" s="304"/>
      <c r="P3545" s="304"/>
      <c r="Q3545" s="304"/>
      <c r="R3545" s="317"/>
      <c r="S3545" s="317">
        <v>35000</v>
      </c>
      <c r="T3545" s="304"/>
      <c r="U3545" s="304"/>
      <c r="V3545" s="304"/>
      <c r="W3545" s="304"/>
      <c r="X3545" s="304"/>
      <c r="Y3545" s="154"/>
    </row>
    <row r="3546" spans="1:25">
      <c r="A3546" s="174"/>
      <c r="B3546" s="162"/>
      <c r="C3546" s="162"/>
      <c r="D3546" s="248" t="s">
        <v>1440</v>
      </c>
      <c r="E3546" s="302"/>
      <c r="F3546" s="302"/>
      <c r="G3546" s="302"/>
      <c r="H3546" s="302"/>
      <c r="I3546" s="302"/>
      <c r="J3546" s="302"/>
      <c r="K3546" s="302"/>
      <c r="L3546" s="302"/>
      <c r="M3546" s="317">
        <v>50000</v>
      </c>
      <c r="N3546" s="304"/>
      <c r="O3546" s="304"/>
      <c r="P3546" s="304"/>
      <c r="Q3546" s="304"/>
      <c r="R3546" s="317"/>
      <c r="S3546" s="317">
        <v>50000</v>
      </c>
      <c r="T3546" s="304"/>
      <c r="U3546" s="304"/>
      <c r="V3546" s="304"/>
      <c r="W3546" s="304"/>
      <c r="X3546" s="304"/>
      <c r="Y3546" s="154"/>
    </row>
    <row r="3547" spans="1:25">
      <c r="A3547" s="174"/>
      <c r="B3547" s="162"/>
      <c r="C3547" s="162"/>
      <c r="D3547" s="248" t="s">
        <v>1441</v>
      </c>
      <c r="E3547" s="302"/>
      <c r="F3547" s="302"/>
      <c r="G3547" s="302"/>
      <c r="H3547" s="302"/>
      <c r="I3547" s="302"/>
      <c r="J3547" s="302"/>
      <c r="K3547" s="302"/>
      <c r="L3547" s="302"/>
      <c r="M3547" s="317">
        <v>150000</v>
      </c>
      <c r="N3547" s="304"/>
      <c r="O3547" s="304"/>
      <c r="P3547" s="304"/>
      <c r="Q3547" s="304"/>
      <c r="R3547" s="317"/>
      <c r="S3547" s="317">
        <v>150000</v>
      </c>
      <c r="T3547" s="304"/>
      <c r="U3547" s="304"/>
      <c r="V3547" s="304"/>
      <c r="W3547" s="304"/>
      <c r="X3547" s="304"/>
      <c r="Y3547" s="154"/>
    </row>
    <row r="3548" spans="1:25">
      <c r="A3548" s="174"/>
      <c r="B3548" s="162"/>
      <c r="C3548" s="162"/>
      <c r="D3548" s="248" t="s">
        <v>1442</v>
      </c>
      <c r="E3548" s="302"/>
      <c r="F3548" s="302"/>
      <c r="G3548" s="302"/>
      <c r="H3548" s="302"/>
      <c r="I3548" s="302"/>
      <c r="J3548" s="302"/>
      <c r="K3548" s="302"/>
      <c r="L3548" s="302"/>
      <c r="M3548" s="317">
        <v>75000</v>
      </c>
      <c r="N3548" s="304"/>
      <c r="O3548" s="304"/>
      <c r="P3548" s="304"/>
      <c r="Q3548" s="304"/>
      <c r="R3548" s="317"/>
      <c r="S3548" s="317">
        <v>75000</v>
      </c>
      <c r="T3548" s="304"/>
      <c r="U3548" s="304"/>
      <c r="V3548" s="304"/>
      <c r="W3548" s="304"/>
      <c r="X3548" s="304"/>
      <c r="Y3548" s="154"/>
    </row>
    <row r="3549" spans="1:25">
      <c r="A3549" s="174"/>
      <c r="B3549" s="162"/>
      <c r="C3549" s="162"/>
      <c r="D3549" s="248" t="s">
        <v>1443</v>
      </c>
      <c r="E3549" s="302"/>
      <c r="F3549" s="302"/>
      <c r="G3549" s="302"/>
      <c r="H3549" s="302"/>
      <c r="I3549" s="302"/>
      <c r="J3549" s="302"/>
      <c r="K3549" s="302"/>
      <c r="L3549" s="302"/>
      <c r="M3549" s="317">
        <v>75000</v>
      </c>
      <c r="N3549" s="304"/>
      <c r="O3549" s="304"/>
      <c r="P3549" s="304"/>
      <c r="Q3549" s="304"/>
      <c r="R3549" s="317"/>
      <c r="S3549" s="317">
        <v>75000</v>
      </c>
      <c r="T3549" s="304"/>
      <c r="U3549" s="304"/>
      <c r="V3549" s="304"/>
      <c r="W3549" s="304"/>
      <c r="X3549" s="304"/>
      <c r="Y3549" s="154"/>
    </row>
    <row r="3550" spans="1:25">
      <c r="A3550" s="174"/>
      <c r="B3550" s="162"/>
      <c r="C3550" s="162"/>
      <c r="D3550" s="248" t="s">
        <v>1444</v>
      </c>
      <c r="E3550" s="302"/>
      <c r="F3550" s="302"/>
      <c r="G3550" s="302"/>
      <c r="H3550" s="302"/>
      <c r="I3550" s="302"/>
      <c r="J3550" s="302"/>
      <c r="K3550" s="302"/>
      <c r="L3550" s="302"/>
      <c r="M3550" s="317">
        <v>100000</v>
      </c>
      <c r="N3550" s="304"/>
      <c r="O3550" s="304"/>
      <c r="P3550" s="304"/>
      <c r="Q3550" s="304"/>
      <c r="R3550" s="317"/>
      <c r="S3550" s="317">
        <v>100000</v>
      </c>
      <c r="T3550" s="304"/>
      <c r="U3550" s="304"/>
      <c r="V3550" s="304"/>
      <c r="W3550" s="304"/>
      <c r="X3550" s="304"/>
      <c r="Y3550" s="154"/>
    </row>
    <row r="3551" spans="1:25">
      <c r="A3551" s="174"/>
      <c r="B3551" s="162"/>
      <c r="C3551" s="162"/>
      <c r="D3551" s="248" t="s">
        <v>1445</v>
      </c>
      <c r="E3551" s="302"/>
      <c r="F3551" s="302"/>
      <c r="G3551" s="302"/>
      <c r="H3551" s="302"/>
      <c r="I3551" s="302"/>
      <c r="J3551" s="302"/>
      <c r="K3551" s="302"/>
      <c r="L3551" s="302"/>
      <c r="M3551" s="317">
        <v>100000</v>
      </c>
      <c r="N3551" s="304"/>
      <c r="O3551" s="304"/>
      <c r="P3551" s="304"/>
      <c r="Q3551" s="304"/>
      <c r="R3551" s="317"/>
      <c r="S3551" s="317">
        <v>100000</v>
      </c>
      <c r="T3551" s="304"/>
      <c r="U3551" s="304"/>
      <c r="V3551" s="304"/>
      <c r="W3551" s="304"/>
      <c r="X3551" s="304"/>
      <c r="Y3551" s="154"/>
    </row>
    <row r="3552" spans="1:25">
      <c r="A3552" s="174"/>
      <c r="B3552" s="162"/>
      <c r="C3552" s="162"/>
      <c r="D3552" s="248" t="s">
        <v>1446</v>
      </c>
      <c r="E3552" s="302"/>
      <c r="F3552" s="302"/>
      <c r="G3552" s="302"/>
      <c r="H3552" s="302"/>
      <c r="I3552" s="302"/>
      <c r="J3552" s="302"/>
      <c r="K3552" s="302"/>
      <c r="L3552" s="302"/>
      <c r="M3552" s="317">
        <v>30000</v>
      </c>
      <c r="N3552" s="304"/>
      <c r="O3552" s="304"/>
      <c r="P3552" s="304"/>
      <c r="Q3552" s="304"/>
      <c r="R3552" s="317"/>
      <c r="S3552" s="317">
        <v>30000</v>
      </c>
      <c r="T3552" s="304"/>
      <c r="U3552" s="304"/>
      <c r="V3552" s="304"/>
      <c r="W3552" s="304"/>
      <c r="X3552" s="304"/>
      <c r="Y3552" s="154"/>
    </row>
    <row r="3553" spans="1:25">
      <c r="A3553" s="174"/>
      <c r="B3553" s="162"/>
      <c r="C3553" s="162"/>
      <c r="D3553" s="248" t="s">
        <v>1447</v>
      </c>
      <c r="E3553" s="302"/>
      <c r="F3553" s="302"/>
      <c r="G3553" s="302"/>
      <c r="H3553" s="302"/>
      <c r="I3553" s="302"/>
      <c r="J3553" s="302"/>
      <c r="K3553" s="302"/>
      <c r="L3553" s="302"/>
      <c r="M3553" s="317">
        <v>12500</v>
      </c>
      <c r="N3553" s="304"/>
      <c r="O3553" s="304"/>
      <c r="P3553" s="304"/>
      <c r="Q3553" s="304"/>
      <c r="R3553" s="317"/>
      <c r="S3553" s="317">
        <v>12500</v>
      </c>
      <c r="T3553" s="304"/>
      <c r="U3553" s="304"/>
      <c r="V3553" s="304"/>
      <c r="W3553" s="304"/>
      <c r="X3553" s="304"/>
      <c r="Y3553" s="154"/>
    </row>
    <row r="3554" spans="1:25">
      <c r="A3554" s="174"/>
      <c r="B3554" s="162"/>
      <c r="C3554" s="162"/>
      <c r="D3554" s="248" t="s">
        <v>1448</v>
      </c>
      <c r="E3554" s="302"/>
      <c r="F3554" s="302"/>
      <c r="G3554" s="302"/>
      <c r="H3554" s="302"/>
      <c r="I3554" s="302"/>
      <c r="J3554" s="302"/>
      <c r="K3554" s="302"/>
      <c r="L3554" s="302"/>
      <c r="M3554" s="317">
        <v>350000</v>
      </c>
      <c r="N3554" s="304"/>
      <c r="O3554" s="304"/>
      <c r="P3554" s="304"/>
      <c r="Q3554" s="304"/>
      <c r="R3554" s="317"/>
      <c r="S3554" s="317">
        <v>350000</v>
      </c>
      <c r="T3554" s="304"/>
      <c r="U3554" s="304"/>
      <c r="V3554" s="304"/>
      <c r="W3554" s="304"/>
      <c r="X3554" s="304"/>
      <c r="Y3554" s="154"/>
    </row>
    <row r="3555" spans="1:25">
      <c r="A3555" s="174"/>
      <c r="B3555" s="162"/>
      <c r="C3555" s="162"/>
      <c r="D3555" s="248" t="s">
        <v>1449</v>
      </c>
      <c r="E3555" s="302"/>
      <c r="F3555" s="302"/>
      <c r="G3555" s="302"/>
      <c r="H3555" s="302"/>
      <c r="I3555" s="302"/>
      <c r="J3555" s="302"/>
      <c r="K3555" s="302"/>
      <c r="L3555" s="302"/>
      <c r="M3555" s="317">
        <v>10000</v>
      </c>
      <c r="N3555" s="304"/>
      <c r="O3555" s="304"/>
      <c r="P3555" s="304"/>
      <c r="Q3555" s="304"/>
      <c r="R3555" s="317"/>
      <c r="S3555" s="317">
        <v>10000</v>
      </c>
      <c r="T3555" s="304"/>
      <c r="U3555" s="304"/>
      <c r="V3555" s="304"/>
      <c r="W3555" s="304"/>
      <c r="X3555" s="304"/>
      <c r="Y3555" s="154"/>
    </row>
    <row r="3556" spans="1:25">
      <c r="A3556" s="174"/>
      <c r="B3556" s="162"/>
      <c r="C3556" s="162"/>
      <c r="D3556" s="248"/>
      <c r="E3556" s="304"/>
      <c r="F3556" s="304"/>
      <c r="G3556" s="304"/>
      <c r="H3556" s="304"/>
      <c r="I3556" s="304"/>
      <c r="J3556" s="304"/>
      <c r="K3556" s="304"/>
      <c r="L3556" s="304"/>
      <c r="M3556" s="304"/>
      <c r="N3556" s="304"/>
      <c r="O3556" s="304"/>
      <c r="P3556" s="304"/>
      <c r="Q3556" s="304"/>
      <c r="R3556" s="304"/>
      <c r="S3556" s="304"/>
      <c r="T3556" s="304"/>
      <c r="U3556" s="304"/>
      <c r="V3556" s="304"/>
      <c r="W3556" s="304"/>
      <c r="X3556" s="304"/>
      <c r="Y3556" s="154"/>
    </row>
    <row r="3557" spans="1:25" s="226" customFormat="1" ht="18.75" customHeight="1">
      <c r="A3557" s="249">
        <v>62</v>
      </c>
      <c r="B3557" s="250" t="s">
        <v>80</v>
      </c>
      <c r="C3557" s="251"/>
      <c r="D3557" s="251"/>
      <c r="E3557" s="309">
        <f>E3558+E3561+E3564+E3565+E3566+E3567+E3568</f>
        <v>16371387500</v>
      </c>
      <c r="F3557" s="309">
        <f t="shared" ref="F3557:G3557" si="825">F3558+F3561+F3564+F3565+F3566+F3567+F3568</f>
        <v>8911000</v>
      </c>
      <c r="G3557" s="309">
        <f t="shared" si="825"/>
        <v>8911000</v>
      </c>
      <c r="H3557" s="309">
        <f t="shared" ref="H3557" si="826">H3558+H3561+H3564+H3565+H3566+H3567+H3568</f>
        <v>0</v>
      </c>
      <c r="I3557" s="309">
        <f t="shared" ref="I3557" si="827">I3558+I3561+I3564+I3565+I3566+I3567+I3568</f>
        <v>0</v>
      </c>
      <c r="J3557" s="309">
        <f t="shared" ref="J3557" si="828">J3558+J3561+J3564+J3565+J3566+J3567+J3568</f>
        <v>0</v>
      </c>
      <c r="K3557" s="309">
        <f t="shared" ref="K3557" si="829">K3558+K3561+K3564+K3565+K3566+K3567+K3568</f>
        <v>129695861</v>
      </c>
      <c r="L3557" s="309">
        <f t="shared" ref="L3557" si="830">L3558+L3561+L3564+L3565+L3566+L3567+L3568</f>
        <v>0</v>
      </c>
      <c r="M3557" s="309">
        <f t="shared" ref="M3557" si="831">M3558+M3561+M3564+M3565+M3566+M3567+M3568</f>
        <v>0</v>
      </c>
      <c r="N3557" s="309">
        <f t="shared" ref="N3557" si="832">N3558+N3561+N3564+N3565+N3566+N3567+N3568</f>
        <v>0</v>
      </c>
      <c r="O3557" s="309">
        <f t="shared" ref="O3557" si="833">O3558+O3561+O3564+O3565+O3566+O3567+O3568</f>
        <v>23000000</v>
      </c>
      <c r="P3557" s="309">
        <f t="shared" ref="P3557" si="834">P3558+P3561+P3564+P3565+P3566+P3567+P3568</f>
        <v>0</v>
      </c>
      <c r="Q3557" s="309">
        <f t="shared" ref="Q3557" si="835">Q3558+Q3561+Q3564+Q3565+Q3566+Q3567+Q3568</f>
        <v>0</v>
      </c>
      <c r="R3557" s="309">
        <f t="shared" ref="R3557" si="836">R3558+R3561+R3564+R3565+R3566+R3567+R3568</f>
        <v>0</v>
      </c>
      <c r="S3557" s="309">
        <f t="shared" ref="S3557" si="837">S3558+S3561+S3564+S3565+S3566+S3567+S3568</f>
        <v>0</v>
      </c>
      <c r="T3557" s="309">
        <f t="shared" ref="T3557" si="838">T3558+T3561+T3564+T3565+T3566+T3567+T3568</f>
        <v>0</v>
      </c>
      <c r="U3557" s="309"/>
      <c r="V3557" s="309"/>
      <c r="W3557" s="309">
        <f t="shared" ref="W3557" si="839">SUM(W3558:W3568)</f>
        <v>16486994361</v>
      </c>
      <c r="X3557" s="309"/>
    </row>
    <row r="3558" spans="1:25">
      <c r="A3558" s="173"/>
      <c r="B3558" s="163">
        <v>1</v>
      </c>
      <c r="C3558" s="163" t="s">
        <v>95</v>
      </c>
      <c r="D3558" s="167" t="s">
        <v>9</v>
      </c>
      <c r="E3558" s="300">
        <v>16239622000</v>
      </c>
      <c r="F3558" s="300"/>
      <c r="G3558" s="300">
        <f>SUM(G3559:G3560)</f>
        <v>0</v>
      </c>
      <c r="H3558" s="300">
        <f t="shared" ref="H3558:T3558" si="840">SUM(H3559:H3560)</f>
        <v>0</v>
      </c>
      <c r="I3558" s="300">
        <f t="shared" si="840"/>
        <v>0</v>
      </c>
      <c r="J3558" s="300">
        <f t="shared" si="840"/>
        <v>0</v>
      </c>
      <c r="K3558" s="300">
        <f t="shared" si="840"/>
        <v>129695861</v>
      </c>
      <c r="L3558" s="300">
        <f t="shared" si="840"/>
        <v>0</v>
      </c>
      <c r="M3558" s="300">
        <f t="shared" si="840"/>
        <v>0</v>
      </c>
      <c r="N3558" s="300">
        <f t="shared" si="840"/>
        <v>0</v>
      </c>
      <c r="O3558" s="300">
        <f t="shared" si="840"/>
        <v>23000000</v>
      </c>
      <c r="P3558" s="300">
        <f t="shared" si="840"/>
        <v>0</v>
      </c>
      <c r="Q3558" s="300">
        <f t="shared" si="840"/>
        <v>0</v>
      </c>
      <c r="R3558" s="300">
        <f t="shared" si="840"/>
        <v>0</v>
      </c>
      <c r="S3558" s="300">
        <f t="shared" si="840"/>
        <v>0</v>
      </c>
      <c r="T3558" s="300">
        <f t="shared" si="840"/>
        <v>0</v>
      </c>
      <c r="U3558" s="300"/>
      <c r="V3558" s="300"/>
      <c r="W3558" s="301">
        <f>E3558+G3558+H3558+I3558+J3558+K3558+L3558+M3558+N3558-O3558-P3558-Q3558-R3558-S3558-T3558-U3558-V3558</f>
        <v>16346317861</v>
      </c>
      <c r="X3558" s="301"/>
      <c r="Y3558" s="154"/>
    </row>
    <row r="3559" spans="1:25" s="259" customFormat="1">
      <c r="A3559" s="165"/>
      <c r="B3559" s="166"/>
      <c r="C3559" s="166"/>
      <c r="D3559" s="248" t="s">
        <v>1789</v>
      </c>
      <c r="E3559" s="343"/>
      <c r="F3559" s="343"/>
      <c r="G3559" s="343"/>
      <c r="H3559" s="343"/>
      <c r="I3559" s="343"/>
      <c r="J3559" s="316">
        <v>0</v>
      </c>
      <c r="K3559" s="316">
        <v>58217593</v>
      </c>
      <c r="L3559" s="343"/>
      <c r="M3559" s="345"/>
      <c r="N3559" s="345"/>
      <c r="O3559" s="345"/>
      <c r="P3559" s="345"/>
      <c r="Q3559" s="345"/>
      <c r="R3559" s="345"/>
      <c r="S3559" s="345"/>
      <c r="T3559" s="345"/>
      <c r="U3559" s="345"/>
      <c r="V3559" s="345"/>
      <c r="W3559" s="345"/>
      <c r="X3559" s="345"/>
      <c r="Y3559" s="156"/>
    </row>
    <row r="3560" spans="1:25" s="259" customFormat="1">
      <c r="A3560" s="165"/>
      <c r="B3560" s="166"/>
      <c r="C3560" s="166"/>
      <c r="D3560" s="248" t="s">
        <v>1788</v>
      </c>
      <c r="E3560" s="343"/>
      <c r="F3560" s="343"/>
      <c r="G3560" s="343"/>
      <c r="H3560" s="343"/>
      <c r="I3560" s="343"/>
      <c r="J3560" s="316">
        <v>0</v>
      </c>
      <c r="K3560" s="316">
        <v>71478268</v>
      </c>
      <c r="L3560" s="343"/>
      <c r="M3560" s="345"/>
      <c r="N3560" s="345"/>
      <c r="O3560" s="316">
        <v>23000000</v>
      </c>
      <c r="P3560" s="345"/>
      <c r="Q3560" s="345"/>
      <c r="R3560" s="345"/>
      <c r="S3560" s="345"/>
      <c r="T3560" s="345"/>
      <c r="U3560" s="345"/>
      <c r="V3560" s="345"/>
      <c r="W3560" s="345"/>
      <c r="X3560" s="345"/>
      <c r="Y3560" s="156"/>
    </row>
    <row r="3561" spans="1:25">
      <c r="A3561" s="173"/>
      <c r="B3561" s="163">
        <v>2</v>
      </c>
      <c r="C3561" s="163" t="s">
        <v>96</v>
      </c>
      <c r="D3561" s="167" t="s">
        <v>12</v>
      </c>
      <c r="E3561" s="300">
        <v>49472000</v>
      </c>
      <c r="F3561" s="300">
        <v>8911000</v>
      </c>
      <c r="G3561" s="300">
        <f t="shared" ref="G3561:T3561" si="841">SUM(G3562:G3563)</f>
        <v>8911000</v>
      </c>
      <c r="H3561" s="300">
        <f t="shared" si="841"/>
        <v>0</v>
      </c>
      <c r="I3561" s="300">
        <f t="shared" si="841"/>
        <v>0</v>
      </c>
      <c r="J3561" s="300">
        <f t="shared" si="841"/>
        <v>0</v>
      </c>
      <c r="K3561" s="300">
        <f t="shared" si="841"/>
        <v>0</v>
      </c>
      <c r="L3561" s="300">
        <f t="shared" si="841"/>
        <v>0</v>
      </c>
      <c r="M3561" s="300">
        <f t="shared" si="841"/>
        <v>0</v>
      </c>
      <c r="N3561" s="300">
        <f t="shared" si="841"/>
        <v>0</v>
      </c>
      <c r="O3561" s="300">
        <f t="shared" si="841"/>
        <v>0</v>
      </c>
      <c r="P3561" s="300">
        <f t="shared" si="841"/>
        <v>0</v>
      </c>
      <c r="Q3561" s="300">
        <f t="shared" si="841"/>
        <v>0</v>
      </c>
      <c r="R3561" s="300">
        <f t="shared" si="841"/>
        <v>0</v>
      </c>
      <c r="S3561" s="300">
        <f t="shared" si="841"/>
        <v>0</v>
      </c>
      <c r="T3561" s="300">
        <f t="shared" si="841"/>
        <v>0</v>
      </c>
      <c r="U3561" s="300"/>
      <c r="V3561" s="300"/>
      <c r="W3561" s="301">
        <f>E3561+G3561+H3561+I3561+J3561+K3561+L3561+M3561+N3561-O3561-P3561-Q3561-R3561-S3561-T3561-U3561-V3561</f>
        <v>58383000</v>
      </c>
      <c r="X3561" s="301"/>
      <c r="Y3561" s="154"/>
    </row>
    <row r="3562" spans="1:25">
      <c r="A3562" s="174"/>
      <c r="B3562" s="162"/>
      <c r="C3562" s="162"/>
      <c r="D3562" s="248" t="s">
        <v>526</v>
      </c>
      <c r="E3562" s="302"/>
      <c r="F3562" s="302"/>
      <c r="G3562" s="316">
        <v>6711000</v>
      </c>
      <c r="H3562" s="302"/>
      <c r="I3562" s="302"/>
      <c r="J3562" s="302"/>
      <c r="K3562" s="302"/>
      <c r="L3562" s="302"/>
      <c r="M3562" s="304"/>
      <c r="N3562" s="304"/>
      <c r="O3562" s="304"/>
      <c r="P3562" s="304"/>
      <c r="Q3562" s="304"/>
      <c r="R3562" s="304"/>
      <c r="S3562" s="304"/>
      <c r="T3562" s="304"/>
      <c r="U3562" s="304"/>
      <c r="V3562" s="304"/>
      <c r="W3562" s="304"/>
      <c r="X3562" s="304"/>
      <c r="Y3562" s="154"/>
    </row>
    <row r="3563" spans="1:25">
      <c r="A3563" s="174"/>
      <c r="B3563" s="162"/>
      <c r="C3563" s="162"/>
      <c r="D3563" s="248" t="s">
        <v>152</v>
      </c>
      <c r="E3563" s="302"/>
      <c r="F3563" s="302"/>
      <c r="G3563" s="316">
        <v>2200000</v>
      </c>
      <c r="H3563" s="302"/>
      <c r="I3563" s="302"/>
      <c r="J3563" s="302"/>
      <c r="K3563" s="302"/>
      <c r="L3563" s="302"/>
      <c r="M3563" s="304"/>
      <c r="N3563" s="304"/>
      <c r="O3563" s="304"/>
      <c r="P3563" s="304"/>
      <c r="Q3563" s="304"/>
      <c r="R3563" s="304"/>
      <c r="S3563" s="304"/>
      <c r="T3563" s="304"/>
      <c r="U3563" s="304"/>
      <c r="V3563" s="304"/>
      <c r="W3563" s="304"/>
      <c r="X3563" s="304"/>
      <c r="Y3563" s="154"/>
    </row>
    <row r="3564" spans="1:25">
      <c r="A3564" s="173"/>
      <c r="B3564" s="163">
        <v>3</v>
      </c>
      <c r="C3564" s="163" t="s">
        <v>97</v>
      </c>
      <c r="D3564" s="167" t="s">
        <v>13</v>
      </c>
      <c r="E3564" s="300">
        <v>81000000</v>
      </c>
      <c r="F3564" s="300"/>
      <c r="G3564" s="300"/>
      <c r="H3564" s="300"/>
      <c r="I3564" s="300"/>
      <c r="J3564" s="300"/>
      <c r="K3564" s="300"/>
      <c r="L3564" s="300"/>
      <c r="M3564" s="301">
        <v>0</v>
      </c>
      <c r="N3564" s="301"/>
      <c r="O3564" s="301"/>
      <c r="P3564" s="301"/>
      <c r="Q3564" s="301">
        <v>0</v>
      </c>
      <c r="R3564" s="301">
        <v>0</v>
      </c>
      <c r="S3564" s="301">
        <v>0</v>
      </c>
      <c r="T3564" s="301"/>
      <c r="U3564" s="301"/>
      <c r="V3564" s="301"/>
      <c r="W3564" s="301">
        <f t="shared" ref="W3564:W3568" si="842">E3564+G3564+H3564+I3564+J3564+K3564+L3564+M3564+N3564-O3564-P3564-Q3564-R3564-S3564-T3564-U3564-V3564</f>
        <v>81000000</v>
      </c>
      <c r="X3564" s="301"/>
      <c r="Y3564" s="154"/>
    </row>
    <row r="3565" spans="1:25">
      <c r="A3565" s="173"/>
      <c r="B3565" s="163">
        <v>4</v>
      </c>
      <c r="C3565" s="163" t="s">
        <v>98</v>
      </c>
      <c r="D3565" s="167" t="s">
        <v>8</v>
      </c>
      <c r="E3565" s="300">
        <v>0</v>
      </c>
      <c r="F3565" s="300"/>
      <c r="G3565" s="300"/>
      <c r="H3565" s="300"/>
      <c r="I3565" s="300"/>
      <c r="J3565" s="300"/>
      <c r="K3565" s="300"/>
      <c r="L3565" s="300"/>
      <c r="M3565" s="301">
        <v>0</v>
      </c>
      <c r="N3565" s="301"/>
      <c r="O3565" s="301"/>
      <c r="P3565" s="301"/>
      <c r="Q3565" s="301">
        <v>0</v>
      </c>
      <c r="R3565" s="301">
        <v>0</v>
      </c>
      <c r="S3565" s="301">
        <v>0</v>
      </c>
      <c r="T3565" s="301"/>
      <c r="U3565" s="301"/>
      <c r="V3565" s="301"/>
      <c r="W3565" s="301">
        <f t="shared" si="842"/>
        <v>0</v>
      </c>
      <c r="X3565" s="301"/>
      <c r="Y3565" s="154"/>
    </row>
    <row r="3566" spans="1:25">
      <c r="A3566" s="173"/>
      <c r="B3566" s="163">
        <v>5</v>
      </c>
      <c r="C3566" s="163" t="s">
        <v>99</v>
      </c>
      <c r="D3566" s="167" t="s">
        <v>14</v>
      </c>
      <c r="E3566" s="300">
        <v>1293500</v>
      </c>
      <c r="F3566" s="300"/>
      <c r="G3566" s="300"/>
      <c r="H3566" s="300"/>
      <c r="I3566" s="300"/>
      <c r="J3566" s="300"/>
      <c r="K3566" s="300"/>
      <c r="L3566" s="300"/>
      <c r="M3566" s="301">
        <v>0</v>
      </c>
      <c r="N3566" s="301"/>
      <c r="O3566" s="301"/>
      <c r="P3566" s="301"/>
      <c r="Q3566" s="301">
        <v>0</v>
      </c>
      <c r="R3566" s="301">
        <v>0</v>
      </c>
      <c r="S3566" s="301">
        <v>0</v>
      </c>
      <c r="T3566" s="301"/>
      <c r="U3566" s="301"/>
      <c r="V3566" s="301"/>
      <c r="W3566" s="301">
        <f t="shared" si="842"/>
        <v>1293500</v>
      </c>
      <c r="X3566" s="301"/>
      <c r="Y3566" s="154"/>
    </row>
    <row r="3567" spans="1:25">
      <c r="A3567" s="173"/>
      <c r="B3567" s="163">
        <v>6</v>
      </c>
      <c r="C3567" s="163" t="s">
        <v>100</v>
      </c>
      <c r="D3567" s="167" t="s">
        <v>10</v>
      </c>
      <c r="E3567" s="300">
        <v>0</v>
      </c>
      <c r="F3567" s="300"/>
      <c r="G3567" s="300"/>
      <c r="H3567" s="300"/>
      <c r="I3567" s="300"/>
      <c r="J3567" s="300"/>
      <c r="K3567" s="300"/>
      <c r="L3567" s="300"/>
      <c r="M3567" s="301">
        <v>0</v>
      </c>
      <c r="N3567" s="301"/>
      <c r="O3567" s="301"/>
      <c r="P3567" s="301"/>
      <c r="Q3567" s="301">
        <v>0</v>
      </c>
      <c r="R3567" s="301">
        <v>0</v>
      </c>
      <c r="S3567" s="301">
        <v>0</v>
      </c>
      <c r="T3567" s="301"/>
      <c r="U3567" s="301"/>
      <c r="V3567" s="301"/>
      <c r="W3567" s="301">
        <f t="shared" si="842"/>
        <v>0</v>
      </c>
      <c r="X3567" s="301"/>
      <c r="Y3567" s="154"/>
    </row>
    <row r="3568" spans="1:25" s="247" customFormat="1">
      <c r="A3568" s="175"/>
      <c r="B3568" s="168">
        <v>7</v>
      </c>
      <c r="C3568" s="168"/>
      <c r="D3568" s="169" t="s">
        <v>11</v>
      </c>
      <c r="E3568" s="300">
        <v>0</v>
      </c>
      <c r="F3568" s="300"/>
      <c r="G3568" s="300"/>
      <c r="H3568" s="300"/>
      <c r="I3568" s="300"/>
      <c r="J3568" s="300"/>
      <c r="K3568" s="300"/>
      <c r="L3568" s="300"/>
      <c r="M3568" s="308">
        <v>0</v>
      </c>
      <c r="N3568" s="308"/>
      <c r="O3568" s="308"/>
      <c r="P3568" s="308"/>
      <c r="Q3568" s="308">
        <v>0</v>
      </c>
      <c r="R3568" s="308">
        <v>0</v>
      </c>
      <c r="S3568" s="308">
        <v>0</v>
      </c>
      <c r="T3568" s="308"/>
      <c r="U3568" s="308"/>
      <c r="V3568" s="308"/>
      <c r="W3568" s="301">
        <f t="shared" si="842"/>
        <v>0</v>
      </c>
      <c r="X3568" s="308"/>
      <c r="Y3568" s="155"/>
    </row>
    <row r="3569" spans="1:25">
      <c r="A3569" s="174"/>
      <c r="B3569" s="162"/>
      <c r="C3569" s="162"/>
      <c r="D3569" s="201"/>
      <c r="E3569" s="304"/>
      <c r="F3569" s="304"/>
      <c r="G3569" s="304"/>
      <c r="H3569" s="304"/>
      <c r="I3569" s="304"/>
      <c r="J3569" s="304"/>
      <c r="K3569" s="304"/>
      <c r="L3569" s="304"/>
      <c r="M3569" s="304"/>
      <c r="N3569" s="304"/>
      <c r="O3569" s="304"/>
      <c r="P3569" s="304"/>
      <c r="Q3569" s="304"/>
      <c r="R3569" s="304"/>
      <c r="S3569" s="304"/>
      <c r="T3569" s="304"/>
      <c r="U3569" s="304"/>
      <c r="V3569" s="304"/>
      <c r="W3569" s="304"/>
      <c r="X3569" s="304"/>
      <c r="Y3569" s="154"/>
    </row>
    <row r="3570" spans="1:25" s="226" customFormat="1" ht="18.75" customHeight="1">
      <c r="A3570" s="249">
        <v>63</v>
      </c>
      <c r="B3570" s="250" t="s">
        <v>81</v>
      </c>
      <c r="C3570" s="251"/>
      <c r="D3570" s="251"/>
      <c r="E3570" s="309">
        <f>E3571+E3572+E3574+E3575+E3576+E3577+E3578</f>
        <v>5360981500</v>
      </c>
      <c r="F3570" s="309">
        <f t="shared" ref="F3570:G3570" si="843">F3571+F3572+F3574+F3575+F3576+F3577+F3578</f>
        <v>3000000</v>
      </c>
      <c r="G3570" s="309">
        <f t="shared" si="843"/>
        <v>3000000</v>
      </c>
      <c r="H3570" s="309">
        <f t="shared" ref="H3570" si="844">H3571+H3572+H3574+H3575+H3576+H3577+H3578</f>
        <v>0</v>
      </c>
      <c r="I3570" s="309">
        <f t="shared" ref="I3570" si="845">I3571+I3572+I3574+I3575+I3576+I3577+I3578</f>
        <v>0</v>
      </c>
      <c r="J3570" s="309">
        <f t="shared" ref="J3570" si="846">J3571+J3572+J3574+J3575+J3576+J3577+J3578</f>
        <v>0</v>
      </c>
      <c r="K3570" s="309">
        <f t="shared" ref="K3570" si="847">K3571+K3572+K3574+K3575+K3576+K3577+K3578</f>
        <v>0</v>
      </c>
      <c r="L3570" s="309">
        <f t="shared" ref="L3570" si="848">L3571+L3572+L3574+L3575+L3576+L3577+L3578</f>
        <v>0</v>
      </c>
      <c r="M3570" s="309">
        <f t="shared" ref="M3570" si="849">M3571+M3572+M3574+M3575+M3576+M3577+M3578</f>
        <v>0</v>
      </c>
      <c r="N3570" s="309">
        <f t="shared" ref="N3570" si="850">N3571+N3572+N3574+N3575+N3576+N3577+N3578</f>
        <v>0</v>
      </c>
      <c r="O3570" s="309">
        <f t="shared" ref="O3570" si="851">O3571+O3572+O3574+O3575+O3576+O3577+O3578</f>
        <v>0</v>
      </c>
      <c r="P3570" s="309">
        <f t="shared" ref="P3570" si="852">P3571+P3572+P3574+P3575+P3576+P3577+P3578</f>
        <v>0</v>
      </c>
      <c r="Q3570" s="309">
        <f t="shared" ref="Q3570" si="853">Q3571+Q3572+Q3574+Q3575+Q3576+Q3577+Q3578</f>
        <v>0</v>
      </c>
      <c r="R3570" s="309">
        <f t="shared" ref="R3570" si="854">R3571+R3572+R3574+R3575+R3576+R3577+R3578</f>
        <v>0</v>
      </c>
      <c r="S3570" s="309">
        <f t="shared" ref="S3570" si="855">S3571+S3572+S3574+S3575+S3576+S3577+S3578</f>
        <v>0</v>
      </c>
      <c r="T3570" s="309">
        <f t="shared" ref="T3570" si="856">T3571+T3572+T3574+T3575+T3576+T3577+T3578</f>
        <v>0</v>
      </c>
      <c r="U3570" s="309"/>
      <c r="V3570" s="309"/>
      <c r="W3570" s="309">
        <f t="shared" ref="W3570" si="857">SUM(W3571:W3578)</f>
        <v>5363981500</v>
      </c>
      <c r="X3570" s="309"/>
    </row>
    <row r="3571" spans="1:25">
      <c r="A3571" s="173"/>
      <c r="B3571" s="163">
        <v>1</v>
      </c>
      <c r="C3571" s="163" t="s">
        <v>95</v>
      </c>
      <c r="D3571" s="167" t="s">
        <v>9</v>
      </c>
      <c r="E3571" s="300">
        <v>2825000000</v>
      </c>
      <c r="F3571" s="300"/>
      <c r="G3571" s="300"/>
      <c r="H3571" s="300"/>
      <c r="I3571" s="300"/>
      <c r="J3571" s="300"/>
      <c r="K3571" s="300"/>
      <c r="L3571" s="300"/>
      <c r="M3571" s="301">
        <v>0</v>
      </c>
      <c r="N3571" s="301"/>
      <c r="O3571" s="301"/>
      <c r="P3571" s="301"/>
      <c r="Q3571" s="301">
        <v>0</v>
      </c>
      <c r="R3571" s="301">
        <v>0</v>
      </c>
      <c r="S3571" s="301">
        <v>0</v>
      </c>
      <c r="T3571" s="301"/>
      <c r="U3571" s="301"/>
      <c r="V3571" s="301"/>
      <c r="W3571" s="301">
        <f t="shared" ref="W3571:W3572" si="858">E3571+G3571+H3571+I3571+J3571+K3571+L3571+M3571+N3571-O3571-P3571-Q3571-R3571-S3571-T3571-U3571-V3571</f>
        <v>2825000000</v>
      </c>
      <c r="X3571" s="301"/>
      <c r="Y3571" s="154"/>
    </row>
    <row r="3572" spans="1:25">
      <c r="A3572" s="173"/>
      <c r="B3572" s="163">
        <v>2</v>
      </c>
      <c r="C3572" s="163" t="s">
        <v>96</v>
      </c>
      <c r="D3572" s="167" t="s">
        <v>12</v>
      </c>
      <c r="E3572" s="300">
        <v>43265000</v>
      </c>
      <c r="F3572" s="300">
        <v>3000000</v>
      </c>
      <c r="G3572" s="300">
        <f>SUM(G3573)</f>
        <v>3000000</v>
      </c>
      <c r="H3572" s="300">
        <f t="shared" ref="H3572:T3572" si="859">SUM(H3573)</f>
        <v>0</v>
      </c>
      <c r="I3572" s="300">
        <f t="shared" si="859"/>
        <v>0</v>
      </c>
      <c r="J3572" s="300">
        <f t="shared" si="859"/>
        <v>0</v>
      </c>
      <c r="K3572" s="300">
        <f t="shared" si="859"/>
        <v>0</v>
      </c>
      <c r="L3572" s="300">
        <f t="shared" si="859"/>
        <v>0</v>
      </c>
      <c r="M3572" s="300">
        <f t="shared" si="859"/>
        <v>0</v>
      </c>
      <c r="N3572" s="300">
        <f t="shared" si="859"/>
        <v>0</v>
      </c>
      <c r="O3572" s="300">
        <f t="shared" si="859"/>
        <v>0</v>
      </c>
      <c r="P3572" s="300">
        <f t="shared" si="859"/>
        <v>0</v>
      </c>
      <c r="Q3572" s="300">
        <f t="shared" si="859"/>
        <v>0</v>
      </c>
      <c r="R3572" s="300">
        <f t="shared" si="859"/>
        <v>0</v>
      </c>
      <c r="S3572" s="300">
        <f t="shared" si="859"/>
        <v>0</v>
      </c>
      <c r="T3572" s="300">
        <f t="shared" si="859"/>
        <v>0</v>
      </c>
      <c r="U3572" s="300"/>
      <c r="V3572" s="300"/>
      <c r="W3572" s="301">
        <f t="shared" si="858"/>
        <v>46265000</v>
      </c>
      <c r="X3572" s="301"/>
      <c r="Y3572" s="154"/>
    </row>
    <row r="3573" spans="1:25">
      <c r="A3573" s="174"/>
      <c r="B3573" s="162"/>
      <c r="C3573" s="162"/>
      <c r="D3573" s="248" t="s">
        <v>608</v>
      </c>
      <c r="E3573" s="302"/>
      <c r="F3573" s="302"/>
      <c r="G3573" s="353">
        <v>3000000</v>
      </c>
      <c r="H3573" s="302"/>
      <c r="I3573" s="302"/>
      <c r="J3573" s="302"/>
      <c r="K3573" s="302"/>
      <c r="L3573" s="302"/>
      <c r="M3573" s="304"/>
      <c r="N3573" s="304"/>
      <c r="O3573" s="304"/>
      <c r="P3573" s="304"/>
      <c r="Q3573" s="304"/>
      <c r="R3573" s="304"/>
      <c r="S3573" s="304"/>
      <c r="T3573" s="304"/>
      <c r="U3573" s="304"/>
      <c r="V3573" s="304"/>
      <c r="W3573" s="304"/>
      <c r="X3573" s="304"/>
      <c r="Y3573" s="154"/>
    </row>
    <row r="3574" spans="1:25">
      <c r="A3574" s="173"/>
      <c r="B3574" s="163">
        <v>3</v>
      </c>
      <c r="C3574" s="163" t="s">
        <v>97</v>
      </c>
      <c r="D3574" s="167" t="s">
        <v>13</v>
      </c>
      <c r="E3574" s="300">
        <v>2492500000</v>
      </c>
      <c r="F3574" s="300"/>
      <c r="G3574" s="300"/>
      <c r="H3574" s="300"/>
      <c r="I3574" s="300"/>
      <c r="J3574" s="300"/>
      <c r="K3574" s="300"/>
      <c r="L3574" s="300"/>
      <c r="M3574" s="301">
        <v>0</v>
      </c>
      <c r="N3574" s="301"/>
      <c r="O3574" s="301"/>
      <c r="P3574" s="301"/>
      <c r="Q3574" s="301">
        <v>0</v>
      </c>
      <c r="R3574" s="301">
        <v>0</v>
      </c>
      <c r="S3574" s="301">
        <v>0</v>
      </c>
      <c r="T3574" s="301"/>
      <c r="U3574" s="301"/>
      <c r="V3574" s="301"/>
      <c r="W3574" s="301">
        <f t="shared" ref="W3574:W3578" si="860">E3574+G3574+H3574+I3574+J3574+K3574+L3574+M3574+N3574-O3574-P3574-Q3574-R3574-S3574-T3574-U3574-V3574</f>
        <v>2492500000</v>
      </c>
      <c r="X3574" s="301"/>
      <c r="Y3574" s="154"/>
    </row>
    <row r="3575" spans="1:25">
      <c r="A3575" s="173"/>
      <c r="B3575" s="163">
        <v>4</v>
      </c>
      <c r="C3575" s="163" t="s">
        <v>98</v>
      </c>
      <c r="D3575" s="167" t="s">
        <v>8</v>
      </c>
      <c r="E3575" s="300">
        <v>0</v>
      </c>
      <c r="F3575" s="300"/>
      <c r="G3575" s="300"/>
      <c r="H3575" s="300"/>
      <c r="I3575" s="300"/>
      <c r="J3575" s="300"/>
      <c r="K3575" s="300"/>
      <c r="L3575" s="300"/>
      <c r="M3575" s="301">
        <v>0</v>
      </c>
      <c r="N3575" s="301"/>
      <c r="O3575" s="301"/>
      <c r="P3575" s="301"/>
      <c r="Q3575" s="301">
        <v>0</v>
      </c>
      <c r="R3575" s="301">
        <v>0</v>
      </c>
      <c r="S3575" s="301">
        <v>0</v>
      </c>
      <c r="T3575" s="301"/>
      <c r="U3575" s="301"/>
      <c r="V3575" s="301"/>
      <c r="W3575" s="301">
        <f t="shared" si="860"/>
        <v>0</v>
      </c>
      <c r="X3575" s="301"/>
      <c r="Y3575" s="154"/>
    </row>
    <row r="3576" spans="1:25">
      <c r="A3576" s="173"/>
      <c r="B3576" s="163">
        <v>5</v>
      </c>
      <c r="C3576" s="163" t="s">
        <v>99</v>
      </c>
      <c r="D3576" s="167" t="s">
        <v>14</v>
      </c>
      <c r="E3576" s="300">
        <v>216500</v>
      </c>
      <c r="F3576" s="300"/>
      <c r="G3576" s="300"/>
      <c r="H3576" s="300"/>
      <c r="I3576" s="300"/>
      <c r="J3576" s="300"/>
      <c r="K3576" s="300"/>
      <c r="L3576" s="300"/>
      <c r="M3576" s="301">
        <v>0</v>
      </c>
      <c r="N3576" s="301"/>
      <c r="O3576" s="301"/>
      <c r="P3576" s="301"/>
      <c r="Q3576" s="301">
        <v>0</v>
      </c>
      <c r="R3576" s="301">
        <v>0</v>
      </c>
      <c r="S3576" s="301">
        <v>0</v>
      </c>
      <c r="T3576" s="301"/>
      <c r="U3576" s="301"/>
      <c r="V3576" s="301"/>
      <c r="W3576" s="301">
        <f t="shared" si="860"/>
        <v>216500</v>
      </c>
      <c r="X3576" s="301"/>
      <c r="Y3576" s="154"/>
    </row>
    <row r="3577" spans="1:25">
      <c r="A3577" s="173"/>
      <c r="B3577" s="163">
        <v>6</v>
      </c>
      <c r="C3577" s="163" t="s">
        <v>100</v>
      </c>
      <c r="D3577" s="167" t="s">
        <v>10</v>
      </c>
      <c r="E3577" s="300">
        <v>0</v>
      </c>
      <c r="F3577" s="300"/>
      <c r="G3577" s="300"/>
      <c r="H3577" s="300"/>
      <c r="I3577" s="300"/>
      <c r="J3577" s="300"/>
      <c r="K3577" s="300"/>
      <c r="L3577" s="300"/>
      <c r="M3577" s="301">
        <v>0</v>
      </c>
      <c r="N3577" s="301"/>
      <c r="O3577" s="301"/>
      <c r="P3577" s="301"/>
      <c r="Q3577" s="301">
        <v>0</v>
      </c>
      <c r="R3577" s="301">
        <v>0</v>
      </c>
      <c r="S3577" s="301">
        <v>0</v>
      </c>
      <c r="T3577" s="301"/>
      <c r="U3577" s="301"/>
      <c r="V3577" s="301"/>
      <c r="W3577" s="301">
        <f t="shared" si="860"/>
        <v>0</v>
      </c>
      <c r="X3577" s="301"/>
      <c r="Y3577" s="154"/>
    </row>
    <row r="3578" spans="1:25" s="247" customFormat="1">
      <c r="A3578" s="175"/>
      <c r="B3578" s="168">
        <v>7</v>
      </c>
      <c r="C3578" s="168"/>
      <c r="D3578" s="169" t="s">
        <v>11</v>
      </c>
      <c r="E3578" s="300">
        <v>0</v>
      </c>
      <c r="F3578" s="300"/>
      <c r="G3578" s="300"/>
      <c r="H3578" s="300"/>
      <c r="I3578" s="300"/>
      <c r="J3578" s="300"/>
      <c r="K3578" s="300"/>
      <c r="L3578" s="300"/>
      <c r="M3578" s="308">
        <v>0</v>
      </c>
      <c r="N3578" s="308"/>
      <c r="O3578" s="308"/>
      <c r="P3578" s="308"/>
      <c r="Q3578" s="308">
        <v>0</v>
      </c>
      <c r="R3578" s="308">
        <v>0</v>
      </c>
      <c r="S3578" s="308">
        <v>0</v>
      </c>
      <c r="T3578" s="308"/>
      <c r="U3578" s="308"/>
      <c r="V3578" s="308"/>
      <c r="W3578" s="301">
        <f t="shared" si="860"/>
        <v>0</v>
      </c>
      <c r="X3578" s="308"/>
      <c r="Y3578" s="155"/>
    </row>
    <row r="3579" spans="1:25">
      <c r="A3579" s="174"/>
      <c r="B3579" s="162"/>
      <c r="C3579" s="162"/>
      <c r="D3579" s="248"/>
      <c r="E3579" s="304"/>
      <c r="F3579" s="304"/>
      <c r="G3579" s="304"/>
      <c r="H3579" s="304"/>
      <c r="I3579" s="304"/>
      <c r="J3579" s="304"/>
      <c r="K3579" s="304"/>
      <c r="L3579" s="304"/>
      <c r="M3579" s="304"/>
      <c r="N3579" s="304"/>
      <c r="O3579" s="304"/>
      <c r="P3579" s="304"/>
      <c r="Q3579" s="304"/>
      <c r="R3579" s="304"/>
      <c r="S3579" s="304"/>
      <c r="T3579" s="304"/>
      <c r="U3579" s="304"/>
      <c r="V3579" s="304"/>
      <c r="W3579" s="304"/>
      <c r="X3579" s="304"/>
      <c r="Y3579" s="154"/>
    </row>
    <row r="3580" spans="1:25" s="226" customFormat="1" ht="18.75" customHeight="1">
      <c r="A3580" s="249">
        <v>64</v>
      </c>
      <c r="B3580" s="250" t="s">
        <v>82</v>
      </c>
      <c r="C3580" s="251"/>
      <c r="D3580" s="251"/>
      <c r="E3580" s="309">
        <f t="shared" ref="E3580:T3580" si="861">E3581+E3583+E3626+E3636+E3638+E3639+E3640</f>
        <v>0</v>
      </c>
      <c r="F3580" s="309">
        <f t="shared" si="861"/>
        <v>437746800</v>
      </c>
      <c r="G3580" s="309">
        <f t="shared" si="861"/>
        <v>437746800</v>
      </c>
      <c r="H3580" s="309">
        <f t="shared" si="861"/>
        <v>3731500</v>
      </c>
      <c r="I3580" s="309">
        <f t="shared" si="861"/>
        <v>45664000</v>
      </c>
      <c r="J3580" s="309">
        <f t="shared" si="861"/>
        <v>0</v>
      </c>
      <c r="K3580" s="309">
        <f t="shared" si="861"/>
        <v>423620750</v>
      </c>
      <c r="L3580" s="309">
        <f t="shared" si="861"/>
        <v>0</v>
      </c>
      <c r="M3580" s="309">
        <f t="shared" si="861"/>
        <v>0</v>
      </c>
      <c r="N3580" s="309">
        <f t="shared" si="861"/>
        <v>0</v>
      </c>
      <c r="O3580" s="309">
        <f t="shared" si="861"/>
        <v>0</v>
      </c>
      <c r="P3580" s="309">
        <f t="shared" si="861"/>
        <v>0</v>
      </c>
      <c r="Q3580" s="309">
        <f t="shared" si="861"/>
        <v>18468250</v>
      </c>
      <c r="R3580" s="309">
        <f t="shared" si="861"/>
        <v>0</v>
      </c>
      <c r="S3580" s="309">
        <f t="shared" si="861"/>
        <v>0</v>
      </c>
      <c r="T3580" s="309">
        <f t="shared" si="861"/>
        <v>0</v>
      </c>
      <c r="U3580" s="309"/>
      <c r="V3580" s="309"/>
      <c r="W3580" s="309">
        <f>E3580+G3580+H3580+I3580+J3580+K3580+L3580+M3580+N3580-O3580-P3580-Q3580-R3580-S3580-T3580</f>
        <v>892294800</v>
      </c>
      <c r="X3580" s="309"/>
    </row>
    <row r="3581" spans="1:25">
      <c r="A3581" s="173"/>
      <c r="B3581" s="163">
        <v>1</v>
      </c>
      <c r="C3581" s="163" t="s">
        <v>95</v>
      </c>
      <c r="D3581" s="167" t="s">
        <v>9</v>
      </c>
      <c r="E3581" s="300">
        <v>0</v>
      </c>
      <c r="F3581" s="300"/>
      <c r="G3581" s="300">
        <f>SUM(G3582)</f>
        <v>0</v>
      </c>
      <c r="H3581" s="300">
        <f t="shared" ref="H3581:T3581" si="862">SUM(H3582)</f>
        <v>0</v>
      </c>
      <c r="I3581" s="300">
        <f t="shared" si="862"/>
        <v>0</v>
      </c>
      <c r="J3581" s="300">
        <f t="shared" si="862"/>
        <v>0</v>
      </c>
      <c r="K3581" s="300">
        <f t="shared" si="862"/>
        <v>102600000</v>
      </c>
      <c r="L3581" s="300">
        <f t="shared" si="862"/>
        <v>0</v>
      </c>
      <c r="M3581" s="300">
        <f t="shared" si="862"/>
        <v>0</v>
      </c>
      <c r="N3581" s="300">
        <f t="shared" si="862"/>
        <v>0</v>
      </c>
      <c r="O3581" s="300">
        <f t="shared" si="862"/>
        <v>0</v>
      </c>
      <c r="P3581" s="300">
        <f t="shared" si="862"/>
        <v>0</v>
      </c>
      <c r="Q3581" s="300">
        <f t="shared" si="862"/>
        <v>0</v>
      </c>
      <c r="R3581" s="300">
        <f t="shared" si="862"/>
        <v>0</v>
      </c>
      <c r="S3581" s="300">
        <f t="shared" si="862"/>
        <v>0</v>
      </c>
      <c r="T3581" s="300">
        <f t="shared" si="862"/>
        <v>0</v>
      </c>
      <c r="U3581" s="300"/>
      <c r="V3581" s="300"/>
      <c r="W3581" s="301">
        <f>E3581+G3581+H3581+I3581+J3581+K3581+L3581+M3581+N3581-O3581-P3581-Q3581-R3581-S3581-T3581-U3581-V3581</f>
        <v>102600000</v>
      </c>
      <c r="X3581" s="301"/>
      <c r="Y3581" s="154"/>
    </row>
    <row r="3582" spans="1:25">
      <c r="A3582" s="174"/>
      <c r="B3582" s="162"/>
      <c r="C3582" s="162"/>
      <c r="D3582" s="248" t="s">
        <v>1467</v>
      </c>
      <c r="E3582" s="302"/>
      <c r="F3582" s="302"/>
      <c r="G3582" s="302"/>
      <c r="H3582" s="302"/>
      <c r="I3582" s="302"/>
      <c r="J3582" s="302"/>
      <c r="K3582" s="316">
        <v>102600000</v>
      </c>
      <c r="L3582" s="302"/>
      <c r="M3582" s="304"/>
      <c r="N3582" s="304"/>
      <c r="O3582" s="304"/>
      <c r="P3582" s="304"/>
      <c r="Q3582" s="304"/>
      <c r="R3582" s="304"/>
      <c r="S3582" s="304"/>
      <c r="T3582" s="304"/>
      <c r="U3582" s="304"/>
      <c r="V3582" s="304"/>
      <c r="W3582" s="304"/>
      <c r="X3582" s="304"/>
      <c r="Y3582" s="154"/>
    </row>
    <row r="3583" spans="1:25">
      <c r="A3583" s="173"/>
      <c r="B3583" s="163">
        <v>2</v>
      </c>
      <c r="C3583" s="163" t="s">
        <v>96</v>
      </c>
      <c r="D3583" s="167" t="s">
        <v>12</v>
      </c>
      <c r="E3583" s="300">
        <v>0</v>
      </c>
      <c r="F3583" s="300">
        <v>373248500</v>
      </c>
      <c r="G3583" s="300">
        <f>SUM(G3584:G3625)</f>
        <v>373248500</v>
      </c>
      <c r="H3583" s="300">
        <f t="shared" ref="H3583:T3583" si="863">SUM(H3584:H3625)</f>
        <v>3731500</v>
      </c>
      <c r="I3583" s="300">
        <f t="shared" si="863"/>
        <v>45664000</v>
      </c>
      <c r="J3583" s="300">
        <f t="shared" si="863"/>
        <v>0</v>
      </c>
      <c r="K3583" s="300">
        <f t="shared" si="863"/>
        <v>181580750</v>
      </c>
      <c r="L3583" s="300">
        <f t="shared" si="863"/>
        <v>0</v>
      </c>
      <c r="M3583" s="300">
        <f t="shared" si="863"/>
        <v>0</v>
      </c>
      <c r="N3583" s="300">
        <f t="shared" si="863"/>
        <v>0</v>
      </c>
      <c r="O3583" s="300">
        <f t="shared" si="863"/>
        <v>0</v>
      </c>
      <c r="P3583" s="300">
        <f t="shared" si="863"/>
        <v>0</v>
      </c>
      <c r="Q3583" s="300">
        <f t="shared" si="863"/>
        <v>18468250</v>
      </c>
      <c r="R3583" s="300">
        <f t="shared" si="863"/>
        <v>0</v>
      </c>
      <c r="S3583" s="300">
        <f t="shared" si="863"/>
        <v>0</v>
      </c>
      <c r="T3583" s="300">
        <f t="shared" si="863"/>
        <v>0</v>
      </c>
      <c r="U3583" s="300"/>
      <c r="V3583" s="300"/>
      <c r="W3583" s="301">
        <f>E3583+G3583+H3583+I3583+J3583+K3583+L3583+M3583+N3583-O3583-P3583-Q3583-R3583-S3583-T3583-U3583-V3583</f>
        <v>585756500</v>
      </c>
      <c r="X3583" s="301"/>
      <c r="Y3583" s="154"/>
    </row>
    <row r="3584" spans="1:25">
      <c r="A3584" s="174"/>
      <c r="B3584" s="162"/>
      <c r="C3584" s="162"/>
      <c r="D3584" s="248" t="s">
        <v>209</v>
      </c>
      <c r="E3584" s="302"/>
      <c r="F3584" s="302"/>
      <c r="G3584" s="353">
        <v>5900000</v>
      </c>
      <c r="H3584" s="316"/>
      <c r="I3584" s="302"/>
      <c r="J3584" s="302"/>
      <c r="K3584" s="302"/>
      <c r="L3584" s="302"/>
      <c r="M3584" s="304"/>
      <c r="N3584" s="304"/>
      <c r="O3584" s="304"/>
      <c r="P3584" s="304"/>
      <c r="Q3584" s="304"/>
      <c r="R3584" s="304"/>
      <c r="S3584" s="304"/>
      <c r="T3584" s="304"/>
      <c r="U3584" s="304"/>
      <c r="V3584" s="304"/>
      <c r="W3584" s="304"/>
      <c r="X3584" s="304"/>
      <c r="Y3584" s="154"/>
    </row>
    <row r="3585" spans="1:25">
      <c r="A3585" s="174"/>
      <c r="B3585" s="162"/>
      <c r="C3585" s="162"/>
      <c r="D3585" s="248" t="s">
        <v>939</v>
      </c>
      <c r="E3585" s="302"/>
      <c r="F3585" s="302"/>
      <c r="G3585" s="353">
        <v>5200000</v>
      </c>
      <c r="H3585" s="316"/>
      <c r="I3585" s="302"/>
      <c r="J3585" s="302"/>
      <c r="K3585" s="302"/>
      <c r="L3585" s="302"/>
      <c r="M3585" s="304"/>
      <c r="N3585" s="304"/>
      <c r="O3585" s="304"/>
      <c r="P3585" s="304"/>
      <c r="Q3585" s="304"/>
      <c r="R3585" s="304"/>
      <c r="S3585" s="304"/>
      <c r="T3585" s="304"/>
      <c r="U3585" s="304"/>
      <c r="V3585" s="304"/>
      <c r="W3585" s="304"/>
      <c r="X3585" s="304"/>
      <c r="Y3585" s="154"/>
    </row>
    <row r="3586" spans="1:25">
      <c r="A3586" s="174"/>
      <c r="B3586" s="162"/>
      <c r="C3586" s="162"/>
      <c r="D3586" s="248" t="s">
        <v>604</v>
      </c>
      <c r="E3586" s="302"/>
      <c r="F3586" s="302"/>
      <c r="G3586" s="353">
        <v>3500000</v>
      </c>
      <c r="H3586" s="316"/>
      <c r="I3586" s="302"/>
      <c r="J3586" s="302"/>
      <c r="K3586" s="302"/>
      <c r="L3586" s="302"/>
      <c r="M3586" s="304"/>
      <c r="N3586" s="304"/>
      <c r="O3586" s="304"/>
      <c r="P3586" s="304"/>
      <c r="Q3586" s="304"/>
      <c r="R3586" s="304"/>
      <c r="S3586" s="304"/>
      <c r="T3586" s="304"/>
      <c r="U3586" s="304"/>
      <c r="V3586" s="304"/>
      <c r="W3586" s="304"/>
      <c r="X3586" s="304"/>
      <c r="Y3586" s="154"/>
    </row>
    <row r="3587" spans="1:25">
      <c r="A3587" s="174"/>
      <c r="B3587" s="162"/>
      <c r="C3587" s="162"/>
      <c r="D3587" s="248" t="s">
        <v>608</v>
      </c>
      <c r="E3587" s="302"/>
      <c r="F3587" s="302"/>
      <c r="G3587" s="353">
        <v>5200000</v>
      </c>
      <c r="H3587" s="316"/>
      <c r="I3587" s="302"/>
      <c r="J3587" s="302"/>
      <c r="K3587" s="302"/>
      <c r="L3587" s="302"/>
      <c r="M3587" s="304"/>
      <c r="N3587" s="304"/>
      <c r="O3587" s="304"/>
      <c r="P3587" s="304"/>
      <c r="Q3587" s="304"/>
      <c r="R3587" s="304"/>
      <c r="S3587" s="304"/>
      <c r="T3587" s="304"/>
      <c r="U3587" s="304"/>
      <c r="V3587" s="304"/>
      <c r="W3587" s="304"/>
      <c r="X3587" s="304"/>
      <c r="Y3587" s="154"/>
    </row>
    <row r="3588" spans="1:25">
      <c r="A3588" s="174"/>
      <c r="B3588" s="162"/>
      <c r="C3588" s="162"/>
      <c r="D3588" s="248" t="s">
        <v>1314</v>
      </c>
      <c r="E3588" s="302"/>
      <c r="F3588" s="302"/>
      <c r="G3588" s="354">
        <v>7500000</v>
      </c>
      <c r="H3588" s="316"/>
      <c r="I3588" s="302"/>
      <c r="J3588" s="302"/>
      <c r="K3588" s="302"/>
      <c r="L3588" s="302"/>
      <c r="M3588" s="304"/>
      <c r="N3588" s="304"/>
      <c r="O3588" s="304"/>
      <c r="P3588" s="304"/>
      <c r="Q3588" s="304"/>
      <c r="R3588" s="304"/>
      <c r="S3588" s="304"/>
      <c r="T3588" s="304"/>
      <c r="U3588" s="304"/>
      <c r="V3588" s="304"/>
      <c r="W3588" s="304"/>
      <c r="X3588" s="304"/>
      <c r="Y3588" s="154"/>
    </row>
    <row r="3589" spans="1:25">
      <c r="A3589" s="174"/>
      <c r="B3589" s="162"/>
      <c r="C3589" s="162"/>
      <c r="D3589" s="248" t="s">
        <v>1450</v>
      </c>
      <c r="E3589" s="302"/>
      <c r="F3589" s="302"/>
      <c r="G3589" s="302">
        <v>6600000</v>
      </c>
      <c r="H3589" s="316"/>
      <c r="I3589" s="302"/>
      <c r="J3589" s="302"/>
      <c r="K3589" s="302"/>
      <c r="L3589" s="302"/>
      <c r="M3589" s="304"/>
      <c r="N3589" s="304"/>
      <c r="O3589" s="304"/>
      <c r="P3589" s="304"/>
      <c r="Q3589" s="304"/>
      <c r="R3589" s="304"/>
      <c r="S3589" s="304"/>
      <c r="T3589" s="304"/>
      <c r="U3589" s="304"/>
      <c r="V3589" s="304"/>
      <c r="W3589" s="304"/>
      <c r="X3589" s="304"/>
      <c r="Y3589" s="154"/>
    </row>
    <row r="3590" spans="1:25">
      <c r="A3590" s="174"/>
      <c r="B3590" s="162"/>
      <c r="C3590" s="162"/>
      <c r="D3590" s="248" t="s">
        <v>833</v>
      </c>
      <c r="E3590" s="302"/>
      <c r="F3590" s="302"/>
      <c r="G3590" s="316">
        <v>4900000</v>
      </c>
      <c r="H3590" s="316"/>
      <c r="I3590" s="302"/>
      <c r="J3590" s="302"/>
      <c r="K3590" s="302"/>
      <c r="L3590" s="302"/>
      <c r="M3590" s="304"/>
      <c r="N3590" s="304"/>
      <c r="O3590" s="304"/>
      <c r="P3590" s="304"/>
      <c r="Q3590" s="304"/>
      <c r="R3590" s="304"/>
      <c r="S3590" s="304"/>
      <c r="T3590" s="304"/>
      <c r="U3590" s="304"/>
      <c r="V3590" s="304"/>
      <c r="W3590" s="304"/>
      <c r="X3590" s="304"/>
      <c r="Y3590" s="154"/>
    </row>
    <row r="3591" spans="1:25">
      <c r="A3591" s="174"/>
      <c r="B3591" s="162"/>
      <c r="C3591" s="162"/>
      <c r="D3591" s="248" t="s">
        <v>1451</v>
      </c>
      <c r="E3591" s="302"/>
      <c r="F3591" s="302"/>
      <c r="G3591" s="316">
        <v>334448500</v>
      </c>
      <c r="H3591" s="316">
        <v>3731500</v>
      </c>
      <c r="I3591" s="302"/>
      <c r="J3591" s="302"/>
      <c r="K3591" s="302"/>
      <c r="L3591" s="302"/>
      <c r="M3591" s="304"/>
      <c r="N3591" s="304"/>
      <c r="O3591" s="304"/>
      <c r="P3591" s="304"/>
      <c r="Q3591" s="304"/>
      <c r="R3591" s="304"/>
      <c r="S3591" s="304"/>
      <c r="T3591" s="304"/>
      <c r="U3591" s="304"/>
      <c r="V3591" s="304"/>
      <c r="W3591" s="304"/>
      <c r="X3591" s="304"/>
      <c r="Y3591" s="154"/>
    </row>
    <row r="3592" spans="1:25">
      <c r="A3592" s="174"/>
      <c r="B3592" s="162"/>
      <c r="C3592" s="162"/>
      <c r="D3592" s="248" t="s">
        <v>1452</v>
      </c>
      <c r="E3592" s="302"/>
      <c r="F3592" s="302"/>
      <c r="G3592" s="302"/>
      <c r="H3592" s="302"/>
      <c r="I3592" s="316">
        <v>29724000</v>
      </c>
      <c r="J3592" s="302"/>
      <c r="K3592" s="302"/>
      <c r="L3592" s="302"/>
      <c r="M3592" s="304"/>
      <c r="N3592" s="304"/>
      <c r="O3592" s="304"/>
      <c r="P3592" s="304"/>
      <c r="Q3592" s="304"/>
      <c r="R3592" s="304"/>
      <c r="S3592" s="304"/>
      <c r="T3592" s="304"/>
      <c r="U3592" s="304"/>
      <c r="V3592" s="304"/>
      <c r="W3592" s="304"/>
      <c r="X3592" s="304"/>
      <c r="Y3592" s="154"/>
    </row>
    <row r="3593" spans="1:25">
      <c r="A3593" s="174"/>
      <c r="B3593" s="162"/>
      <c r="C3593" s="162"/>
      <c r="D3593" s="248" t="s">
        <v>1453</v>
      </c>
      <c r="E3593" s="302"/>
      <c r="F3593" s="302"/>
      <c r="G3593" s="302"/>
      <c r="H3593" s="302"/>
      <c r="I3593" s="316">
        <v>15940000</v>
      </c>
      <c r="J3593" s="302"/>
      <c r="K3593" s="302"/>
      <c r="L3593" s="302"/>
      <c r="M3593" s="304"/>
      <c r="N3593" s="304"/>
      <c r="O3593" s="304"/>
      <c r="P3593" s="304"/>
      <c r="Q3593" s="304"/>
      <c r="R3593" s="304"/>
      <c r="S3593" s="304"/>
      <c r="T3593" s="304"/>
      <c r="U3593" s="304"/>
      <c r="V3593" s="304"/>
      <c r="W3593" s="304"/>
      <c r="X3593" s="304"/>
      <c r="Y3593" s="154"/>
    </row>
    <row r="3594" spans="1:25">
      <c r="A3594" s="174"/>
      <c r="B3594" s="162"/>
      <c r="C3594" s="162"/>
      <c r="D3594" s="201"/>
      <c r="E3594" s="302"/>
      <c r="F3594" s="302"/>
      <c r="G3594" s="302"/>
      <c r="H3594" s="302"/>
      <c r="I3594" s="302"/>
      <c r="J3594" s="302"/>
      <c r="K3594" s="302"/>
      <c r="L3594" s="302"/>
      <c r="M3594" s="304"/>
      <c r="N3594" s="304"/>
      <c r="O3594" s="304"/>
      <c r="P3594" s="304"/>
      <c r="Q3594" s="304"/>
      <c r="R3594" s="304"/>
      <c r="S3594" s="304"/>
      <c r="T3594" s="304"/>
      <c r="U3594" s="304"/>
      <c r="V3594" s="304"/>
      <c r="W3594" s="304"/>
      <c r="X3594" s="304"/>
      <c r="Y3594" s="154"/>
    </row>
    <row r="3595" spans="1:25">
      <c r="A3595" s="174"/>
      <c r="B3595" s="162"/>
      <c r="C3595" s="162"/>
      <c r="D3595" s="248" t="s">
        <v>129</v>
      </c>
      <c r="E3595" s="302"/>
      <c r="F3595" s="302"/>
      <c r="G3595" s="302"/>
      <c r="H3595" s="302"/>
      <c r="I3595" s="302"/>
      <c r="J3595" s="302"/>
      <c r="K3595" s="316">
        <v>16350000</v>
      </c>
      <c r="L3595" s="302"/>
      <c r="M3595" s="304"/>
      <c r="N3595" s="304"/>
      <c r="O3595" s="304"/>
      <c r="P3595" s="304"/>
      <c r="Q3595" s="304"/>
      <c r="R3595" s="304"/>
      <c r="S3595" s="304"/>
      <c r="T3595" s="304"/>
      <c r="U3595" s="304"/>
      <c r="V3595" s="304"/>
      <c r="W3595" s="304"/>
      <c r="X3595" s="304"/>
      <c r="Y3595" s="154"/>
    </row>
    <row r="3596" spans="1:25">
      <c r="A3596" s="174"/>
      <c r="B3596" s="162"/>
      <c r="C3596" s="162"/>
      <c r="D3596" s="248" t="s">
        <v>129</v>
      </c>
      <c r="E3596" s="302"/>
      <c r="F3596" s="302"/>
      <c r="G3596" s="302"/>
      <c r="H3596" s="302"/>
      <c r="I3596" s="302"/>
      <c r="J3596" s="302"/>
      <c r="K3596" s="302">
        <v>11250000</v>
      </c>
      <c r="L3596" s="302"/>
      <c r="M3596" s="304"/>
      <c r="N3596" s="304"/>
      <c r="O3596" s="304"/>
      <c r="P3596" s="304"/>
      <c r="Q3596" s="304"/>
      <c r="R3596" s="304"/>
      <c r="S3596" s="304"/>
      <c r="T3596" s="304"/>
      <c r="U3596" s="304"/>
      <c r="V3596" s="304"/>
      <c r="W3596" s="304"/>
      <c r="X3596" s="304"/>
      <c r="Y3596" s="154"/>
    </row>
    <row r="3597" spans="1:25">
      <c r="A3597" s="174"/>
      <c r="B3597" s="162"/>
      <c r="C3597" s="162"/>
      <c r="D3597" s="248" t="s">
        <v>839</v>
      </c>
      <c r="E3597" s="302"/>
      <c r="F3597" s="302"/>
      <c r="G3597" s="302"/>
      <c r="H3597" s="302"/>
      <c r="I3597" s="302"/>
      <c r="J3597" s="302"/>
      <c r="K3597" s="302">
        <v>1250000</v>
      </c>
      <c r="L3597" s="302"/>
      <c r="M3597" s="304"/>
      <c r="N3597" s="304"/>
      <c r="O3597" s="304"/>
      <c r="P3597" s="304"/>
      <c r="Q3597" s="304"/>
      <c r="R3597" s="304"/>
      <c r="S3597" s="304"/>
      <c r="T3597" s="304"/>
      <c r="U3597" s="304"/>
      <c r="V3597" s="304"/>
      <c r="W3597" s="304"/>
      <c r="X3597" s="304"/>
      <c r="Y3597" s="154"/>
    </row>
    <row r="3598" spans="1:25">
      <c r="A3598" s="174"/>
      <c r="B3598" s="162"/>
      <c r="C3598" s="162"/>
      <c r="D3598" s="248" t="s">
        <v>540</v>
      </c>
      <c r="E3598" s="302"/>
      <c r="F3598" s="302"/>
      <c r="G3598" s="302"/>
      <c r="H3598" s="302"/>
      <c r="I3598" s="302"/>
      <c r="J3598" s="302"/>
      <c r="K3598" s="302">
        <v>3468250</v>
      </c>
      <c r="L3598" s="302"/>
      <c r="M3598" s="304"/>
      <c r="N3598" s="304"/>
      <c r="O3598" s="304"/>
      <c r="P3598" s="304"/>
      <c r="Q3598" s="304"/>
      <c r="R3598" s="304"/>
      <c r="S3598" s="304"/>
      <c r="T3598" s="304"/>
      <c r="U3598" s="304"/>
      <c r="V3598" s="304"/>
      <c r="W3598" s="304"/>
      <c r="X3598" s="304"/>
      <c r="Y3598" s="154"/>
    </row>
    <row r="3599" spans="1:25">
      <c r="A3599" s="174"/>
      <c r="B3599" s="162"/>
      <c r="C3599" s="162"/>
      <c r="D3599" s="248" t="s">
        <v>840</v>
      </c>
      <c r="E3599" s="302"/>
      <c r="F3599" s="302"/>
      <c r="G3599" s="302"/>
      <c r="H3599" s="302"/>
      <c r="I3599" s="302"/>
      <c r="J3599" s="302"/>
      <c r="K3599" s="302">
        <v>3712500</v>
      </c>
      <c r="L3599" s="302"/>
      <c r="M3599" s="304"/>
      <c r="N3599" s="304"/>
      <c r="O3599" s="304"/>
      <c r="P3599" s="304"/>
      <c r="Q3599" s="304"/>
      <c r="R3599" s="304"/>
      <c r="S3599" s="304"/>
      <c r="T3599" s="304"/>
      <c r="U3599" s="304"/>
      <c r="V3599" s="304"/>
      <c r="W3599" s="304"/>
      <c r="X3599" s="304"/>
      <c r="Y3599" s="154"/>
    </row>
    <row r="3600" spans="1:25">
      <c r="A3600" s="174"/>
      <c r="B3600" s="162"/>
      <c r="C3600" s="162"/>
      <c r="D3600" s="248" t="s">
        <v>841</v>
      </c>
      <c r="E3600" s="302"/>
      <c r="F3600" s="302"/>
      <c r="G3600" s="302"/>
      <c r="H3600" s="302"/>
      <c r="I3600" s="302"/>
      <c r="J3600" s="302"/>
      <c r="K3600" s="302">
        <v>41000000</v>
      </c>
      <c r="L3600" s="302"/>
      <c r="M3600" s="304"/>
      <c r="N3600" s="304"/>
      <c r="O3600" s="304"/>
      <c r="P3600" s="304"/>
      <c r="Q3600" s="304"/>
      <c r="R3600" s="304"/>
      <c r="S3600" s="304"/>
      <c r="T3600" s="304"/>
      <c r="U3600" s="304"/>
      <c r="V3600" s="304"/>
      <c r="W3600" s="304"/>
      <c r="X3600" s="304"/>
      <c r="Y3600" s="154"/>
    </row>
    <row r="3601" spans="1:25">
      <c r="A3601" s="174"/>
      <c r="B3601" s="162"/>
      <c r="C3601" s="162"/>
      <c r="D3601" s="248" t="s">
        <v>842</v>
      </c>
      <c r="E3601" s="302"/>
      <c r="F3601" s="302"/>
      <c r="G3601" s="302"/>
      <c r="H3601" s="302"/>
      <c r="I3601" s="302"/>
      <c r="J3601" s="302"/>
      <c r="K3601" s="302">
        <v>23500000</v>
      </c>
      <c r="L3601" s="302"/>
      <c r="M3601" s="304"/>
      <c r="N3601" s="304"/>
      <c r="O3601" s="304"/>
      <c r="P3601" s="304"/>
      <c r="Q3601" s="304"/>
      <c r="R3601" s="304"/>
      <c r="S3601" s="304"/>
      <c r="T3601" s="304"/>
      <c r="U3601" s="304"/>
      <c r="V3601" s="304"/>
      <c r="W3601" s="304"/>
      <c r="X3601" s="304"/>
      <c r="Y3601" s="154"/>
    </row>
    <row r="3602" spans="1:25">
      <c r="A3602" s="174"/>
      <c r="B3602" s="162"/>
      <c r="C3602" s="162"/>
      <c r="D3602" s="248" t="s">
        <v>843</v>
      </c>
      <c r="E3602" s="302"/>
      <c r="F3602" s="302"/>
      <c r="G3602" s="302"/>
      <c r="H3602" s="302"/>
      <c r="I3602" s="302"/>
      <c r="J3602" s="302"/>
      <c r="K3602" s="302">
        <v>8000000</v>
      </c>
      <c r="L3602" s="302"/>
      <c r="M3602" s="304"/>
      <c r="N3602" s="304"/>
      <c r="O3602" s="304"/>
      <c r="P3602" s="304"/>
      <c r="Q3602" s="304"/>
      <c r="R3602" s="304"/>
      <c r="S3602" s="304"/>
      <c r="T3602" s="304"/>
      <c r="U3602" s="304"/>
      <c r="V3602" s="304"/>
      <c r="W3602" s="304"/>
      <c r="X3602" s="304"/>
      <c r="Y3602" s="154"/>
    </row>
    <row r="3603" spans="1:25">
      <c r="A3603" s="174"/>
      <c r="B3603" s="162"/>
      <c r="C3603" s="162"/>
      <c r="D3603" s="248" t="s">
        <v>844</v>
      </c>
      <c r="E3603" s="302"/>
      <c r="F3603" s="302"/>
      <c r="G3603" s="302"/>
      <c r="H3603" s="302"/>
      <c r="I3603" s="302"/>
      <c r="J3603" s="302"/>
      <c r="K3603" s="302">
        <v>1750000</v>
      </c>
      <c r="L3603" s="302"/>
      <c r="M3603" s="304"/>
      <c r="N3603" s="304"/>
      <c r="O3603" s="304"/>
      <c r="P3603" s="304"/>
      <c r="Q3603" s="304"/>
      <c r="R3603" s="304"/>
      <c r="S3603" s="304"/>
      <c r="T3603" s="304"/>
      <c r="U3603" s="304"/>
      <c r="V3603" s="304"/>
      <c r="W3603" s="304"/>
      <c r="X3603" s="304"/>
      <c r="Y3603" s="154"/>
    </row>
    <row r="3604" spans="1:25">
      <c r="A3604" s="174"/>
      <c r="B3604" s="162"/>
      <c r="C3604" s="162"/>
      <c r="D3604" s="248" t="s">
        <v>845</v>
      </c>
      <c r="E3604" s="302"/>
      <c r="F3604" s="302"/>
      <c r="G3604" s="302"/>
      <c r="H3604" s="302"/>
      <c r="I3604" s="302"/>
      <c r="J3604" s="302"/>
      <c r="K3604" s="302">
        <v>15300000</v>
      </c>
      <c r="L3604" s="302"/>
      <c r="M3604" s="304"/>
      <c r="N3604" s="304"/>
      <c r="O3604" s="304"/>
      <c r="P3604" s="304"/>
      <c r="Q3604" s="304"/>
      <c r="R3604" s="304"/>
      <c r="S3604" s="304"/>
      <c r="T3604" s="304"/>
      <c r="U3604" s="304"/>
      <c r="V3604" s="304"/>
      <c r="W3604" s="304"/>
      <c r="X3604" s="304"/>
      <c r="Y3604" s="154"/>
    </row>
    <row r="3605" spans="1:25">
      <c r="A3605" s="174"/>
      <c r="B3605" s="162"/>
      <c r="C3605" s="162"/>
      <c r="D3605" s="248" t="s">
        <v>846</v>
      </c>
      <c r="E3605" s="302"/>
      <c r="F3605" s="302"/>
      <c r="G3605" s="302"/>
      <c r="H3605" s="302"/>
      <c r="I3605" s="302"/>
      <c r="J3605" s="302"/>
      <c r="K3605" s="302">
        <v>9300000</v>
      </c>
      <c r="L3605" s="302"/>
      <c r="M3605" s="304"/>
      <c r="N3605" s="304"/>
      <c r="O3605" s="304"/>
      <c r="P3605" s="304"/>
      <c r="Q3605" s="304"/>
      <c r="R3605" s="304"/>
      <c r="S3605" s="304"/>
      <c r="T3605" s="304"/>
      <c r="U3605" s="304"/>
      <c r="V3605" s="304"/>
      <c r="W3605" s="304"/>
      <c r="X3605" s="304"/>
      <c r="Y3605" s="154"/>
    </row>
    <row r="3606" spans="1:25">
      <c r="A3606" s="174"/>
      <c r="B3606" s="162"/>
      <c r="C3606" s="162"/>
      <c r="D3606" s="248" t="s">
        <v>847</v>
      </c>
      <c r="E3606" s="302"/>
      <c r="F3606" s="302"/>
      <c r="G3606" s="302"/>
      <c r="H3606" s="302"/>
      <c r="I3606" s="302"/>
      <c r="J3606" s="302"/>
      <c r="K3606" s="302">
        <v>2425000</v>
      </c>
      <c r="L3606" s="302"/>
      <c r="M3606" s="304"/>
      <c r="N3606" s="304"/>
      <c r="O3606" s="304"/>
      <c r="P3606" s="304"/>
      <c r="Q3606" s="304"/>
      <c r="R3606" s="304"/>
      <c r="S3606" s="304"/>
      <c r="T3606" s="304"/>
      <c r="U3606" s="304"/>
      <c r="V3606" s="304"/>
      <c r="W3606" s="304"/>
      <c r="X3606" s="304"/>
      <c r="Y3606" s="154"/>
    </row>
    <row r="3607" spans="1:25">
      <c r="A3607" s="174"/>
      <c r="B3607" s="162"/>
      <c r="C3607" s="162"/>
      <c r="D3607" s="248" t="s">
        <v>848</v>
      </c>
      <c r="E3607" s="302"/>
      <c r="F3607" s="302"/>
      <c r="G3607" s="302"/>
      <c r="H3607" s="302"/>
      <c r="I3607" s="302"/>
      <c r="J3607" s="302"/>
      <c r="K3607" s="302">
        <v>8250000</v>
      </c>
      <c r="L3607" s="302"/>
      <c r="M3607" s="304"/>
      <c r="N3607" s="304"/>
      <c r="O3607" s="304"/>
      <c r="P3607" s="304"/>
      <c r="Q3607" s="304"/>
      <c r="R3607" s="304"/>
      <c r="S3607" s="304"/>
      <c r="T3607" s="304"/>
      <c r="U3607" s="304"/>
      <c r="V3607" s="304"/>
      <c r="W3607" s="304"/>
      <c r="X3607" s="304"/>
      <c r="Y3607" s="154"/>
    </row>
    <row r="3608" spans="1:25">
      <c r="A3608" s="174"/>
      <c r="B3608" s="162"/>
      <c r="C3608" s="162"/>
      <c r="D3608" s="248" t="s">
        <v>849</v>
      </c>
      <c r="E3608" s="302"/>
      <c r="F3608" s="302"/>
      <c r="G3608" s="302"/>
      <c r="H3608" s="302"/>
      <c r="I3608" s="302"/>
      <c r="J3608" s="302"/>
      <c r="K3608" s="302">
        <v>18750000</v>
      </c>
      <c r="L3608" s="302"/>
      <c r="M3608" s="304"/>
      <c r="N3608" s="304"/>
      <c r="O3608" s="304"/>
      <c r="P3608" s="304"/>
      <c r="Q3608" s="304"/>
      <c r="R3608" s="304"/>
      <c r="S3608" s="304"/>
      <c r="T3608" s="304"/>
      <c r="U3608" s="304"/>
      <c r="V3608" s="304"/>
      <c r="W3608" s="304"/>
      <c r="X3608" s="304"/>
      <c r="Y3608" s="154"/>
    </row>
    <row r="3609" spans="1:25">
      <c r="A3609" s="174"/>
      <c r="B3609" s="162"/>
      <c r="C3609" s="162"/>
      <c r="D3609" s="248" t="s">
        <v>850</v>
      </c>
      <c r="E3609" s="302"/>
      <c r="F3609" s="302"/>
      <c r="G3609" s="302"/>
      <c r="H3609" s="302"/>
      <c r="I3609" s="302"/>
      <c r="J3609" s="302"/>
      <c r="K3609" s="302">
        <v>2500000</v>
      </c>
      <c r="L3609" s="302"/>
      <c r="M3609" s="304"/>
      <c r="N3609" s="304"/>
      <c r="O3609" s="304"/>
      <c r="P3609" s="304"/>
      <c r="Q3609" s="304"/>
      <c r="R3609" s="304"/>
      <c r="S3609" s="304"/>
      <c r="T3609" s="304"/>
      <c r="U3609" s="304"/>
      <c r="V3609" s="304"/>
      <c r="W3609" s="304"/>
      <c r="X3609" s="304"/>
      <c r="Y3609" s="154"/>
    </row>
    <row r="3610" spans="1:25">
      <c r="A3610" s="174"/>
      <c r="B3610" s="162"/>
      <c r="C3610" s="162"/>
      <c r="D3610" s="248" t="s">
        <v>612</v>
      </c>
      <c r="E3610" s="302"/>
      <c r="F3610" s="302"/>
      <c r="G3610" s="302"/>
      <c r="H3610" s="302"/>
      <c r="I3610" s="302"/>
      <c r="J3610" s="302"/>
      <c r="K3610" s="302">
        <v>1300000</v>
      </c>
      <c r="L3610" s="302"/>
      <c r="M3610" s="304"/>
      <c r="N3610" s="304"/>
      <c r="O3610" s="304"/>
      <c r="P3610" s="304"/>
      <c r="Q3610" s="304"/>
      <c r="R3610" s="304"/>
      <c r="S3610" s="304"/>
      <c r="T3610" s="304"/>
      <c r="U3610" s="304"/>
      <c r="V3610" s="304"/>
      <c r="W3610" s="304"/>
      <c r="X3610" s="304"/>
      <c r="Y3610" s="154"/>
    </row>
    <row r="3611" spans="1:25">
      <c r="A3611" s="174"/>
      <c r="B3611" s="162"/>
      <c r="C3611" s="162"/>
      <c r="D3611" s="248" t="s">
        <v>851</v>
      </c>
      <c r="E3611" s="302"/>
      <c r="F3611" s="302"/>
      <c r="G3611" s="302"/>
      <c r="H3611" s="302"/>
      <c r="I3611" s="302"/>
      <c r="J3611" s="302"/>
      <c r="K3611" s="302">
        <v>150000</v>
      </c>
      <c r="L3611" s="302"/>
      <c r="M3611" s="304"/>
      <c r="N3611" s="304"/>
      <c r="O3611" s="304"/>
      <c r="P3611" s="304"/>
      <c r="Q3611" s="304"/>
      <c r="R3611" s="304"/>
      <c r="S3611" s="304"/>
      <c r="T3611" s="304"/>
      <c r="U3611" s="304"/>
      <c r="V3611" s="304"/>
      <c r="W3611" s="304"/>
      <c r="X3611" s="304"/>
      <c r="Y3611" s="154"/>
    </row>
    <row r="3612" spans="1:25">
      <c r="A3612" s="174"/>
      <c r="B3612" s="162"/>
      <c r="C3612" s="162"/>
      <c r="D3612" s="248" t="s">
        <v>681</v>
      </c>
      <c r="E3612" s="302"/>
      <c r="F3612" s="302"/>
      <c r="G3612" s="302"/>
      <c r="H3612" s="302"/>
      <c r="I3612" s="302"/>
      <c r="J3612" s="302"/>
      <c r="K3612" s="302">
        <v>1750000</v>
      </c>
      <c r="L3612" s="302"/>
      <c r="M3612" s="304"/>
      <c r="N3612" s="304"/>
      <c r="O3612" s="304"/>
      <c r="P3612" s="304"/>
      <c r="Q3612" s="304"/>
      <c r="R3612" s="304"/>
      <c r="S3612" s="304"/>
      <c r="T3612" s="304"/>
      <c r="U3612" s="304"/>
      <c r="V3612" s="304"/>
      <c r="W3612" s="304"/>
      <c r="X3612" s="304"/>
      <c r="Y3612" s="154"/>
    </row>
    <row r="3613" spans="1:25">
      <c r="A3613" s="174"/>
      <c r="B3613" s="162"/>
      <c r="C3613" s="162"/>
      <c r="D3613" s="248" t="s">
        <v>327</v>
      </c>
      <c r="E3613" s="302"/>
      <c r="F3613" s="302"/>
      <c r="G3613" s="302"/>
      <c r="H3613" s="302"/>
      <c r="I3613" s="302"/>
      <c r="J3613" s="302"/>
      <c r="K3613" s="302">
        <v>1900000</v>
      </c>
      <c r="L3613" s="302"/>
      <c r="M3613" s="304"/>
      <c r="N3613" s="304"/>
      <c r="O3613" s="304"/>
      <c r="P3613" s="304"/>
      <c r="Q3613" s="304"/>
      <c r="R3613" s="304"/>
      <c r="S3613" s="304"/>
      <c r="T3613" s="304"/>
      <c r="U3613" s="304"/>
      <c r="V3613" s="304"/>
      <c r="W3613" s="304"/>
      <c r="X3613" s="304"/>
      <c r="Y3613" s="154"/>
    </row>
    <row r="3614" spans="1:25">
      <c r="A3614" s="174"/>
      <c r="B3614" s="162"/>
      <c r="C3614" s="162"/>
      <c r="D3614" s="248" t="s">
        <v>1316</v>
      </c>
      <c r="E3614" s="302"/>
      <c r="F3614" s="302"/>
      <c r="G3614" s="302"/>
      <c r="H3614" s="302"/>
      <c r="I3614" s="302"/>
      <c r="J3614" s="302"/>
      <c r="K3614" s="302">
        <v>380000</v>
      </c>
      <c r="L3614" s="302"/>
      <c r="M3614" s="304"/>
      <c r="N3614" s="304"/>
      <c r="O3614" s="304"/>
      <c r="P3614" s="304"/>
      <c r="Q3614" s="304"/>
      <c r="R3614" s="304"/>
      <c r="S3614" s="304"/>
      <c r="T3614" s="304"/>
      <c r="U3614" s="304"/>
      <c r="V3614" s="304"/>
      <c r="W3614" s="304"/>
      <c r="X3614" s="304"/>
      <c r="Y3614" s="154"/>
    </row>
    <row r="3615" spans="1:25">
      <c r="A3615" s="174"/>
      <c r="B3615" s="162"/>
      <c r="C3615" s="162"/>
      <c r="D3615" s="248" t="s">
        <v>1454</v>
      </c>
      <c r="E3615" s="302"/>
      <c r="F3615" s="302"/>
      <c r="G3615" s="302"/>
      <c r="H3615" s="302"/>
      <c r="I3615" s="302"/>
      <c r="J3615" s="302"/>
      <c r="K3615" s="302">
        <v>1457500</v>
      </c>
      <c r="L3615" s="302"/>
      <c r="M3615" s="304"/>
      <c r="N3615" s="304"/>
      <c r="O3615" s="304"/>
      <c r="P3615" s="304"/>
      <c r="Q3615" s="304"/>
      <c r="R3615" s="304"/>
      <c r="S3615" s="304"/>
      <c r="T3615" s="304"/>
      <c r="U3615" s="304"/>
      <c r="V3615" s="304"/>
      <c r="W3615" s="304"/>
      <c r="X3615" s="304"/>
      <c r="Y3615" s="154"/>
    </row>
    <row r="3616" spans="1:25">
      <c r="A3616" s="174"/>
      <c r="B3616" s="162"/>
      <c r="C3616" s="162"/>
      <c r="D3616" s="248" t="s">
        <v>1455</v>
      </c>
      <c r="E3616" s="302"/>
      <c r="F3616" s="302"/>
      <c r="G3616" s="302"/>
      <c r="H3616" s="302"/>
      <c r="I3616" s="302"/>
      <c r="J3616" s="302"/>
      <c r="K3616" s="302">
        <v>3850000</v>
      </c>
      <c r="L3616" s="302"/>
      <c r="M3616" s="304"/>
      <c r="N3616" s="304"/>
      <c r="O3616" s="304"/>
      <c r="P3616" s="304"/>
      <c r="Q3616" s="304"/>
      <c r="R3616" s="304"/>
      <c r="S3616" s="304"/>
      <c r="T3616" s="304"/>
      <c r="U3616" s="304"/>
      <c r="V3616" s="304"/>
      <c r="W3616" s="304"/>
      <c r="X3616" s="304"/>
      <c r="Y3616" s="154"/>
    </row>
    <row r="3617" spans="1:25">
      <c r="A3617" s="174"/>
      <c r="B3617" s="162"/>
      <c r="C3617" s="162"/>
      <c r="D3617" s="248" t="s">
        <v>1456</v>
      </c>
      <c r="E3617" s="302"/>
      <c r="F3617" s="302"/>
      <c r="G3617" s="302"/>
      <c r="H3617" s="302"/>
      <c r="I3617" s="302"/>
      <c r="J3617" s="302"/>
      <c r="K3617" s="302">
        <v>3987500</v>
      </c>
      <c r="L3617" s="302"/>
      <c r="M3617" s="304"/>
      <c r="N3617" s="304"/>
      <c r="O3617" s="304"/>
      <c r="P3617" s="304"/>
      <c r="Q3617" s="304"/>
      <c r="R3617" s="304"/>
      <c r="S3617" s="304"/>
      <c r="T3617" s="304"/>
      <c r="U3617" s="304"/>
      <c r="V3617" s="304"/>
      <c r="W3617" s="304"/>
      <c r="X3617" s="304"/>
      <c r="Y3617" s="154"/>
    </row>
    <row r="3618" spans="1:25">
      <c r="A3618" s="174"/>
      <c r="B3618" s="162"/>
      <c r="C3618" s="162"/>
      <c r="D3618" s="248"/>
      <c r="E3618" s="302"/>
      <c r="F3618" s="302"/>
      <c r="G3618" s="302"/>
      <c r="H3618" s="302"/>
      <c r="I3618" s="302"/>
      <c r="J3618" s="302"/>
      <c r="K3618" s="302"/>
      <c r="L3618" s="302"/>
      <c r="M3618" s="304"/>
      <c r="N3618" s="304"/>
      <c r="O3618" s="304"/>
      <c r="P3618" s="304"/>
      <c r="Q3618" s="304"/>
      <c r="R3618" s="304"/>
      <c r="S3618" s="304"/>
      <c r="T3618" s="304"/>
      <c r="U3618" s="304"/>
      <c r="V3618" s="304"/>
      <c r="W3618" s="304"/>
      <c r="X3618" s="304"/>
      <c r="Y3618" s="154"/>
    </row>
    <row r="3619" spans="1:25">
      <c r="A3619" s="174"/>
      <c r="B3619" s="162"/>
      <c r="C3619" s="162"/>
      <c r="D3619" s="248" t="s">
        <v>1457</v>
      </c>
      <c r="E3619" s="302"/>
      <c r="F3619" s="302"/>
      <c r="G3619" s="302"/>
      <c r="H3619" s="302"/>
      <c r="I3619" s="302"/>
      <c r="J3619" s="302"/>
      <c r="K3619" s="302"/>
      <c r="L3619" s="302"/>
      <c r="M3619" s="304"/>
      <c r="N3619" s="304"/>
      <c r="O3619" s="304"/>
      <c r="P3619" s="304"/>
      <c r="Q3619" s="302">
        <v>11250000</v>
      </c>
      <c r="R3619" s="304"/>
      <c r="S3619" s="304"/>
      <c r="T3619" s="304"/>
      <c r="U3619" s="304"/>
      <c r="V3619" s="304"/>
      <c r="W3619" s="304"/>
      <c r="X3619" s="304"/>
      <c r="Y3619" s="154"/>
    </row>
    <row r="3620" spans="1:25">
      <c r="A3620" s="174"/>
      <c r="B3620" s="162"/>
      <c r="C3620" s="162"/>
      <c r="D3620" s="248" t="s">
        <v>1458</v>
      </c>
      <c r="E3620" s="302"/>
      <c r="F3620" s="302"/>
      <c r="G3620" s="302"/>
      <c r="H3620" s="302"/>
      <c r="I3620" s="302"/>
      <c r="J3620" s="302"/>
      <c r="K3620" s="302"/>
      <c r="L3620" s="302"/>
      <c r="M3620" s="304"/>
      <c r="N3620" s="304"/>
      <c r="O3620" s="304"/>
      <c r="P3620" s="304"/>
      <c r="Q3620" s="302">
        <v>3468250</v>
      </c>
      <c r="R3620" s="304"/>
      <c r="S3620" s="304"/>
      <c r="T3620" s="304"/>
      <c r="U3620" s="304"/>
      <c r="V3620" s="304"/>
      <c r="W3620" s="304"/>
      <c r="X3620" s="304"/>
      <c r="Y3620" s="154"/>
    </row>
    <row r="3621" spans="1:25">
      <c r="A3621" s="174"/>
      <c r="B3621" s="162"/>
      <c r="C3621" s="162"/>
      <c r="D3621" s="248" t="s">
        <v>1459</v>
      </c>
      <c r="E3621" s="302"/>
      <c r="F3621" s="302"/>
      <c r="G3621" s="302"/>
      <c r="H3621" s="302"/>
      <c r="I3621" s="302"/>
      <c r="J3621" s="302"/>
      <c r="K3621" s="302"/>
      <c r="L3621" s="302"/>
      <c r="M3621" s="304"/>
      <c r="N3621" s="304"/>
      <c r="O3621" s="304"/>
      <c r="P3621" s="304"/>
      <c r="Q3621" s="302">
        <v>3750000</v>
      </c>
      <c r="R3621" s="304"/>
      <c r="S3621" s="304"/>
      <c r="T3621" s="304"/>
      <c r="U3621" s="304"/>
      <c r="V3621" s="304"/>
      <c r="W3621" s="304"/>
      <c r="X3621" s="304"/>
      <c r="Y3621" s="154"/>
    </row>
    <row r="3622" spans="1:25">
      <c r="A3622" s="174"/>
      <c r="B3622" s="162"/>
      <c r="C3622" s="162"/>
      <c r="D3622" s="201"/>
      <c r="E3622" s="302"/>
      <c r="F3622" s="302"/>
      <c r="G3622" s="302"/>
      <c r="H3622" s="302"/>
      <c r="I3622" s="302"/>
      <c r="J3622" s="302"/>
      <c r="K3622" s="302"/>
      <c r="L3622" s="302"/>
      <c r="M3622" s="304"/>
      <c r="N3622" s="304"/>
      <c r="O3622" s="304"/>
      <c r="P3622" s="304"/>
      <c r="Q3622" s="304"/>
      <c r="R3622" s="304"/>
      <c r="S3622" s="304"/>
      <c r="T3622" s="304"/>
      <c r="U3622" s="304"/>
      <c r="V3622" s="304"/>
      <c r="W3622" s="304"/>
      <c r="X3622" s="304"/>
      <c r="Y3622" s="154"/>
    </row>
    <row r="3623" spans="1:25">
      <c r="A3623" s="174"/>
      <c r="B3623" s="162"/>
      <c r="C3623" s="162"/>
      <c r="D3623" s="201"/>
      <c r="E3623" s="302"/>
      <c r="F3623" s="302"/>
      <c r="G3623" s="302"/>
      <c r="H3623" s="302"/>
      <c r="I3623" s="302"/>
      <c r="J3623" s="302"/>
      <c r="K3623" s="302"/>
      <c r="L3623" s="302"/>
      <c r="M3623" s="304"/>
      <c r="N3623" s="304"/>
      <c r="O3623" s="304"/>
      <c r="P3623" s="304"/>
      <c r="Q3623" s="304"/>
      <c r="R3623" s="304"/>
      <c r="S3623" s="304"/>
      <c r="T3623" s="304"/>
      <c r="U3623" s="304"/>
      <c r="V3623" s="304"/>
      <c r="W3623" s="304"/>
      <c r="X3623" s="304"/>
      <c r="Y3623" s="154"/>
    </row>
    <row r="3624" spans="1:25">
      <c r="A3624" s="174"/>
      <c r="B3624" s="162"/>
      <c r="C3624" s="162"/>
      <c r="D3624" s="201"/>
      <c r="E3624" s="302"/>
      <c r="F3624" s="302"/>
      <c r="G3624" s="302"/>
      <c r="H3624" s="302"/>
      <c r="I3624" s="302"/>
      <c r="J3624" s="302"/>
      <c r="K3624" s="302"/>
      <c r="L3624" s="302"/>
      <c r="M3624" s="304"/>
      <c r="N3624" s="304"/>
      <c r="O3624" s="304"/>
      <c r="P3624" s="304"/>
      <c r="Q3624" s="304"/>
      <c r="R3624" s="304"/>
      <c r="S3624" s="304"/>
      <c r="T3624" s="304"/>
      <c r="U3624" s="304"/>
      <c r="V3624" s="304"/>
      <c r="W3624" s="304"/>
      <c r="X3624" s="304"/>
      <c r="Y3624" s="154"/>
    </row>
    <row r="3625" spans="1:25">
      <c r="A3625" s="174"/>
      <c r="B3625" s="162"/>
      <c r="C3625" s="162"/>
      <c r="D3625" s="201"/>
      <c r="E3625" s="302"/>
      <c r="F3625" s="302"/>
      <c r="G3625" s="302"/>
      <c r="H3625" s="302"/>
      <c r="I3625" s="302"/>
      <c r="J3625" s="302"/>
      <c r="K3625" s="302"/>
      <c r="L3625" s="302"/>
      <c r="M3625" s="304"/>
      <c r="N3625" s="304"/>
      <c r="O3625" s="304"/>
      <c r="P3625" s="304"/>
      <c r="Q3625" s="304"/>
      <c r="R3625" s="304"/>
      <c r="S3625" s="304"/>
      <c r="T3625" s="304"/>
      <c r="U3625" s="304"/>
      <c r="V3625" s="304"/>
      <c r="W3625" s="304"/>
      <c r="X3625" s="304"/>
      <c r="Y3625" s="154"/>
    </row>
    <row r="3626" spans="1:25">
      <c r="A3626" s="173"/>
      <c r="B3626" s="163">
        <v>3</v>
      </c>
      <c r="C3626" s="163" t="s">
        <v>97</v>
      </c>
      <c r="D3626" s="167" t="s">
        <v>13</v>
      </c>
      <c r="E3626" s="300">
        <v>0</v>
      </c>
      <c r="F3626" s="300">
        <v>60012500</v>
      </c>
      <c r="G3626" s="300">
        <f>SUM(G3627:G3635)</f>
        <v>60012500</v>
      </c>
      <c r="H3626" s="300">
        <f t="shared" ref="H3626:T3626" si="864">SUM(H3627:H3635)</f>
        <v>0</v>
      </c>
      <c r="I3626" s="300">
        <f t="shared" si="864"/>
        <v>0</v>
      </c>
      <c r="J3626" s="300">
        <f t="shared" si="864"/>
        <v>0</v>
      </c>
      <c r="K3626" s="300">
        <f t="shared" si="864"/>
        <v>139440000</v>
      </c>
      <c r="L3626" s="300">
        <f t="shared" si="864"/>
        <v>0</v>
      </c>
      <c r="M3626" s="300">
        <f t="shared" si="864"/>
        <v>0</v>
      </c>
      <c r="N3626" s="300">
        <f t="shared" si="864"/>
        <v>0</v>
      </c>
      <c r="O3626" s="300">
        <f t="shared" si="864"/>
        <v>0</v>
      </c>
      <c r="P3626" s="300">
        <f t="shared" si="864"/>
        <v>0</v>
      </c>
      <c r="Q3626" s="300">
        <f t="shared" si="864"/>
        <v>0</v>
      </c>
      <c r="R3626" s="300">
        <f t="shared" si="864"/>
        <v>0</v>
      </c>
      <c r="S3626" s="300">
        <f t="shared" si="864"/>
        <v>0</v>
      </c>
      <c r="T3626" s="300">
        <f t="shared" si="864"/>
        <v>0</v>
      </c>
      <c r="U3626" s="300"/>
      <c r="V3626" s="300"/>
      <c r="W3626" s="301">
        <f>E3626+G3626+H3626+I3626+J3626+K3626+L3626+M3626+N3626-O3626-P3626-Q3626-R3626-S3626-T3626-U3626-V3626</f>
        <v>199452500</v>
      </c>
      <c r="X3626" s="301"/>
      <c r="Y3626" s="154"/>
    </row>
    <row r="3627" spans="1:25">
      <c r="A3627" s="174"/>
      <c r="B3627" s="162"/>
      <c r="C3627" s="162"/>
      <c r="D3627" s="248" t="s">
        <v>1460</v>
      </c>
      <c r="E3627" s="302"/>
      <c r="F3627" s="302"/>
      <c r="G3627" s="316">
        <v>30939500</v>
      </c>
      <c r="H3627" s="302"/>
      <c r="I3627" s="302"/>
      <c r="J3627" s="302"/>
      <c r="K3627" s="302"/>
      <c r="L3627" s="302"/>
      <c r="M3627" s="304"/>
      <c r="N3627" s="304"/>
      <c r="O3627" s="304"/>
      <c r="P3627" s="304"/>
      <c r="Q3627" s="304"/>
      <c r="R3627" s="304"/>
      <c r="S3627" s="304"/>
      <c r="T3627" s="304"/>
      <c r="U3627" s="304"/>
      <c r="V3627" s="304"/>
      <c r="W3627" s="304"/>
      <c r="X3627" s="304"/>
      <c r="Y3627" s="154"/>
    </row>
    <row r="3628" spans="1:25">
      <c r="A3628" s="174"/>
      <c r="B3628" s="162"/>
      <c r="C3628" s="162"/>
      <c r="D3628" s="248" t="s">
        <v>1461</v>
      </c>
      <c r="E3628" s="302"/>
      <c r="F3628" s="302"/>
      <c r="G3628" s="302">
        <v>19860500</v>
      </c>
      <c r="H3628" s="302"/>
      <c r="I3628" s="302"/>
      <c r="J3628" s="302"/>
      <c r="K3628" s="302"/>
      <c r="L3628" s="302"/>
      <c r="M3628" s="304"/>
      <c r="N3628" s="304"/>
      <c r="O3628" s="304"/>
      <c r="P3628" s="304"/>
      <c r="Q3628" s="304"/>
      <c r="R3628" s="304"/>
      <c r="S3628" s="304"/>
      <c r="T3628" s="304"/>
      <c r="U3628" s="304"/>
      <c r="V3628" s="304"/>
      <c r="W3628" s="304"/>
      <c r="X3628" s="304"/>
      <c r="Y3628" s="154"/>
    </row>
    <row r="3629" spans="1:25">
      <c r="A3629" s="174"/>
      <c r="B3629" s="162"/>
      <c r="C3629" s="162"/>
      <c r="D3629" s="248" t="s">
        <v>1462</v>
      </c>
      <c r="E3629" s="302"/>
      <c r="F3629" s="302"/>
      <c r="G3629" s="316">
        <v>9212500</v>
      </c>
      <c r="H3629" s="302"/>
      <c r="I3629" s="302"/>
      <c r="J3629" s="302"/>
      <c r="K3629" s="302"/>
      <c r="L3629" s="302"/>
      <c r="M3629" s="304"/>
      <c r="N3629" s="304"/>
      <c r="O3629" s="304"/>
      <c r="P3629" s="304"/>
      <c r="Q3629" s="304"/>
      <c r="R3629" s="304"/>
      <c r="S3629" s="304"/>
      <c r="T3629" s="304"/>
      <c r="U3629" s="304"/>
      <c r="V3629" s="304"/>
      <c r="W3629" s="304"/>
      <c r="X3629" s="304"/>
      <c r="Y3629" s="154"/>
    </row>
    <row r="3630" spans="1:25">
      <c r="A3630" s="174"/>
      <c r="B3630" s="162"/>
      <c r="C3630" s="162"/>
      <c r="D3630" s="248" t="s">
        <v>1463</v>
      </c>
      <c r="E3630" s="302"/>
      <c r="F3630" s="302"/>
      <c r="G3630" s="302"/>
      <c r="H3630" s="302"/>
      <c r="I3630" s="302"/>
      <c r="J3630" s="302"/>
      <c r="K3630" s="302">
        <v>120620000</v>
      </c>
      <c r="L3630" s="302"/>
      <c r="M3630" s="304"/>
      <c r="N3630" s="304"/>
      <c r="O3630" s="304"/>
      <c r="P3630" s="304"/>
      <c r="Q3630" s="304"/>
      <c r="R3630" s="304"/>
      <c r="S3630" s="304"/>
      <c r="T3630" s="304"/>
      <c r="U3630" s="304"/>
      <c r="V3630" s="304"/>
      <c r="W3630" s="304"/>
      <c r="X3630" s="304"/>
      <c r="Y3630" s="154"/>
    </row>
    <row r="3631" spans="1:25">
      <c r="A3631" s="174"/>
      <c r="B3631" s="162"/>
      <c r="C3631" s="162"/>
      <c r="D3631" s="248" t="s">
        <v>1464</v>
      </c>
      <c r="E3631" s="302"/>
      <c r="F3631" s="302"/>
      <c r="G3631" s="302"/>
      <c r="H3631" s="302"/>
      <c r="I3631" s="302"/>
      <c r="J3631" s="302"/>
      <c r="K3631" s="302">
        <v>60000</v>
      </c>
      <c r="L3631" s="302"/>
      <c r="M3631" s="304"/>
      <c r="N3631" s="304"/>
      <c r="O3631" s="304"/>
      <c r="P3631" s="304"/>
      <c r="Q3631" s="304"/>
      <c r="R3631" s="304"/>
      <c r="S3631" s="304"/>
      <c r="T3631" s="304"/>
      <c r="U3631" s="304"/>
      <c r="V3631" s="304"/>
      <c r="W3631" s="304"/>
      <c r="X3631" s="304"/>
      <c r="Y3631" s="154"/>
    </row>
    <row r="3632" spans="1:25">
      <c r="A3632" s="174"/>
      <c r="B3632" s="162"/>
      <c r="C3632" s="162"/>
      <c r="D3632" s="248" t="s">
        <v>1464</v>
      </c>
      <c r="E3632" s="302"/>
      <c r="F3632" s="302"/>
      <c r="G3632" s="302"/>
      <c r="H3632" s="302"/>
      <c r="I3632" s="302"/>
      <c r="J3632" s="302"/>
      <c r="K3632" s="302">
        <v>7810000</v>
      </c>
      <c r="L3632" s="302"/>
      <c r="M3632" s="304"/>
      <c r="N3632" s="304"/>
      <c r="O3632" s="304"/>
      <c r="P3632" s="304"/>
      <c r="Q3632" s="304"/>
      <c r="R3632" s="304"/>
      <c r="S3632" s="304"/>
      <c r="T3632" s="304"/>
      <c r="U3632" s="304"/>
      <c r="V3632" s="304"/>
      <c r="W3632" s="304"/>
      <c r="X3632" s="304"/>
      <c r="Y3632" s="154"/>
    </row>
    <row r="3633" spans="1:25">
      <c r="A3633" s="174"/>
      <c r="B3633" s="162"/>
      <c r="C3633" s="162"/>
      <c r="D3633" s="248" t="s">
        <v>1465</v>
      </c>
      <c r="E3633" s="302"/>
      <c r="F3633" s="302"/>
      <c r="G3633" s="302"/>
      <c r="H3633" s="302"/>
      <c r="I3633" s="302"/>
      <c r="J3633" s="302"/>
      <c r="K3633" s="302">
        <v>6412500</v>
      </c>
      <c r="L3633" s="302"/>
      <c r="M3633" s="304"/>
      <c r="N3633" s="304"/>
      <c r="O3633" s="304"/>
      <c r="P3633" s="304"/>
      <c r="Q3633" s="304"/>
      <c r="R3633" s="304"/>
      <c r="S3633" s="304"/>
      <c r="T3633" s="304"/>
      <c r="U3633" s="304"/>
      <c r="V3633" s="304"/>
      <c r="W3633" s="304"/>
      <c r="X3633" s="304"/>
      <c r="Y3633" s="154"/>
    </row>
    <row r="3634" spans="1:25">
      <c r="A3634" s="174"/>
      <c r="B3634" s="162"/>
      <c r="C3634" s="162"/>
      <c r="D3634" s="248" t="s">
        <v>1466</v>
      </c>
      <c r="E3634" s="302"/>
      <c r="F3634" s="302"/>
      <c r="G3634" s="302"/>
      <c r="H3634" s="302"/>
      <c r="I3634" s="302"/>
      <c r="J3634" s="302"/>
      <c r="K3634" s="302">
        <v>4537500</v>
      </c>
      <c r="L3634" s="302"/>
      <c r="M3634" s="304"/>
      <c r="N3634" s="304"/>
      <c r="O3634" s="304"/>
      <c r="P3634" s="304"/>
      <c r="Q3634" s="304"/>
      <c r="R3634" s="304"/>
      <c r="S3634" s="304"/>
      <c r="T3634" s="304"/>
      <c r="U3634" s="304"/>
      <c r="V3634" s="304"/>
      <c r="W3634" s="304"/>
      <c r="X3634" s="304"/>
      <c r="Y3634" s="154"/>
    </row>
    <row r="3635" spans="1:25">
      <c r="A3635" s="174"/>
      <c r="B3635" s="162"/>
      <c r="C3635" s="162"/>
      <c r="D3635" s="201"/>
      <c r="E3635" s="302"/>
      <c r="F3635" s="302"/>
      <c r="G3635" s="302"/>
      <c r="H3635" s="302"/>
      <c r="I3635" s="302"/>
      <c r="J3635" s="302"/>
      <c r="K3635" s="302"/>
      <c r="L3635" s="302"/>
      <c r="M3635" s="304"/>
      <c r="N3635" s="304"/>
      <c r="O3635" s="304"/>
      <c r="P3635" s="304"/>
      <c r="Q3635" s="304"/>
      <c r="R3635" s="304"/>
      <c r="S3635" s="304"/>
      <c r="T3635" s="304"/>
      <c r="U3635" s="304"/>
      <c r="V3635" s="304"/>
      <c r="W3635" s="304"/>
      <c r="X3635" s="304"/>
      <c r="Y3635" s="154"/>
    </row>
    <row r="3636" spans="1:25">
      <c r="A3636" s="173"/>
      <c r="B3636" s="163">
        <v>4</v>
      </c>
      <c r="C3636" s="163" t="s">
        <v>98</v>
      </c>
      <c r="D3636" s="167" t="s">
        <v>8</v>
      </c>
      <c r="E3636" s="300">
        <v>0</v>
      </c>
      <c r="F3636" s="300">
        <v>4485800</v>
      </c>
      <c r="G3636" s="300">
        <f>SUM(G3637)</f>
        <v>4485800</v>
      </c>
      <c r="H3636" s="300">
        <f t="shared" ref="H3636:T3636" si="865">SUM(H3637)</f>
        <v>0</v>
      </c>
      <c r="I3636" s="300">
        <f t="shared" si="865"/>
        <v>0</v>
      </c>
      <c r="J3636" s="300">
        <f t="shared" si="865"/>
        <v>0</v>
      </c>
      <c r="K3636" s="300">
        <f t="shared" si="865"/>
        <v>0</v>
      </c>
      <c r="L3636" s="300">
        <f t="shared" si="865"/>
        <v>0</v>
      </c>
      <c r="M3636" s="300">
        <f t="shared" si="865"/>
        <v>0</v>
      </c>
      <c r="N3636" s="300">
        <f t="shared" si="865"/>
        <v>0</v>
      </c>
      <c r="O3636" s="300">
        <f t="shared" si="865"/>
        <v>0</v>
      </c>
      <c r="P3636" s="300">
        <f t="shared" si="865"/>
        <v>0</v>
      </c>
      <c r="Q3636" s="300">
        <f t="shared" si="865"/>
        <v>0</v>
      </c>
      <c r="R3636" s="300">
        <f t="shared" si="865"/>
        <v>0</v>
      </c>
      <c r="S3636" s="300">
        <f t="shared" si="865"/>
        <v>0</v>
      </c>
      <c r="T3636" s="300">
        <f t="shared" si="865"/>
        <v>0</v>
      </c>
      <c r="U3636" s="300"/>
      <c r="V3636" s="300"/>
      <c r="W3636" s="301">
        <f>E3636+G3636+H3636+I3636+J3636+K3636+L3636+M3636+N3636-O3636-P3636-Q3636-R3636-S3636-T3636-U3636-V3636</f>
        <v>4485800</v>
      </c>
      <c r="X3636" s="301"/>
      <c r="Y3636" s="154"/>
    </row>
    <row r="3637" spans="1:25">
      <c r="A3637" s="174"/>
      <c r="B3637" s="162"/>
      <c r="C3637" s="162"/>
      <c r="D3637" s="248" t="s">
        <v>618</v>
      </c>
      <c r="E3637" s="302"/>
      <c r="F3637" s="302"/>
      <c r="G3637" s="316">
        <v>4485800</v>
      </c>
      <c r="H3637" s="302"/>
      <c r="I3637" s="302"/>
      <c r="J3637" s="302"/>
      <c r="K3637" s="302"/>
      <c r="L3637" s="302"/>
      <c r="M3637" s="304"/>
      <c r="N3637" s="304"/>
      <c r="O3637" s="304"/>
      <c r="P3637" s="304"/>
      <c r="Q3637" s="304"/>
      <c r="R3637" s="304"/>
      <c r="S3637" s="304"/>
      <c r="T3637" s="304"/>
      <c r="U3637" s="304"/>
      <c r="V3637" s="304"/>
      <c r="W3637" s="304"/>
      <c r="X3637" s="304"/>
      <c r="Y3637" s="154"/>
    </row>
    <row r="3638" spans="1:25">
      <c r="A3638" s="173"/>
      <c r="B3638" s="163">
        <v>5</v>
      </c>
      <c r="C3638" s="163" t="s">
        <v>99</v>
      </c>
      <c r="D3638" s="167" t="s">
        <v>14</v>
      </c>
      <c r="E3638" s="300">
        <v>0</v>
      </c>
      <c r="F3638" s="300"/>
      <c r="G3638" s="300"/>
      <c r="H3638" s="300"/>
      <c r="I3638" s="300"/>
      <c r="J3638" s="300"/>
      <c r="K3638" s="300"/>
      <c r="L3638" s="300"/>
      <c r="M3638" s="301">
        <v>0</v>
      </c>
      <c r="N3638" s="301"/>
      <c r="O3638" s="301"/>
      <c r="P3638" s="301"/>
      <c r="Q3638" s="301">
        <v>0</v>
      </c>
      <c r="R3638" s="301">
        <v>0</v>
      </c>
      <c r="S3638" s="301">
        <v>0</v>
      </c>
      <c r="T3638" s="301"/>
      <c r="U3638" s="301"/>
      <c r="V3638" s="301"/>
      <c r="W3638" s="301">
        <f t="shared" ref="W3638:W3640" si="866">E3638+G3638+H3638+I3638+J3638+K3638+L3638+M3638+N3638-O3638-P3638-Q3638-R3638-S3638-T3638-U3638-V3638</f>
        <v>0</v>
      </c>
      <c r="X3638" s="301"/>
      <c r="Y3638" s="154"/>
    </row>
    <row r="3639" spans="1:25">
      <c r="A3639" s="173"/>
      <c r="B3639" s="163">
        <v>6</v>
      </c>
      <c r="C3639" s="163" t="s">
        <v>100</v>
      </c>
      <c r="D3639" s="167" t="s">
        <v>10</v>
      </c>
      <c r="E3639" s="300">
        <v>0</v>
      </c>
      <c r="F3639" s="300"/>
      <c r="G3639" s="300"/>
      <c r="H3639" s="300"/>
      <c r="I3639" s="300"/>
      <c r="J3639" s="300"/>
      <c r="K3639" s="300"/>
      <c r="L3639" s="300"/>
      <c r="M3639" s="301">
        <v>0</v>
      </c>
      <c r="N3639" s="301"/>
      <c r="O3639" s="301"/>
      <c r="P3639" s="301"/>
      <c r="Q3639" s="301">
        <v>0</v>
      </c>
      <c r="R3639" s="301">
        <v>0</v>
      </c>
      <c r="S3639" s="301">
        <v>0</v>
      </c>
      <c r="T3639" s="301"/>
      <c r="U3639" s="301"/>
      <c r="V3639" s="301"/>
      <c r="W3639" s="301">
        <f t="shared" si="866"/>
        <v>0</v>
      </c>
      <c r="X3639" s="301"/>
      <c r="Y3639" s="154"/>
    </row>
    <row r="3640" spans="1:25" s="247" customFormat="1">
      <c r="A3640" s="175"/>
      <c r="B3640" s="168">
        <v>7</v>
      </c>
      <c r="C3640" s="168"/>
      <c r="D3640" s="169" t="s">
        <v>11</v>
      </c>
      <c r="E3640" s="300">
        <v>0</v>
      </c>
      <c r="F3640" s="300"/>
      <c r="G3640" s="300"/>
      <c r="H3640" s="300"/>
      <c r="I3640" s="300"/>
      <c r="J3640" s="300"/>
      <c r="K3640" s="300"/>
      <c r="L3640" s="300"/>
      <c r="M3640" s="308">
        <v>0</v>
      </c>
      <c r="N3640" s="308"/>
      <c r="O3640" s="308"/>
      <c r="P3640" s="308"/>
      <c r="Q3640" s="308">
        <v>0</v>
      </c>
      <c r="R3640" s="308">
        <v>0</v>
      </c>
      <c r="S3640" s="308">
        <v>0</v>
      </c>
      <c r="T3640" s="308"/>
      <c r="U3640" s="308"/>
      <c r="V3640" s="308"/>
      <c r="W3640" s="301">
        <f t="shared" si="866"/>
        <v>0</v>
      </c>
      <c r="X3640" s="308"/>
      <c r="Y3640" s="155"/>
    </row>
    <row r="3641" spans="1:25">
      <c r="A3641" s="174"/>
      <c r="B3641" s="162"/>
      <c r="C3641" s="162"/>
      <c r="D3641" s="248"/>
      <c r="E3641" s="304"/>
      <c r="F3641" s="304"/>
      <c r="G3641" s="304"/>
      <c r="H3641" s="304"/>
      <c r="I3641" s="304"/>
      <c r="J3641" s="304"/>
      <c r="K3641" s="304"/>
      <c r="L3641" s="304"/>
      <c r="M3641" s="304"/>
      <c r="N3641" s="304"/>
      <c r="O3641" s="304"/>
      <c r="P3641" s="304"/>
      <c r="Q3641" s="304"/>
      <c r="R3641" s="304"/>
      <c r="S3641" s="304"/>
      <c r="T3641" s="304"/>
      <c r="U3641" s="304"/>
      <c r="V3641" s="304"/>
      <c r="W3641" s="304"/>
      <c r="X3641" s="304"/>
      <c r="Y3641" s="154"/>
    </row>
    <row r="3642" spans="1:25" s="226" customFormat="1" ht="18.75" customHeight="1">
      <c r="A3642" s="249">
        <v>65</v>
      </c>
      <c r="B3642" s="250" t="s">
        <v>83</v>
      </c>
      <c r="C3642" s="251"/>
      <c r="D3642" s="251"/>
      <c r="E3642" s="309">
        <f>E3643+E3644+E3649+E3651+E3652+E3653+E3654</f>
        <v>550467000</v>
      </c>
      <c r="F3642" s="309">
        <f t="shared" ref="F3642:G3642" si="867">F3643+F3644+F3649+F3651+F3652+F3653+F3654</f>
        <v>10000000</v>
      </c>
      <c r="G3642" s="309">
        <f t="shared" si="867"/>
        <v>10000000</v>
      </c>
      <c r="H3642" s="309">
        <f t="shared" ref="H3642" si="868">H3643+H3644+H3649+H3651+H3652+H3653+H3654</f>
        <v>0</v>
      </c>
      <c r="I3642" s="309">
        <f t="shared" ref="I3642" si="869">I3643+I3644+I3649+I3651+I3652+I3653+I3654</f>
        <v>0</v>
      </c>
      <c r="J3642" s="309">
        <f t="shared" ref="J3642" si="870">J3643+J3644+J3649+J3651+J3652+J3653+J3654</f>
        <v>0</v>
      </c>
      <c r="K3642" s="309">
        <f t="shared" ref="K3642" si="871">K3643+K3644+K3649+K3651+K3652+K3653+K3654</f>
        <v>355325808</v>
      </c>
      <c r="L3642" s="309">
        <f t="shared" ref="L3642" si="872">L3643+L3644+L3649+L3651+L3652+L3653+L3654</f>
        <v>0</v>
      </c>
      <c r="M3642" s="309">
        <f t="shared" ref="M3642" si="873">M3643+M3644+M3649+M3651+M3652+M3653+M3654</f>
        <v>0</v>
      </c>
      <c r="N3642" s="309">
        <f t="shared" ref="N3642" si="874">N3643+N3644+N3649+N3651+N3652+N3653+N3654</f>
        <v>0</v>
      </c>
      <c r="O3642" s="309">
        <f t="shared" ref="O3642" si="875">O3643+O3644+O3649+O3651+O3652+O3653+O3654</f>
        <v>0</v>
      </c>
      <c r="P3642" s="309">
        <f t="shared" ref="P3642" si="876">P3643+P3644+P3649+P3651+P3652+P3653+P3654</f>
        <v>0</v>
      </c>
      <c r="Q3642" s="309">
        <f t="shared" ref="Q3642" si="877">Q3643+Q3644+Q3649+Q3651+Q3652+Q3653+Q3654</f>
        <v>34500000</v>
      </c>
      <c r="R3642" s="309">
        <f t="shared" ref="R3642" si="878">R3643+R3644+R3649+R3651+R3652+R3653+R3654</f>
        <v>0</v>
      </c>
      <c r="S3642" s="309">
        <f t="shared" ref="S3642" si="879">S3643+S3644+S3649+S3651+S3652+S3653+S3654</f>
        <v>0</v>
      </c>
      <c r="T3642" s="309">
        <f t="shared" ref="T3642" si="880">T3643+T3644+T3649+T3651+T3652+T3653+T3654</f>
        <v>0</v>
      </c>
      <c r="U3642" s="309"/>
      <c r="V3642" s="309"/>
      <c r="W3642" s="309">
        <f t="shared" ref="W3642" si="881">SUM(W3643:W3654)</f>
        <v>881292808</v>
      </c>
      <c r="X3642" s="309"/>
    </row>
    <row r="3643" spans="1:25">
      <c r="A3643" s="173"/>
      <c r="B3643" s="163">
        <v>1</v>
      </c>
      <c r="C3643" s="163" t="s">
        <v>95</v>
      </c>
      <c r="D3643" s="167" t="s">
        <v>9</v>
      </c>
      <c r="E3643" s="300">
        <v>0</v>
      </c>
      <c r="F3643" s="300"/>
      <c r="G3643" s="300"/>
      <c r="H3643" s="300"/>
      <c r="I3643" s="300"/>
      <c r="J3643" s="300"/>
      <c r="K3643" s="300"/>
      <c r="L3643" s="300"/>
      <c r="M3643" s="301">
        <v>0</v>
      </c>
      <c r="N3643" s="301"/>
      <c r="O3643" s="301"/>
      <c r="P3643" s="301"/>
      <c r="Q3643" s="301">
        <v>0</v>
      </c>
      <c r="R3643" s="301">
        <v>0</v>
      </c>
      <c r="S3643" s="301">
        <v>0</v>
      </c>
      <c r="T3643" s="301"/>
      <c r="U3643" s="301"/>
      <c r="V3643" s="301"/>
      <c r="W3643" s="301">
        <f t="shared" ref="W3643:W3644" si="882">E3643+G3643+H3643+I3643+J3643+K3643+L3643+M3643+N3643-O3643-P3643-Q3643-R3643-S3643-T3643-U3643-V3643</f>
        <v>0</v>
      </c>
      <c r="X3643" s="301"/>
      <c r="Y3643" s="154"/>
    </row>
    <row r="3644" spans="1:25">
      <c r="A3644" s="173"/>
      <c r="B3644" s="163">
        <v>2</v>
      </c>
      <c r="C3644" s="163" t="s">
        <v>96</v>
      </c>
      <c r="D3644" s="167" t="s">
        <v>12</v>
      </c>
      <c r="E3644" s="300">
        <v>151359000</v>
      </c>
      <c r="F3644" s="300">
        <v>10000000</v>
      </c>
      <c r="G3644" s="300">
        <f>SUM(G3645:G3648)</f>
        <v>10000000</v>
      </c>
      <c r="H3644" s="300">
        <f t="shared" ref="H3644:T3644" si="883">SUM(H3645:H3648)</f>
        <v>0</v>
      </c>
      <c r="I3644" s="300">
        <f t="shared" si="883"/>
        <v>0</v>
      </c>
      <c r="J3644" s="300">
        <f t="shared" si="883"/>
        <v>0</v>
      </c>
      <c r="K3644" s="300">
        <f t="shared" si="883"/>
        <v>163963032</v>
      </c>
      <c r="L3644" s="300">
        <f t="shared" si="883"/>
        <v>0</v>
      </c>
      <c r="M3644" s="300">
        <f t="shared" si="883"/>
        <v>0</v>
      </c>
      <c r="N3644" s="300">
        <f t="shared" si="883"/>
        <v>0</v>
      </c>
      <c r="O3644" s="300">
        <f t="shared" si="883"/>
        <v>0</v>
      </c>
      <c r="P3644" s="300">
        <f t="shared" si="883"/>
        <v>0</v>
      </c>
      <c r="Q3644" s="300">
        <f t="shared" si="883"/>
        <v>34500000</v>
      </c>
      <c r="R3644" s="300">
        <f t="shared" si="883"/>
        <v>0</v>
      </c>
      <c r="S3644" s="300">
        <f t="shared" si="883"/>
        <v>0</v>
      </c>
      <c r="T3644" s="300">
        <f t="shared" si="883"/>
        <v>0</v>
      </c>
      <c r="U3644" s="300"/>
      <c r="V3644" s="300"/>
      <c r="W3644" s="301">
        <f t="shared" si="882"/>
        <v>290822032</v>
      </c>
      <c r="X3644" s="301"/>
      <c r="Y3644" s="154"/>
    </row>
    <row r="3645" spans="1:25">
      <c r="A3645" s="174"/>
      <c r="B3645" s="162"/>
      <c r="C3645" s="162"/>
      <c r="D3645" s="248" t="s">
        <v>526</v>
      </c>
      <c r="E3645" s="302"/>
      <c r="F3645" s="302"/>
      <c r="G3645" s="316">
        <v>7250000</v>
      </c>
      <c r="H3645" s="302"/>
      <c r="I3645" s="302"/>
      <c r="J3645" s="302"/>
      <c r="K3645" s="302"/>
      <c r="L3645" s="302"/>
      <c r="M3645" s="304"/>
      <c r="N3645" s="304"/>
      <c r="O3645" s="304"/>
      <c r="P3645" s="304"/>
      <c r="Q3645" s="304"/>
      <c r="R3645" s="304"/>
      <c r="S3645" s="304"/>
      <c r="T3645" s="304"/>
      <c r="U3645" s="304"/>
      <c r="V3645" s="304"/>
      <c r="W3645" s="304"/>
      <c r="X3645" s="304"/>
      <c r="Y3645" s="154"/>
    </row>
    <row r="3646" spans="1:25">
      <c r="A3646" s="174"/>
      <c r="B3646" s="162"/>
      <c r="C3646" s="162"/>
      <c r="D3646" s="248" t="s">
        <v>1330</v>
      </c>
      <c r="E3646" s="302"/>
      <c r="F3646" s="302"/>
      <c r="G3646" s="316">
        <v>2750000</v>
      </c>
      <c r="H3646" s="302"/>
      <c r="I3646" s="302"/>
      <c r="J3646" s="302"/>
      <c r="K3646" s="302"/>
      <c r="L3646" s="302"/>
      <c r="M3646" s="304"/>
      <c r="N3646" s="304"/>
      <c r="O3646" s="304"/>
      <c r="P3646" s="304"/>
      <c r="Q3646" s="304"/>
      <c r="R3646" s="304"/>
      <c r="S3646" s="304"/>
      <c r="T3646" s="304"/>
      <c r="U3646" s="304"/>
      <c r="V3646" s="304"/>
      <c r="W3646" s="304"/>
      <c r="X3646" s="304"/>
      <c r="Y3646" s="154"/>
    </row>
    <row r="3647" spans="1:25">
      <c r="A3647" s="174"/>
      <c r="B3647" s="162"/>
      <c r="C3647" s="162"/>
      <c r="D3647" s="248" t="s">
        <v>1468</v>
      </c>
      <c r="E3647" s="302"/>
      <c r="F3647" s="302"/>
      <c r="G3647" s="302"/>
      <c r="H3647" s="302"/>
      <c r="I3647" s="302"/>
      <c r="J3647" s="302"/>
      <c r="K3647" s="316">
        <v>163963032</v>
      </c>
      <c r="L3647" s="302"/>
      <c r="M3647" s="304"/>
      <c r="N3647" s="304"/>
      <c r="O3647" s="304"/>
      <c r="P3647" s="304"/>
      <c r="Q3647" s="304"/>
      <c r="R3647" s="304"/>
      <c r="S3647" s="304"/>
      <c r="T3647" s="304"/>
      <c r="U3647" s="304"/>
      <c r="V3647" s="304"/>
      <c r="W3647" s="304"/>
      <c r="X3647" s="304"/>
      <c r="Y3647" s="154"/>
    </row>
    <row r="3648" spans="1:25">
      <c r="A3648" s="174"/>
      <c r="B3648" s="162"/>
      <c r="C3648" s="162"/>
      <c r="D3648" s="248" t="s">
        <v>1469</v>
      </c>
      <c r="E3648" s="302"/>
      <c r="F3648" s="302"/>
      <c r="G3648" s="302"/>
      <c r="H3648" s="302"/>
      <c r="I3648" s="302"/>
      <c r="J3648" s="302"/>
      <c r="K3648" s="302"/>
      <c r="L3648" s="302"/>
      <c r="M3648" s="304"/>
      <c r="N3648" s="304"/>
      <c r="O3648" s="304"/>
      <c r="P3648" s="304"/>
      <c r="Q3648" s="316">
        <v>34500000</v>
      </c>
      <c r="R3648" s="304"/>
      <c r="S3648" s="304"/>
      <c r="T3648" s="304"/>
      <c r="U3648" s="304"/>
      <c r="V3648" s="304"/>
      <c r="W3648" s="304"/>
      <c r="X3648" s="304"/>
      <c r="Y3648" s="154"/>
    </row>
    <row r="3649" spans="1:25">
      <c r="A3649" s="173"/>
      <c r="B3649" s="163">
        <v>3</v>
      </c>
      <c r="C3649" s="163" t="s">
        <v>97</v>
      </c>
      <c r="D3649" s="167" t="s">
        <v>13</v>
      </c>
      <c r="E3649" s="300">
        <v>399041500</v>
      </c>
      <c r="F3649" s="300"/>
      <c r="G3649" s="300">
        <f>SUM(G3650)</f>
        <v>0</v>
      </c>
      <c r="H3649" s="300">
        <f t="shared" ref="H3649:T3649" si="884">SUM(H3650)</f>
        <v>0</v>
      </c>
      <c r="I3649" s="300">
        <f t="shared" si="884"/>
        <v>0</v>
      </c>
      <c r="J3649" s="300">
        <f t="shared" si="884"/>
        <v>0</v>
      </c>
      <c r="K3649" s="300">
        <f t="shared" si="884"/>
        <v>191362776</v>
      </c>
      <c r="L3649" s="300">
        <f t="shared" si="884"/>
        <v>0</v>
      </c>
      <c r="M3649" s="300">
        <f t="shared" si="884"/>
        <v>0</v>
      </c>
      <c r="N3649" s="300">
        <f t="shared" si="884"/>
        <v>0</v>
      </c>
      <c r="O3649" s="300">
        <f t="shared" si="884"/>
        <v>0</v>
      </c>
      <c r="P3649" s="300">
        <f t="shared" si="884"/>
        <v>0</v>
      </c>
      <c r="Q3649" s="300">
        <f t="shared" si="884"/>
        <v>0</v>
      </c>
      <c r="R3649" s="300">
        <f t="shared" si="884"/>
        <v>0</v>
      </c>
      <c r="S3649" s="300">
        <f t="shared" si="884"/>
        <v>0</v>
      </c>
      <c r="T3649" s="300">
        <f t="shared" si="884"/>
        <v>0</v>
      </c>
      <c r="U3649" s="300"/>
      <c r="V3649" s="300"/>
      <c r="W3649" s="301">
        <f>E3649+G3649+H3649+I3649+J3649+K3649+L3649+M3649+N3649-O3649-P3649-Q3649-R3649-S3649-T3649-U3649-V3649</f>
        <v>590404276</v>
      </c>
      <c r="X3649" s="301"/>
      <c r="Y3649" s="154"/>
    </row>
    <row r="3650" spans="1:25">
      <c r="A3650" s="174"/>
      <c r="B3650" s="162"/>
      <c r="C3650" s="162"/>
      <c r="D3650" s="248" t="s">
        <v>1470</v>
      </c>
      <c r="E3650" s="302"/>
      <c r="F3650" s="302"/>
      <c r="G3650" s="302"/>
      <c r="H3650" s="302"/>
      <c r="I3650" s="302"/>
      <c r="J3650" s="302"/>
      <c r="K3650" s="316">
        <v>191362776</v>
      </c>
      <c r="L3650" s="302"/>
      <c r="M3650" s="304"/>
      <c r="N3650" s="304"/>
      <c r="O3650" s="304"/>
      <c r="P3650" s="304"/>
      <c r="Q3650" s="304"/>
      <c r="R3650" s="304"/>
      <c r="S3650" s="304"/>
      <c r="T3650" s="304"/>
      <c r="U3650" s="304"/>
      <c r="V3650" s="304"/>
      <c r="W3650" s="304"/>
      <c r="X3650" s="304"/>
      <c r="Y3650" s="154"/>
    </row>
    <row r="3651" spans="1:25">
      <c r="A3651" s="173"/>
      <c r="B3651" s="163">
        <v>4</v>
      </c>
      <c r="C3651" s="163" t="s">
        <v>98</v>
      </c>
      <c r="D3651" s="167" t="s">
        <v>8</v>
      </c>
      <c r="E3651" s="300">
        <v>0</v>
      </c>
      <c r="F3651" s="300"/>
      <c r="G3651" s="300"/>
      <c r="H3651" s="300"/>
      <c r="I3651" s="300"/>
      <c r="J3651" s="300"/>
      <c r="K3651" s="300"/>
      <c r="L3651" s="300"/>
      <c r="M3651" s="301">
        <v>0</v>
      </c>
      <c r="N3651" s="301"/>
      <c r="O3651" s="301"/>
      <c r="P3651" s="301"/>
      <c r="Q3651" s="301">
        <v>0</v>
      </c>
      <c r="R3651" s="301">
        <v>0</v>
      </c>
      <c r="S3651" s="301">
        <v>0</v>
      </c>
      <c r="T3651" s="301"/>
      <c r="U3651" s="301"/>
      <c r="V3651" s="301"/>
      <c r="W3651" s="301">
        <f t="shared" ref="W3651:W3654" si="885">E3651+G3651+H3651+I3651+J3651+K3651+L3651+M3651+N3651-O3651-P3651-Q3651-R3651-S3651-T3651-U3651-V3651</f>
        <v>0</v>
      </c>
      <c r="X3651" s="301"/>
      <c r="Y3651" s="154"/>
    </row>
    <row r="3652" spans="1:25">
      <c r="A3652" s="173"/>
      <c r="B3652" s="163">
        <v>5</v>
      </c>
      <c r="C3652" s="163" t="s">
        <v>99</v>
      </c>
      <c r="D3652" s="167" t="s">
        <v>14</v>
      </c>
      <c r="E3652" s="300">
        <v>66500</v>
      </c>
      <c r="F3652" s="300"/>
      <c r="G3652" s="300"/>
      <c r="H3652" s="300"/>
      <c r="I3652" s="300"/>
      <c r="J3652" s="300"/>
      <c r="K3652" s="300"/>
      <c r="L3652" s="300"/>
      <c r="M3652" s="301">
        <v>0</v>
      </c>
      <c r="N3652" s="301"/>
      <c r="O3652" s="301"/>
      <c r="P3652" s="301"/>
      <c r="Q3652" s="301">
        <v>0</v>
      </c>
      <c r="R3652" s="301">
        <v>0</v>
      </c>
      <c r="S3652" s="301">
        <v>0</v>
      </c>
      <c r="T3652" s="301"/>
      <c r="U3652" s="301"/>
      <c r="V3652" s="301"/>
      <c r="W3652" s="301">
        <f t="shared" si="885"/>
        <v>66500</v>
      </c>
      <c r="X3652" s="301"/>
      <c r="Y3652" s="154"/>
    </row>
    <row r="3653" spans="1:25">
      <c r="A3653" s="173"/>
      <c r="B3653" s="163">
        <v>6</v>
      </c>
      <c r="C3653" s="163" t="s">
        <v>100</v>
      </c>
      <c r="D3653" s="167" t="s">
        <v>10</v>
      </c>
      <c r="E3653" s="300">
        <v>0</v>
      </c>
      <c r="F3653" s="300"/>
      <c r="G3653" s="300"/>
      <c r="H3653" s="300"/>
      <c r="I3653" s="300"/>
      <c r="J3653" s="300"/>
      <c r="K3653" s="300"/>
      <c r="L3653" s="300"/>
      <c r="M3653" s="301">
        <v>0</v>
      </c>
      <c r="N3653" s="301"/>
      <c r="O3653" s="301"/>
      <c r="P3653" s="301"/>
      <c r="Q3653" s="301">
        <v>0</v>
      </c>
      <c r="R3653" s="301">
        <v>0</v>
      </c>
      <c r="S3653" s="301">
        <v>0</v>
      </c>
      <c r="T3653" s="301"/>
      <c r="U3653" s="301"/>
      <c r="V3653" s="301"/>
      <c r="W3653" s="301">
        <f t="shared" si="885"/>
        <v>0</v>
      </c>
      <c r="X3653" s="301"/>
      <c r="Y3653" s="154"/>
    </row>
    <row r="3654" spans="1:25" s="247" customFormat="1">
      <c r="A3654" s="175"/>
      <c r="B3654" s="168">
        <v>7</v>
      </c>
      <c r="C3654" s="168"/>
      <c r="D3654" s="169" t="s">
        <v>11</v>
      </c>
      <c r="E3654" s="300">
        <v>0</v>
      </c>
      <c r="F3654" s="300"/>
      <c r="G3654" s="300"/>
      <c r="H3654" s="300"/>
      <c r="I3654" s="300"/>
      <c r="J3654" s="300"/>
      <c r="K3654" s="300"/>
      <c r="L3654" s="300"/>
      <c r="M3654" s="308">
        <v>0</v>
      </c>
      <c r="N3654" s="308"/>
      <c r="O3654" s="308"/>
      <c r="P3654" s="308"/>
      <c r="Q3654" s="308">
        <v>0</v>
      </c>
      <c r="R3654" s="308">
        <v>0</v>
      </c>
      <c r="S3654" s="308">
        <v>0</v>
      </c>
      <c r="T3654" s="308"/>
      <c r="U3654" s="308"/>
      <c r="V3654" s="308"/>
      <c r="W3654" s="301">
        <f t="shared" si="885"/>
        <v>0</v>
      </c>
      <c r="X3654" s="308"/>
      <c r="Y3654" s="155"/>
    </row>
    <row r="3655" spans="1:25">
      <c r="A3655" s="174"/>
      <c r="B3655" s="162"/>
      <c r="C3655" s="162"/>
      <c r="D3655" s="248"/>
      <c r="E3655" s="304"/>
      <c r="F3655" s="304"/>
      <c r="G3655" s="304"/>
      <c r="H3655" s="304"/>
      <c r="I3655" s="304"/>
      <c r="J3655" s="304"/>
      <c r="K3655" s="304"/>
      <c r="L3655" s="304"/>
      <c r="M3655" s="304"/>
      <c r="N3655" s="304"/>
      <c r="O3655" s="304"/>
      <c r="P3655" s="304"/>
      <c r="Q3655" s="304"/>
      <c r="R3655" s="304"/>
      <c r="S3655" s="304"/>
      <c r="T3655" s="304"/>
      <c r="U3655" s="304"/>
      <c r="V3655" s="304"/>
      <c r="W3655" s="304"/>
      <c r="X3655" s="304"/>
      <c r="Y3655" s="154"/>
    </row>
    <row r="3656" spans="1:25" s="226" customFormat="1" ht="18.75" customHeight="1">
      <c r="A3656" s="249">
        <v>66</v>
      </c>
      <c r="B3656" s="250" t="s">
        <v>84</v>
      </c>
      <c r="C3656" s="251"/>
      <c r="D3656" s="251"/>
      <c r="E3656" s="309">
        <f>E3657+E3658+E3676+E3679+E3680+E3681+E3682</f>
        <v>1527088750</v>
      </c>
      <c r="F3656" s="309">
        <f t="shared" ref="F3656:G3656" si="886">F3657+F3658+F3676+F3679+F3680+F3681+F3682</f>
        <v>242154500</v>
      </c>
      <c r="G3656" s="309">
        <f t="shared" si="886"/>
        <v>242154500</v>
      </c>
      <c r="H3656" s="309">
        <f t="shared" ref="H3656" si="887">H3657+H3658+H3676+H3679+H3680+H3681+H3682</f>
        <v>2550000</v>
      </c>
      <c r="I3656" s="309">
        <f t="shared" ref="I3656" si="888">I3657+I3658+I3676+I3679+I3680+I3681+I3682</f>
        <v>0</v>
      </c>
      <c r="J3656" s="309">
        <f t="shared" ref="J3656" si="889">J3657+J3658+J3676+J3679+J3680+J3681+J3682</f>
        <v>0</v>
      </c>
      <c r="K3656" s="309">
        <f t="shared" ref="K3656" si="890">K3657+K3658+K3676+K3679+K3680+K3681+K3682</f>
        <v>18375000</v>
      </c>
      <c r="L3656" s="309">
        <f t="shared" ref="L3656" si="891">L3657+L3658+L3676+L3679+L3680+L3681+L3682</f>
        <v>0</v>
      </c>
      <c r="M3656" s="309">
        <f t="shared" ref="M3656" si="892">M3657+M3658+M3676+M3679+M3680+M3681+M3682</f>
        <v>0</v>
      </c>
      <c r="N3656" s="309">
        <f t="shared" ref="N3656" si="893">N3657+N3658+N3676+N3679+N3680+N3681+N3682</f>
        <v>0</v>
      </c>
      <c r="O3656" s="309">
        <f t="shared" ref="O3656" si="894">O3657+O3658+O3676+O3679+O3680+O3681+O3682</f>
        <v>0</v>
      </c>
      <c r="P3656" s="309">
        <f t="shared" ref="P3656" si="895">P3657+P3658+P3676+P3679+P3680+P3681+P3682</f>
        <v>0</v>
      </c>
      <c r="Q3656" s="309">
        <f t="shared" ref="Q3656" si="896">Q3657+Q3658+Q3676+Q3679+Q3680+Q3681+Q3682</f>
        <v>0</v>
      </c>
      <c r="R3656" s="309">
        <f t="shared" ref="R3656" si="897">R3657+R3658+R3676+R3679+R3680+R3681+R3682</f>
        <v>0</v>
      </c>
      <c r="S3656" s="309">
        <f t="shared" ref="S3656" si="898">S3657+S3658+S3676+S3679+S3680+S3681+S3682</f>
        <v>12054000</v>
      </c>
      <c r="T3656" s="309">
        <f t="shared" ref="T3656" si="899">T3657+T3658+T3676+T3679+T3680+T3681+T3682</f>
        <v>0</v>
      </c>
      <c r="U3656" s="309"/>
      <c r="V3656" s="309"/>
      <c r="W3656" s="309">
        <f t="shared" ref="W3656" si="900">SUM(W3657:W3682)</f>
        <v>1778114250</v>
      </c>
      <c r="X3656" s="309"/>
    </row>
    <row r="3657" spans="1:25">
      <c r="A3657" s="173"/>
      <c r="B3657" s="163">
        <v>1</v>
      </c>
      <c r="C3657" s="163" t="s">
        <v>95</v>
      </c>
      <c r="D3657" s="167" t="s">
        <v>9</v>
      </c>
      <c r="E3657" s="300">
        <v>0</v>
      </c>
      <c r="F3657" s="300"/>
      <c r="G3657" s="300">
        <v>0</v>
      </c>
      <c r="H3657" s="300"/>
      <c r="I3657" s="300"/>
      <c r="J3657" s="300"/>
      <c r="K3657" s="300"/>
      <c r="L3657" s="300"/>
      <c r="M3657" s="301">
        <v>0</v>
      </c>
      <c r="N3657" s="301"/>
      <c r="O3657" s="301"/>
      <c r="P3657" s="301"/>
      <c r="Q3657" s="301">
        <v>0</v>
      </c>
      <c r="R3657" s="301">
        <v>0</v>
      </c>
      <c r="S3657" s="301">
        <v>0</v>
      </c>
      <c r="T3657" s="301"/>
      <c r="U3657" s="301"/>
      <c r="V3657" s="301"/>
      <c r="W3657" s="301">
        <f t="shared" ref="W3657:W3658" si="901">E3657+G3657+H3657+I3657+J3657+K3657+L3657+M3657+N3657-O3657-P3657-Q3657-R3657-S3657-T3657-U3657-V3657</f>
        <v>0</v>
      </c>
      <c r="X3657" s="301"/>
      <c r="Y3657" s="154"/>
    </row>
    <row r="3658" spans="1:25">
      <c r="A3658" s="173"/>
      <c r="B3658" s="163">
        <v>2</v>
      </c>
      <c r="C3658" s="163" t="s">
        <v>96</v>
      </c>
      <c r="D3658" s="167" t="s">
        <v>12</v>
      </c>
      <c r="E3658" s="300">
        <v>815543250</v>
      </c>
      <c r="F3658" s="300">
        <v>233154500</v>
      </c>
      <c r="G3658" s="300">
        <f>SUM(G3659:G3675)-2550000</f>
        <v>228154500</v>
      </c>
      <c r="H3658" s="300">
        <f t="shared" ref="H3658:T3658" si="902">SUM(H3659:H3675)</f>
        <v>2550000</v>
      </c>
      <c r="I3658" s="300">
        <f t="shared" si="902"/>
        <v>0</v>
      </c>
      <c r="J3658" s="300">
        <f t="shared" si="902"/>
        <v>0</v>
      </c>
      <c r="K3658" s="300">
        <f t="shared" si="902"/>
        <v>18375000</v>
      </c>
      <c r="L3658" s="300">
        <f t="shared" si="902"/>
        <v>0</v>
      </c>
      <c r="M3658" s="300">
        <f t="shared" si="902"/>
        <v>0</v>
      </c>
      <c r="N3658" s="300">
        <f t="shared" si="902"/>
        <v>0</v>
      </c>
      <c r="O3658" s="300">
        <f t="shared" si="902"/>
        <v>0</v>
      </c>
      <c r="P3658" s="300">
        <f t="shared" si="902"/>
        <v>0</v>
      </c>
      <c r="Q3658" s="300">
        <f t="shared" si="902"/>
        <v>0</v>
      </c>
      <c r="R3658" s="300">
        <f t="shared" si="902"/>
        <v>0</v>
      </c>
      <c r="S3658" s="300">
        <f t="shared" si="902"/>
        <v>0</v>
      </c>
      <c r="T3658" s="300">
        <f t="shared" si="902"/>
        <v>0</v>
      </c>
      <c r="U3658" s="300"/>
      <c r="V3658" s="300"/>
      <c r="W3658" s="301">
        <f t="shared" si="901"/>
        <v>1064622750</v>
      </c>
      <c r="X3658" s="301"/>
      <c r="Y3658" s="154"/>
    </row>
    <row r="3659" spans="1:25">
      <c r="A3659" s="174"/>
      <c r="B3659" s="162"/>
      <c r="C3659" s="162"/>
      <c r="D3659" s="248" t="s">
        <v>152</v>
      </c>
      <c r="E3659" s="302"/>
      <c r="F3659" s="302"/>
      <c r="G3659" s="316">
        <v>900000</v>
      </c>
      <c r="H3659" s="302"/>
      <c r="I3659" s="302"/>
      <c r="J3659" s="302"/>
      <c r="K3659" s="302"/>
      <c r="L3659" s="302"/>
      <c r="M3659" s="304"/>
      <c r="N3659" s="304"/>
      <c r="O3659" s="304"/>
      <c r="P3659" s="304"/>
      <c r="Q3659" s="304"/>
      <c r="R3659" s="304"/>
      <c r="S3659" s="304"/>
      <c r="T3659" s="304"/>
      <c r="U3659" s="304"/>
      <c r="V3659" s="304"/>
      <c r="W3659" s="304"/>
      <c r="X3659" s="304"/>
      <c r="Y3659" s="154"/>
    </row>
    <row r="3660" spans="1:25">
      <c r="A3660" s="174"/>
      <c r="B3660" s="162"/>
      <c r="C3660" s="162"/>
      <c r="D3660" s="248" t="s">
        <v>150</v>
      </c>
      <c r="E3660" s="302"/>
      <c r="F3660" s="302"/>
      <c r="G3660" s="316">
        <v>4000000</v>
      </c>
      <c r="H3660" s="302"/>
      <c r="I3660" s="302"/>
      <c r="J3660" s="302"/>
      <c r="K3660" s="302"/>
      <c r="L3660" s="302"/>
      <c r="M3660" s="304"/>
      <c r="N3660" s="304"/>
      <c r="O3660" s="304"/>
      <c r="P3660" s="304"/>
      <c r="Q3660" s="304"/>
      <c r="R3660" s="304"/>
      <c r="S3660" s="304"/>
      <c r="T3660" s="304"/>
      <c r="U3660" s="304"/>
      <c r="V3660" s="304"/>
      <c r="W3660" s="304"/>
      <c r="X3660" s="304"/>
      <c r="Y3660" s="154"/>
    </row>
    <row r="3661" spans="1:25">
      <c r="A3661" s="174"/>
      <c r="B3661" s="162"/>
      <c r="C3661" s="162"/>
      <c r="D3661" s="248" t="s">
        <v>1471</v>
      </c>
      <c r="E3661" s="302"/>
      <c r="F3661" s="302"/>
      <c r="G3661" s="316">
        <v>165150500</v>
      </c>
      <c r="H3661" s="302"/>
      <c r="I3661" s="302"/>
      <c r="J3661" s="302"/>
      <c r="K3661" s="302"/>
      <c r="L3661" s="302"/>
      <c r="M3661" s="304"/>
      <c r="N3661" s="304"/>
      <c r="O3661" s="304"/>
      <c r="P3661" s="304"/>
      <c r="Q3661" s="304"/>
      <c r="R3661" s="304"/>
      <c r="S3661" s="304"/>
      <c r="T3661" s="304"/>
      <c r="U3661" s="304"/>
      <c r="V3661" s="304"/>
      <c r="W3661" s="304"/>
      <c r="X3661" s="304"/>
      <c r="Y3661" s="154"/>
    </row>
    <row r="3662" spans="1:25">
      <c r="A3662" s="174"/>
      <c r="B3662" s="162"/>
      <c r="C3662" s="162"/>
      <c r="D3662" s="248" t="s">
        <v>1472</v>
      </c>
      <c r="E3662" s="302"/>
      <c r="F3662" s="302"/>
      <c r="G3662" s="302">
        <v>14278000</v>
      </c>
      <c r="H3662" s="302"/>
      <c r="I3662" s="302"/>
      <c r="J3662" s="302"/>
      <c r="K3662" s="302"/>
      <c r="L3662" s="302"/>
      <c r="M3662" s="304"/>
      <c r="N3662" s="304"/>
      <c r="O3662" s="304"/>
      <c r="P3662" s="304"/>
      <c r="Q3662" s="304"/>
      <c r="R3662" s="304"/>
      <c r="S3662" s="304"/>
      <c r="T3662" s="304"/>
      <c r="U3662" s="304"/>
      <c r="V3662" s="304"/>
      <c r="W3662" s="304"/>
      <c r="X3662" s="304"/>
      <c r="Y3662" s="154"/>
    </row>
    <row r="3663" spans="1:25">
      <c r="A3663" s="174"/>
      <c r="B3663" s="162"/>
      <c r="C3663" s="162"/>
      <c r="D3663" s="248" t="s">
        <v>1472</v>
      </c>
      <c r="E3663" s="302"/>
      <c r="F3663" s="302"/>
      <c r="G3663" s="302">
        <v>14278000</v>
      </c>
      <c r="H3663" s="302"/>
      <c r="I3663" s="302"/>
      <c r="J3663" s="302"/>
      <c r="K3663" s="302"/>
      <c r="L3663" s="302"/>
      <c r="M3663" s="304"/>
      <c r="N3663" s="304"/>
      <c r="O3663" s="304"/>
      <c r="P3663" s="304"/>
      <c r="Q3663" s="304"/>
      <c r="R3663" s="304"/>
      <c r="S3663" s="304"/>
      <c r="T3663" s="304"/>
      <c r="U3663" s="304"/>
      <c r="V3663" s="304"/>
      <c r="W3663" s="304"/>
      <c r="X3663" s="304"/>
      <c r="Y3663" s="154"/>
    </row>
    <row r="3664" spans="1:25">
      <c r="A3664" s="174"/>
      <c r="B3664" s="162"/>
      <c r="C3664" s="162"/>
      <c r="D3664" s="248" t="s">
        <v>1472</v>
      </c>
      <c r="E3664" s="302"/>
      <c r="F3664" s="302"/>
      <c r="G3664" s="302">
        <v>14278000</v>
      </c>
      <c r="H3664" s="302"/>
      <c r="I3664" s="302"/>
      <c r="J3664" s="302"/>
      <c r="K3664" s="302"/>
      <c r="L3664" s="302"/>
      <c r="M3664" s="304"/>
      <c r="N3664" s="304"/>
      <c r="O3664" s="304"/>
      <c r="P3664" s="304"/>
      <c r="Q3664" s="304"/>
      <c r="R3664" s="304"/>
      <c r="S3664" s="304"/>
      <c r="T3664" s="304"/>
      <c r="U3664" s="304"/>
      <c r="V3664" s="304"/>
      <c r="W3664" s="304"/>
      <c r="X3664" s="304"/>
      <c r="Y3664" s="154"/>
    </row>
    <row r="3665" spans="1:25">
      <c r="A3665" s="174"/>
      <c r="B3665" s="162"/>
      <c r="C3665" s="162"/>
      <c r="D3665" s="248" t="s">
        <v>1473</v>
      </c>
      <c r="E3665" s="302"/>
      <c r="F3665" s="302"/>
      <c r="G3665" s="302">
        <v>1230000</v>
      </c>
      <c r="H3665" s="302"/>
      <c r="I3665" s="302"/>
      <c r="J3665" s="302"/>
      <c r="K3665" s="302"/>
      <c r="L3665" s="302"/>
      <c r="M3665" s="304"/>
      <c r="N3665" s="304"/>
      <c r="O3665" s="304"/>
      <c r="P3665" s="304"/>
      <c r="Q3665" s="304"/>
      <c r="R3665" s="304"/>
      <c r="S3665" s="304"/>
      <c r="T3665" s="304"/>
      <c r="U3665" s="304"/>
      <c r="V3665" s="304"/>
      <c r="W3665" s="304"/>
      <c r="X3665" s="304"/>
      <c r="Y3665" s="154"/>
    </row>
    <row r="3666" spans="1:25">
      <c r="A3666" s="174"/>
      <c r="B3666" s="162"/>
      <c r="C3666" s="162"/>
      <c r="D3666" s="248" t="s">
        <v>1473</v>
      </c>
      <c r="E3666" s="302"/>
      <c r="F3666" s="302"/>
      <c r="G3666" s="302">
        <v>1230000</v>
      </c>
      <c r="H3666" s="302"/>
      <c r="I3666" s="302"/>
      <c r="J3666" s="302"/>
      <c r="K3666" s="302"/>
      <c r="L3666" s="302"/>
      <c r="M3666" s="304"/>
      <c r="N3666" s="304"/>
      <c r="O3666" s="304"/>
      <c r="P3666" s="304"/>
      <c r="Q3666" s="304"/>
      <c r="R3666" s="304"/>
      <c r="S3666" s="304"/>
      <c r="T3666" s="304"/>
      <c r="U3666" s="304"/>
      <c r="V3666" s="304"/>
      <c r="W3666" s="304"/>
      <c r="X3666" s="304"/>
      <c r="Y3666" s="154"/>
    </row>
    <row r="3667" spans="1:25">
      <c r="A3667" s="174"/>
      <c r="B3667" s="162"/>
      <c r="C3667" s="162"/>
      <c r="D3667" s="248" t="s">
        <v>1473</v>
      </c>
      <c r="E3667" s="302"/>
      <c r="F3667" s="302"/>
      <c r="G3667" s="302">
        <v>1230000</v>
      </c>
      <c r="H3667" s="302"/>
      <c r="I3667" s="302"/>
      <c r="J3667" s="302"/>
      <c r="K3667" s="302"/>
      <c r="L3667" s="302"/>
      <c r="M3667" s="304"/>
      <c r="N3667" s="304"/>
      <c r="O3667" s="304"/>
      <c r="P3667" s="304"/>
      <c r="Q3667" s="304"/>
      <c r="R3667" s="304"/>
      <c r="S3667" s="304"/>
      <c r="T3667" s="304"/>
      <c r="U3667" s="304"/>
      <c r="V3667" s="304"/>
      <c r="W3667" s="304"/>
      <c r="X3667" s="304"/>
      <c r="Y3667" s="154"/>
    </row>
    <row r="3668" spans="1:25">
      <c r="A3668" s="174"/>
      <c r="B3668" s="162"/>
      <c r="C3668" s="162"/>
      <c r="D3668" s="248" t="s">
        <v>1473</v>
      </c>
      <c r="E3668" s="302"/>
      <c r="F3668" s="302"/>
      <c r="G3668" s="302">
        <v>1230000</v>
      </c>
      <c r="H3668" s="302"/>
      <c r="I3668" s="302"/>
      <c r="J3668" s="302"/>
      <c r="K3668" s="302"/>
      <c r="L3668" s="302"/>
      <c r="M3668" s="304"/>
      <c r="N3668" s="304"/>
      <c r="O3668" s="304"/>
      <c r="P3668" s="304"/>
      <c r="Q3668" s="304"/>
      <c r="R3668" s="304"/>
      <c r="S3668" s="304"/>
      <c r="T3668" s="304"/>
      <c r="U3668" s="304"/>
      <c r="V3668" s="304"/>
      <c r="W3668" s="304"/>
      <c r="X3668" s="304"/>
      <c r="Y3668" s="154"/>
    </row>
    <row r="3669" spans="1:25">
      <c r="A3669" s="174"/>
      <c r="B3669" s="162"/>
      <c r="C3669" s="162"/>
      <c r="D3669" s="248" t="s">
        <v>1474</v>
      </c>
      <c r="E3669" s="302"/>
      <c r="F3669" s="302"/>
      <c r="G3669" s="302">
        <v>3575000</v>
      </c>
      <c r="H3669" s="302"/>
      <c r="I3669" s="302"/>
      <c r="J3669" s="302"/>
      <c r="K3669" s="302"/>
      <c r="L3669" s="302"/>
      <c r="M3669" s="304"/>
      <c r="N3669" s="304"/>
      <c r="O3669" s="304"/>
      <c r="P3669" s="304"/>
      <c r="Q3669" s="304"/>
      <c r="R3669" s="304"/>
      <c r="S3669" s="304"/>
      <c r="T3669" s="304"/>
      <c r="U3669" s="304"/>
      <c r="V3669" s="304"/>
      <c r="W3669" s="304"/>
      <c r="X3669" s="304"/>
      <c r="Y3669" s="154"/>
    </row>
    <row r="3670" spans="1:25">
      <c r="A3670" s="174"/>
      <c r="B3670" s="162"/>
      <c r="C3670" s="162"/>
      <c r="D3670" s="248" t="s">
        <v>1474</v>
      </c>
      <c r="E3670" s="302"/>
      <c r="F3670" s="302"/>
      <c r="G3670" s="302">
        <v>3575000</v>
      </c>
      <c r="H3670" s="302"/>
      <c r="I3670" s="302"/>
      <c r="J3670" s="302"/>
      <c r="K3670" s="302"/>
      <c r="L3670" s="302"/>
      <c r="M3670" s="304"/>
      <c r="N3670" s="304"/>
      <c r="O3670" s="304"/>
      <c r="P3670" s="304"/>
      <c r="Q3670" s="304"/>
      <c r="R3670" s="304"/>
      <c r="S3670" s="304"/>
      <c r="T3670" s="304"/>
      <c r="U3670" s="304"/>
      <c r="V3670" s="304"/>
      <c r="W3670" s="304"/>
      <c r="X3670" s="304"/>
      <c r="Y3670" s="154"/>
    </row>
    <row r="3671" spans="1:25">
      <c r="A3671" s="174"/>
      <c r="B3671" s="162"/>
      <c r="C3671" s="162"/>
      <c r="D3671" s="248" t="s">
        <v>1475</v>
      </c>
      <c r="E3671" s="302"/>
      <c r="F3671" s="302"/>
      <c r="G3671" s="302">
        <v>2875000</v>
      </c>
      <c r="H3671" s="302"/>
      <c r="I3671" s="302"/>
      <c r="J3671" s="302"/>
      <c r="K3671" s="302"/>
      <c r="L3671" s="302"/>
      <c r="M3671" s="304"/>
      <c r="N3671" s="304"/>
      <c r="O3671" s="304"/>
      <c r="P3671" s="304"/>
      <c r="Q3671" s="304"/>
      <c r="R3671" s="304"/>
      <c r="S3671" s="304"/>
      <c r="T3671" s="304"/>
      <c r="U3671" s="304"/>
      <c r="V3671" s="304"/>
      <c r="W3671" s="304"/>
      <c r="X3671" s="304"/>
      <c r="Y3671" s="154"/>
    </row>
    <row r="3672" spans="1:25">
      <c r="A3672" s="174"/>
      <c r="B3672" s="162"/>
      <c r="C3672" s="162"/>
      <c r="D3672" s="248" t="s">
        <v>1476</v>
      </c>
      <c r="E3672" s="302"/>
      <c r="F3672" s="302"/>
      <c r="G3672" s="302">
        <v>2875000</v>
      </c>
      <c r="H3672" s="302"/>
      <c r="I3672" s="302"/>
      <c r="J3672" s="302"/>
      <c r="K3672" s="302"/>
      <c r="L3672" s="302"/>
      <c r="M3672" s="304"/>
      <c r="N3672" s="304"/>
      <c r="O3672" s="304"/>
      <c r="P3672" s="304"/>
      <c r="Q3672" s="304"/>
      <c r="R3672" s="304"/>
      <c r="S3672" s="304"/>
      <c r="T3672" s="304"/>
      <c r="U3672" s="304"/>
      <c r="V3672" s="304"/>
      <c r="W3672" s="304"/>
      <c r="X3672" s="304"/>
      <c r="Y3672" s="154"/>
    </row>
    <row r="3673" spans="1:25">
      <c r="A3673" s="174"/>
      <c r="B3673" s="162"/>
      <c r="C3673" s="162"/>
      <c r="D3673" s="248" t="s">
        <v>102</v>
      </c>
      <c r="E3673" s="302"/>
      <c r="F3673" s="302"/>
      <c r="G3673" s="302"/>
      <c r="H3673" s="302">
        <v>2550000</v>
      </c>
      <c r="I3673" s="302"/>
      <c r="J3673" s="302"/>
      <c r="K3673" s="302"/>
      <c r="L3673" s="302"/>
      <c r="M3673" s="304"/>
      <c r="N3673" s="304"/>
      <c r="O3673" s="304"/>
      <c r="P3673" s="304"/>
      <c r="Q3673" s="304"/>
      <c r="R3673" s="304"/>
      <c r="S3673" s="304"/>
      <c r="T3673" s="304"/>
      <c r="U3673" s="304"/>
      <c r="V3673" s="304"/>
      <c r="W3673" s="304"/>
      <c r="X3673" s="304"/>
      <c r="Y3673" s="154"/>
    </row>
    <row r="3674" spans="1:25">
      <c r="A3674" s="174"/>
      <c r="B3674" s="162"/>
      <c r="C3674" s="162"/>
      <c r="D3674" s="248" t="s">
        <v>1477</v>
      </c>
      <c r="E3674" s="302"/>
      <c r="F3674" s="302"/>
      <c r="G3674" s="302"/>
      <c r="H3674" s="302"/>
      <c r="I3674" s="302"/>
      <c r="J3674" s="302"/>
      <c r="K3674" s="302">
        <v>12425000</v>
      </c>
      <c r="L3674" s="302"/>
      <c r="M3674" s="304"/>
      <c r="N3674" s="304"/>
      <c r="O3674" s="304"/>
      <c r="P3674" s="304"/>
      <c r="Q3674" s="304"/>
      <c r="R3674" s="304"/>
      <c r="S3674" s="304"/>
      <c r="T3674" s="304"/>
      <c r="U3674" s="304"/>
      <c r="V3674" s="304"/>
      <c r="W3674" s="304"/>
      <c r="X3674" s="304"/>
      <c r="Y3674" s="154"/>
    </row>
    <row r="3675" spans="1:25">
      <c r="A3675" s="174"/>
      <c r="B3675" s="162"/>
      <c r="C3675" s="162"/>
      <c r="D3675" s="248" t="s">
        <v>150</v>
      </c>
      <c r="E3675" s="302"/>
      <c r="F3675" s="302"/>
      <c r="G3675" s="302"/>
      <c r="H3675" s="302"/>
      <c r="I3675" s="302"/>
      <c r="J3675" s="302"/>
      <c r="K3675" s="302">
        <v>5950000</v>
      </c>
      <c r="L3675" s="302"/>
      <c r="M3675" s="304"/>
      <c r="N3675" s="304"/>
      <c r="O3675" s="304"/>
      <c r="P3675" s="304"/>
      <c r="Q3675" s="304"/>
      <c r="R3675" s="304"/>
      <c r="S3675" s="304"/>
      <c r="T3675" s="304"/>
      <c r="U3675" s="304"/>
      <c r="V3675" s="304"/>
      <c r="W3675" s="304"/>
      <c r="X3675" s="304"/>
      <c r="Y3675" s="154"/>
    </row>
    <row r="3676" spans="1:25">
      <c r="A3676" s="173"/>
      <c r="B3676" s="163">
        <v>3</v>
      </c>
      <c r="C3676" s="163" t="s">
        <v>97</v>
      </c>
      <c r="D3676" s="167" t="s">
        <v>13</v>
      </c>
      <c r="E3676" s="300">
        <v>430000000</v>
      </c>
      <c r="F3676" s="300">
        <v>9000000</v>
      </c>
      <c r="G3676" s="300">
        <f>SUM(G3677:G3678)</f>
        <v>14000000</v>
      </c>
      <c r="H3676" s="300">
        <f t="shared" ref="H3676:T3676" si="903">SUM(H3677:H3678)</f>
        <v>0</v>
      </c>
      <c r="I3676" s="300">
        <f t="shared" si="903"/>
        <v>0</v>
      </c>
      <c r="J3676" s="300">
        <f t="shared" si="903"/>
        <v>0</v>
      </c>
      <c r="K3676" s="300">
        <f t="shared" si="903"/>
        <v>0</v>
      </c>
      <c r="L3676" s="300">
        <f t="shared" si="903"/>
        <v>0</v>
      </c>
      <c r="M3676" s="300">
        <f t="shared" si="903"/>
        <v>0</v>
      </c>
      <c r="N3676" s="300">
        <f t="shared" si="903"/>
        <v>0</v>
      </c>
      <c r="O3676" s="300">
        <f t="shared" si="903"/>
        <v>0</v>
      </c>
      <c r="P3676" s="300">
        <f t="shared" si="903"/>
        <v>0</v>
      </c>
      <c r="Q3676" s="300">
        <f t="shared" si="903"/>
        <v>0</v>
      </c>
      <c r="R3676" s="300">
        <f t="shared" si="903"/>
        <v>0</v>
      </c>
      <c r="S3676" s="300">
        <f t="shared" si="903"/>
        <v>0</v>
      </c>
      <c r="T3676" s="300">
        <f t="shared" si="903"/>
        <v>0</v>
      </c>
      <c r="U3676" s="300"/>
      <c r="V3676" s="300"/>
      <c r="W3676" s="301">
        <f>E3676+G3676+H3676+I3676+J3676+K3676+L3676+M3676+N3676-O3676-P3676-Q3676-R3676-S3676-T3676-U3676-V3676</f>
        <v>444000000</v>
      </c>
      <c r="X3676" s="301"/>
      <c r="Y3676" s="154"/>
    </row>
    <row r="3677" spans="1:25">
      <c r="A3677" s="174"/>
      <c r="B3677" s="162"/>
      <c r="C3677" s="162"/>
      <c r="D3677" s="248" t="s">
        <v>178</v>
      </c>
      <c r="E3677" s="302"/>
      <c r="F3677" s="302"/>
      <c r="G3677" s="302">
        <v>9000000</v>
      </c>
      <c r="H3677" s="302"/>
      <c r="I3677" s="302"/>
      <c r="J3677" s="302"/>
      <c r="K3677" s="302"/>
      <c r="L3677" s="302"/>
      <c r="M3677" s="304"/>
      <c r="N3677" s="304"/>
      <c r="O3677" s="304"/>
      <c r="P3677" s="304"/>
      <c r="Q3677" s="304"/>
      <c r="R3677" s="304"/>
      <c r="S3677" s="304"/>
      <c r="T3677" s="304"/>
      <c r="U3677" s="304"/>
      <c r="V3677" s="304"/>
      <c r="W3677" s="304"/>
      <c r="X3677" s="304"/>
      <c r="Y3677" s="154"/>
    </row>
    <row r="3678" spans="1:25">
      <c r="A3678" s="174"/>
      <c r="B3678" s="162"/>
      <c r="C3678" s="162"/>
      <c r="D3678" s="248" t="s">
        <v>616</v>
      </c>
      <c r="E3678" s="302"/>
      <c r="F3678" s="302"/>
      <c r="G3678" s="302">
        <v>5000000</v>
      </c>
      <c r="H3678" s="302"/>
      <c r="I3678" s="302"/>
      <c r="J3678" s="302"/>
      <c r="K3678" s="302"/>
      <c r="L3678" s="302"/>
      <c r="M3678" s="304"/>
      <c r="N3678" s="304"/>
      <c r="O3678" s="304"/>
      <c r="P3678" s="304"/>
      <c r="Q3678" s="304"/>
      <c r="R3678" s="304"/>
      <c r="S3678" s="304"/>
      <c r="T3678" s="304"/>
      <c r="U3678" s="304"/>
      <c r="V3678" s="304"/>
      <c r="W3678" s="304"/>
      <c r="X3678" s="304"/>
      <c r="Y3678" s="154"/>
    </row>
    <row r="3679" spans="1:25">
      <c r="A3679" s="173"/>
      <c r="B3679" s="163">
        <v>4</v>
      </c>
      <c r="C3679" s="163" t="s">
        <v>98</v>
      </c>
      <c r="D3679" s="167" t="s">
        <v>8</v>
      </c>
      <c r="E3679" s="300">
        <v>10775000</v>
      </c>
      <c r="F3679" s="300"/>
      <c r="G3679" s="300"/>
      <c r="H3679" s="300"/>
      <c r="I3679" s="300"/>
      <c r="J3679" s="300"/>
      <c r="K3679" s="300"/>
      <c r="L3679" s="300"/>
      <c r="M3679" s="301">
        <v>0</v>
      </c>
      <c r="N3679" s="301"/>
      <c r="O3679" s="301"/>
      <c r="P3679" s="301"/>
      <c r="Q3679" s="301">
        <v>0</v>
      </c>
      <c r="R3679" s="301">
        <v>0</v>
      </c>
      <c r="S3679" s="301">
        <v>0</v>
      </c>
      <c r="T3679" s="301"/>
      <c r="U3679" s="301"/>
      <c r="V3679" s="301"/>
      <c r="W3679" s="301">
        <f t="shared" ref="W3679:W3682" si="904">E3679+G3679+H3679+I3679+J3679+K3679+L3679+M3679+N3679-O3679-P3679-Q3679-R3679-S3679-T3679-U3679-V3679</f>
        <v>10775000</v>
      </c>
      <c r="X3679" s="301"/>
      <c r="Y3679" s="154"/>
    </row>
    <row r="3680" spans="1:25">
      <c r="A3680" s="173"/>
      <c r="B3680" s="163">
        <v>5</v>
      </c>
      <c r="C3680" s="163" t="s">
        <v>99</v>
      </c>
      <c r="D3680" s="167" t="s">
        <v>14</v>
      </c>
      <c r="E3680" s="300">
        <v>5516500</v>
      </c>
      <c r="F3680" s="300"/>
      <c r="G3680" s="300"/>
      <c r="H3680" s="300"/>
      <c r="I3680" s="300"/>
      <c r="J3680" s="300"/>
      <c r="K3680" s="300"/>
      <c r="L3680" s="300"/>
      <c r="M3680" s="301">
        <v>0</v>
      </c>
      <c r="N3680" s="301"/>
      <c r="O3680" s="301"/>
      <c r="P3680" s="301"/>
      <c r="Q3680" s="301">
        <v>0</v>
      </c>
      <c r="R3680" s="301">
        <v>0</v>
      </c>
      <c r="S3680" s="301">
        <v>0</v>
      </c>
      <c r="T3680" s="301"/>
      <c r="U3680" s="301"/>
      <c r="V3680" s="301"/>
      <c r="W3680" s="301">
        <f t="shared" si="904"/>
        <v>5516500</v>
      </c>
      <c r="X3680" s="301"/>
      <c r="Y3680" s="154"/>
    </row>
    <row r="3681" spans="1:25">
      <c r="A3681" s="173"/>
      <c r="B3681" s="163">
        <v>6</v>
      </c>
      <c r="C3681" s="163" t="s">
        <v>100</v>
      </c>
      <c r="D3681" s="167" t="s">
        <v>10</v>
      </c>
      <c r="E3681" s="300">
        <v>0</v>
      </c>
      <c r="F3681" s="300"/>
      <c r="G3681" s="300"/>
      <c r="H3681" s="300"/>
      <c r="I3681" s="300"/>
      <c r="J3681" s="300"/>
      <c r="K3681" s="300"/>
      <c r="L3681" s="300"/>
      <c r="M3681" s="301">
        <v>0</v>
      </c>
      <c r="N3681" s="301"/>
      <c r="O3681" s="301"/>
      <c r="P3681" s="301"/>
      <c r="Q3681" s="301">
        <v>0</v>
      </c>
      <c r="R3681" s="301">
        <v>0</v>
      </c>
      <c r="S3681" s="301">
        <v>0</v>
      </c>
      <c r="T3681" s="301"/>
      <c r="U3681" s="301"/>
      <c r="V3681" s="301"/>
      <c r="W3681" s="301">
        <f t="shared" si="904"/>
        <v>0</v>
      </c>
      <c r="X3681" s="301"/>
      <c r="Y3681" s="154"/>
    </row>
    <row r="3682" spans="1:25" s="247" customFormat="1">
      <c r="A3682" s="175"/>
      <c r="B3682" s="168">
        <v>7</v>
      </c>
      <c r="C3682" s="168"/>
      <c r="D3682" s="169" t="s">
        <v>11</v>
      </c>
      <c r="E3682" s="300">
        <v>265254000</v>
      </c>
      <c r="F3682" s="300"/>
      <c r="G3682" s="300">
        <f>SUM(G3683:G3710)</f>
        <v>0</v>
      </c>
      <c r="H3682" s="300">
        <f t="shared" ref="H3682:T3682" si="905">SUM(H3683:H3710)</f>
        <v>0</v>
      </c>
      <c r="I3682" s="300">
        <f t="shared" si="905"/>
        <v>0</v>
      </c>
      <c r="J3682" s="300">
        <f t="shared" si="905"/>
        <v>0</v>
      </c>
      <c r="K3682" s="300">
        <f t="shared" si="905"/>
        <v>0</v>
      </c>
      <c r="L3682" s="300">
        <f t="shared" si="905"/>
        <v>0</v>
      </c>
      <c r="M3682" s="300">
        <f t="shared" si="905"/>
        <v>0</v>
      </c>
      <c r="N3682" s="300">
        <f t="shared" si="905"/>
        <v>0</v>
      </c>
      <c r="O3682" s="300">
        <f t="shared" si="905"/>
        <v>0</v>
      </c>
      <c r="P3682" s="300">
        <f t="shared" si="905"/>
        <v>0</v>
      </c>
      <c r="Q3682" s="300">
        <f t="shared" si="905"/>
        <v>0</v>
      </c>
      <c r="R3682" s="300">
        <f t="shared" si="905"/>
        <v>0</v>
      </c>
      <c r="S3682" s="300">
        <f t="shared" si="905"/>
        <v>12054000</v>
      </c>
      <c r="T3682" s="300">
        <f t="shared" si="905"/>
        <v>0</v>
      </c>
      <c r="U3682" s="300"/>
      <c r="V3682" s="300"/>
      <c r="W3682" s="301">
        <f t="shared" si="904"/>
        <v>253200000</v>
      </c>
      <c r="X3682" s="308"/>
      <c r="Y3682" s="155"/>
    </row>
    <row r="3683" spans="1:25" s="247" customFormat="1">
      <c r="A3683" s="165"/>
      <c r="B3683" s="164"/>
      <c r="C3683" s="164"/>
      <c r="D3683" s="248" t="s">
        <v>690</v>
      </c>
      <c r="E3683" s="302"/>
      <c r="F3683" s="302"/>
      <c r="G3683" s="302"/>
      <c r="H3683" s="302"/>
      <c r="I3683" s="302"/>
      <c r="J3683" s="302"/>
      <c r="K3683" s="302"/>
      <c r="L3683" s="302"/>
      <c r="M3683" s="311"/>
      <c r="N3683" s="311"/>
      <c r="O3683" s="311"/>
      <c r="P3683" s="311"/>
      <c r="Q3683" s="311"/>
      <c r="R3683" s="311"/>
      <c r="S3683" s="317">
        <v>300000</v>
      </c>
      <c r="T3683" s="311"/>
      <c r="U3683" s="311"/>
      <c r="V3683" s="311"/>
      <c r="W3683" s="304"/>
      <c r="X3683" s="311"/>
      <c r="Y3683" s="155"/>
    </row>
    <row r="3684" spans="1:25" s="247" customFormat="1">
      <c r="A3684" s="165"/>
      <c r="B3684" s="164"/>
      <c r="C3684" s="164"/>
      <c r="D3684" s="248" t="s">
        <v>1483</v>
      </c>
      <c r="E3684" s="302"/>
      <c r="F3684" s="302"/>
      <c r="G3684" s="302"/>
      <c r="H3684" s="302"/>
      <c r="I3684" s="302"/>
      <c r="J3684" s="302"/>
      <c r="K3684" s="302"/>
      <c r="L3684" s="302"/>
      <c r="M3684" s="311"/>
      <c r="N3684" s="311"/>
      <c r="O3684" s="311"/>
      <c r="P3684" s="311"/>
      <c r="Q3684" s="311"/>
      <c r="R3684" s="311"/>
      <c r="S3684" s="317">
        <v>200000</v>
      </c>
      <c r="T3684" s="311"/>
      <c r="U3684" s="311"/>
      <c r="V3684" s="311"/>
      <c r="W3684" s="304"/>
      <c r="X3684" s="311"/>
      <c r="Y3684" s="155"/>
    </row>
    <row r="3685" spans="1:25" s="247" customFormat="1">
      <c r="A3685" s="165"/>
      <c r="B3685" s="164"/>
      <c r="C3685" s="164"/>
      <c r="D3685" s="248" t="s">
        <v>1478</v>
      </c>
      <c r="E3685" s="302"/>
      <c r="F3685" s="302"/>
      <c r="G3685" s="302"/>
      <c r="H3685" s="302"/>
      <c r="I3685" s="302"/>
      <c r="J3685" s="302"/>
      <c r="K3685" s="302"/>
      <c r="L3685" s="302"/>
      <c r="M3685" s="311"/>
      <c r="N3685" s="311"/>
      <c r="O3685" s="311"/>
      <c r="P3685" s="311"/>
      <c r="Q3685" s="311"/>
      <c r="R3685" s="311"/>
      <c r="S3685" s="317">
        <v>10000</v>
      </c>
      <c r="T3685" s="311"/>
      <c r="U3685" s="311"/>
      <c r="V3685" s="311"/>
      <c r="W3685" s="304"/>
      <c r="X3685" s="311"/>
      <c r="Y3685" s="155"/>
    </row>
    <row r="3686" spans="1:25" s="247" customFormat="1">
      <c r="A3686" s="165"/>
      <c r="B3686" s="164"/>
      <c r="C3686" s="164"/>
      <c r="D3686" s="248" t="s">
        <v>1478</v>
      </c>
      <c r="E3686" s="302"/>
      <c r="F3686" s="302"/>
      <c r="G3686" s="302"/>
      <c r="H3686" s="302"/>
      <c r="I3686" s="302"/>
      <c r="J3686" s="302"/>
      <c r="K3686" s="302"/>
      <c r="L3686" s="302"/>
      <c r="M3686" s="311"/>
      <c r="N3686" s="311"/>
      <c r="O3686" s="311"/>
      <c r="P3686" s="311"/>
      <c r="Q3686" s="311"/>
      <c r="R3686" s="311"/>
      <c r="S3686" s="317">
        <v>300000</v>
      </c>
      <c r="T3686" s="311"/>
      <c r="U3686" s="311"/>
      <c r="V3686" s="311"/>
      <c r="W3686" s="304"/>
      <c r="X3686" s="311"/>
      <c r="Y3686" s="155"/>
    </row>
    <row r="3687" spans="1:25" s="247" customFormat="1">
      <c r="A3687" s="165"/>
      <c r="B3687" s="164"/>
      <c r="C3687" s="164"/>
      <c r="D3687" s="248" t="s">
        <v>1479</v>
      </c>
      <c r="E3687" s="302"/>
      <c r="F3687" s="302"/>
      <c r="G3687" s="302"/>
      <c r="H3687" s="302"/>
      <c r="I3687" s="302"/>
      <c r="J3687" s="302"/>
      <c r="K3687" s="302"/>
      <c r="L3687" s="302"/>
      <c r="M3687" s="311"/>
      <c r="N3687" s="311"/>
      <c r="O3687" s="311"/>
      <c r="P3687" s="311"/>
      <c r="Q3687" s="311"/>
      <c r="R3687" s="311"/>
      <c r="S3687" s="317">
        <v>85000</v>
      </c>
      <c r="T3687" s="311"/>
      <c r="U3687" s="311"/>
      <c r="V3687" s="311"/>
      <c r="W3687" s="304"/>
      <c r="X3687" s="311"/>
      <c r="Y3687" s="155"/>
    </row>
    <row r="3688" spans="1:25" s="247" customFormat="1">
      <c r="A3688" s="165"/>
      <c r="B3688" s="164"/>
      <c r="C3688" s="164"/>
      <c r="D3688" s="248" t="s">
        <v>1479</v>
      </c>
      <c r="E3688" s="302"/>
      <c r="F3688" s="302"/>
      <c r="G3688" s="302"/>
      <c r="H3688" s="302"/>
      <c r="I3688" s="302"/>
      <c r="J3688" s="302"/>
      <c r="K3688" s="302"/>
      <c r="L3688" s="302"/>
      <c r="M3688" s="311"/>
      <c r="N3688" s="311"/>
      <c r="O3688" s="311"/>
      <c r="P3688" s="311"/>
      <c r="Q3688" s="311"/>
      <c r="R3688" s="311"/>
      <c r="S3688" s="317">
        <v>21000</v>
      </c>
      <c r="T3688" s="311"/>
      <c r="U3688" s="311"/>
      <c r="V3688" s="311"/>
      <c r="W3688" s="304"/>
      <c r="X3688" s="311"/>
      <c r="Y3688" s="155"/>
    </row>
    <row r="3689" spans="1:25" s="247" customFormat="1">
      <c r="A3689" s="165"/>
      <c r="B3689" s="164"/>
      <c r="C3689" s="164"/>
      <c r="D3689" s="248" t="s">
        <v>1479</v>
      </c>
      <c r="E3689" s="302"/>
      <c r="F3689" s="302"/>
      <c r="G3689" s="302"/>
      <c r="H3689" s="302"/>
      <c r="I3689" s="302"/>
      <c r="J3689" s="302"/>
      <c r="K3689" s="302"/>
      <c r="L3689" s="302"/>
      <c r="M3689" s="311"/>
      <c r="N3689" s="311"/>
      <c r="O3689" s="311"/>
      <c r="P3689" s="311"/>
      <c r="Q3689" s="311"/>
      <c r="R3689" s="311"/>
      <c r="S3689" s="317">
        <v>75000</v>
      </c>
      <c r="T3689" s="311"/>
      <c r="U3689" s="311"/>
      <c r="V3689" s="311"/>
      <c r="W3689" s="304"/>
      <c r="X3689" s="311"/>
      <c r="Y3689" s="155"/>
    </row>
    <row r="3690" spans="1:25" s="247" customFormat="1">
      <c r="A3690" s="165"/>
      <c r="B3690" s="164"/>
      <c r="C3690" s="164"/>
      <c r="D3690" s="248" t="s">
        <v>1479</v>
      </c>
      <c r="E3690" s="302"/>
      <c r="F3690" s="302"/>
      <c r="G3690" s="302"/>
      <c r="H3690" s="302"/>
      <c r="I3690" s="302"/>
      <c r="J3690" s="302"/>
      <c r="K3690" s="302"/>
      <c r="L3690" s="302"/>
      <c r="M3690" s="311"/>
      <c r="N3690" s="311"/>
      <c r="O3690" s="311"/>
      <c r="P3690" s="311"/>
      <c r="Q3690" s="311"/>
      <c r="R3690" s="311"/>
      <c r="S3690" s="317">
        <v>75000</v>
      </c>
      <c r="T3690" s="311"/>
      <c r="U3690" s="311"/>
      <c r="V3690" s="311"/>
      <c r="W3690" s="304"/>
      <c r="X3690" s="311"/>
      <c r="Y3690" s="155"/>
    </row>
    <row r="3691" spans="1:25" s="247" customFormat="1">
      <c r="A3691" s="165"/>
      <c r="B3691" s="164"/>
      <c r="C3691" s="164"/>
      <c r="D3691" s="248" t="s">
        <v>1479</v>
      </c>
      <c r="E3691" s="302"/>
      <c r="F3691" s="302"/>
      <c r="G3691" s="302"/>
      <c r="H3691" s="302"/>
      <c r="I3691" s="302"/>
      <c r="J3691" s="302"/>
      <c r="K3691" s="302"/>
      <c r="L3691" s="302"/>
      <c r="M3691" s="311"/>
      <c r="N3691" s="311"/>
      <c r="O3691" s="311"/>
      <c r="P3691" s="311"/>
      <c r="Q3691" s="311"/>
      <c r="R3691" s="311"/>
      <c r="S3691" s="317">
        <v>100000</v>
      </c>
      <c r="T3691" s="311"/>
      <c r="U3691" s="311"/>
      <c r="V3691" s="311"/>
      <c r="W3691" s="304"/>
      <c r="X3691" s="311"/>
      <c r="Y3691" s="155"/>
    </row>
    <row r="3692" spans="1:25" s="247" customFormat="1">
      <c r="A3692" s="165"/>
      <c r="B3692" s="164"/>
      <c r="C3692" s="164"/>
      <c r="D3692" s="248" t="s">
        <v>1479</v>
      </c>
      <c r="E3692" s="302"/>
      <c r="F3692" s="302"/>
      <c r="G3692" s="302"/>
      <c r="H3692" s="302"/>
      <c r="I3692" s="302"/>
      <c r="J3692" s="302"/>
      <c r="K3692" s="302"/>
      <c r="L3692" s="302"/>
      <c r="M3692" s="311"/>
      <c r="N3692" s="311"/>
      <c r="O3692" s="311"/>
      <c r="P3692" s="311"/>
      <c r="Q3692" s="311"/>
      <c r="R3692" s="311"/>
      <c r="S3692" s="317">
        <v>200000</v>
      </c>
      <c r="T3692" s="311"/>
      <c r="U3692" s="311"/>
      <c r="V3692" s="311"/>
      <c r="W3692" s="304"/>
      <c r="X3692" s="311"/>
      <c r="Y3692" s="155"/>
    </row>
    <row r="3693" spans="1:25" s="247" customFormat="1">
      <c r="A3693" s="165"/>
      <c r="B3693" s="164"/>
      <c r="C3693" s="164"/>
      <c r="D3693" s="248" t="s">
        <v>1479</v>
      </c>
      <c r="E3693" s="302"/>
      <c r="F3693" s="302"/>
      <c r="G3693" s="302"/>
      <c r="H3693" s="302"/>
      <c r="I3693" s="302"/>
      <c r="J3693" s="302"/>
      <c r="K3693" s="302"/>
      <c r="L3693" s="302"/>
      <c r="M3693" s="311"/>
      <c r="N3693" s="311"/>
      <c r="O3693" s="311"/>
      <c r="P3693" s="311"/>
      <c r="Q3693" s="311"/>
      <c r="R3693" s="311"/>
      <c r="S3693" s="317">
        <v>50000</v>
      </c>
      <c r="T3693" s="311"/>
      <c r="U3693" s="311"/>
      <c r="V3693" s="311"/>
      <c r="W3693" s="304"/>
      <c r="X3693" s="311"/>
      <c r="Y3693" s="155"/>
    </row>
    <row r="3694" spans="1:25" s="247" customFormat="1">
      <c r="A3694" s="165"/>
      <c r="B3694" s="164"/>
      <c r="C3694" s="164"/>
      <c r="D3694" s="248" t="s">
        <v>1479</v>
      </c>
      <c r="E3694" s="302"/>
      <c r="F3694" s="302"/>
      <c r="G3694" s="302"/>
      <c r="H3694" s="302"/>
      <c r="I3694" s="302"/>
      <c r="J3694" s="302"/>
      <c r="K3694" s="302"/>
      <c r="L3694" s="302"/>
      <c r="M3694" s="311"/>
      <c r="N3694" s="311"/>
      <c r="O3694" s="311"/>
      <c r="P3694" s="311"/>
      <c r="Q3694" s="311"/>
      <c r="R3694" s="311"/>
      <c r="S3694" s="317">
        <v>150000</v>
      </c>
      <c r="T3694" s="311"/>
      <c r="U3694" s="311"/>
      <c r="V3694" s="311"/>
      <c r="W3694" s="304"/>
      <c r="X3694" s="311"/>
      <c r="Y3694" s="155"/>
    </row>
    <row r="3695" spans="1:25" s="247" customFormat="1">
      <c r="A3695" s="165"/>
      <c r="B3695" s="164"/>
      <c r="C3695" s="164"/>
      <c r="D3695" s="248" t="s">
        <v>1479</v>
      </c>
      <c r="E3695" s="302"/>
      <c r="F3695" s="302"/>
      <c r="G3695" s="302"/>
      <c r="H3695" s="302"/>
      <c r="I3695" s="302"/>
      <c r="J3695" s="302"/>
      <c r="K3695" s="302"/>
      <c r="L3695" s="302"/>
      <c r="M3695" s="311"/>
      <c r="N3695" s="311"/>
      <c r="O3695" s="311"/>
      <c r="P3695" s="311"/>
      <c r="Q3695" s="311"/>
      <c r="R3695" s="311"/>
      <c r="S3695" s="317">
        <v>25000</v>
      </c>
      <c r="T3695" s="311"/>
      <c r="U3695" s="311"/>
      <c r="V3695" s="311"/>
      <c r="W3695" s="304"/>
      <c r="X3695" s="311"/>
      <c r="Y3695" s="155"/>
    </row>
    <row r="3696" spans="1:25" s="247" customFormat="1">
      <c r="A3696" s="165"/>
      <c r="B3696" s="164"/>
      <c r="C3696" s="164"/>
      <c r="D3696" s="248" t="s">
        <v>1479</v>
      </c>
      <c r="E3696" s="302"/>
      <c r="F3696" s="302"/>
      <c r="G3696" s="302"/>
      <c r="H3696" s="302"/>
      <c r="I3696" s="302"/>
      <c r="J3696" s="302"/>
      <c r="K3696" s="302"/>
      <c r="L3696" s="302"/>
      <c r="M3696" s="311"/>
      <c r="N3696" s="311"/>
      <c r="O3696" s="311"/>
      <c r="P3696" s="311"/>
      <c r="Q3696" s="311"/>
      <c r="R3696" s="311"/>
      <c r="S3696" s="317">
        <v>75000</v>
      </c>
      <c r="T3696" s="311"/>
      <c r="U3696" s="311"/>
      <c r="V3696" s="311"/>
      <c r="W3696" s="304"/>
      <c r="X3696" s="311"/>
      <c r="Y3696" s="155"/>
    </row>
    <row r="3697" spans="1:25" s="247" customFormat="1">
      <c r="A3697" s="165"/>
      <c r="B3697" s="164"/>
      <c r="C3697" s="164"/>
      <c r="D3697" s="248" t="s">
        <v>1479</v>
      </c>
      <c r="E3697" s="302"/>
      <c r="F3697" s="302"/>
      <c r="G3697" s="302"/>
      <c r="H3697" s="302"/>
      <c r="I3697" s="302"/>
      <c r="J3697" s="302"/>
      <c r="K3697" s="302"/>
      <c r="L3697" s="302"/>
      <c r="M3697" s="311"/>
      <c r="N3697" s="311"/>
      <c r="O3697" s="311"/>
      <c r="P3697" s="311"/>
      <c r="Q3697" s="311"/>
      <c r="R3697" s="311"/>
      <c r="S3697" s="317">
        <v>225000</v>
      </c>
      <c r="T3697" s="311"/>
      <c r="U3697" s="311"/>
      <c r="V3697" s="311"/>
      <c r="W3697" s="304"/>
      <c r="X3697" s="311"/>
      <c r="Y3697" s="155"/>
    </row>
    <row r="3698" spans="1:25" s="247" customFormat="1">
      <c r="A3698" s="165"/>
      <c r="B3698" s="164"/>
      <c r="C3698" s="164"/>
      <c r="D3698" s="248" t="s">
        <v>1479</v>
      </c>
      <c r="E3698" s="302"/>
      <c r="F3698" s="302"/>
      <c r="G3698" s="302"/>
      <c r="H3698" s="302"/>
      <c r="I3698" s="302"/>
      <c r="J3698" s="302"/>
      <c r="K3698" s="302"/>
      <c r="L3698" s="302"/>
      <c r="M3698" s="311"/>
      <c r="N3698" s="311"/>
      <c r="O3698" s="311"/>
      <c r="P3698" s="311"/>
      <c r="Q3698" s="311"/>
      <c r="R3698" s="311"/>
      <c r="S3698" s="317">
        <v>46000</v>
      </c>
      <c r="T3698" s="311"/>
      <c r="U3698" s="311"/>
      <c r="V3698" s="311"/>
      <c r="W3698" s="304"/>
      <c r="X3698" s="311"/>
      <c r="Y3698" s="155"/>
    </row>
    <row r="3699" spans="1:25" s="247" customFormat="1">
      <c r="A3699" s="165"/>
      <c r="B3699" s="164"/>
      <c r="C3699" s="164"/>
      <c r="D3699" s="248" t="s">
        <v>1479</v>
      </c>
      <c r="E3699" s="302"/>
      <c r="F3699" s="302"/>
      <c r="G3699" s="302"/>
      <c r="H3699" s="302"/>
      <c r="I3699" s="302"/>
      <c r="J3699" s="302"/>
      <c r="K3699" s="302"/>
      <c r="L3699" s="302"/>
      <c r="M3699" s="311"/>
      <c r="N3699" s="311"/>
      <c r="O3699" s="311"/>
      <c r="P3699" s="311"/>
      <c r="Q3699" s="311"/>
      <c r="R3699" s="311"/>
      <c r="S3699" s="317">
        <v>50000</v>
      </c>
      <c r="T3699" s="311"/>
      <c r="U3699" s="311"/>
      <c r="V3699" s="311"/>
      <c r="W3699" s="304"/>
      <c r="X3699" s="311"/>
      <c r="Y3699" s="155"/>
    </row>
    <row r="3700" spans="1:25" s="247" customFormat="1">
      <c r="A3700" s="165"/>
      <c r="B3700" s="164"/>
      <c r="C3700" s="164"/>
      <c r="D3700" s="248" t="s">
        <v>1479</v>
      </c>
      <c r="E3700" s="302"/>
      <c r="F3700" s="302"/>
      <c r="G3700" s="302"/>
      <c r="H3700" s="302"/>
      <c r="I3700" s="302"/>
      <c r="J3700" s="302"/>
      <c r="K3700" s="302"/>
      <c r="L3700" s="302"/>
      <c r="M3700" s="311"/>
      <c r="N3700" s="311"/>
      <c r="O3700" s="311"/>
      <c r="P3700" s="311"/>
      <c r="Q3700" s="311"/>
      <c r="R3700" s="311"/>
      <c r="S3700" s="317">
        <v>330000</v>
      </c>
      <c r="T3700" s="311"/>
      <c r="U3700" s="311"/>
      <c r="V3700" s="311"/>
      <c r="W3700" s="304"/>
      <c r="X3700" s="311"/>
      <c r="Y3700" s="155"/>
    </row>
    <row r="3701" spans="1:25" s="247" customFormat="1">
      <c r="A3701" s="165"/>
      <c r="B3701" s="164"/>
      <c r="C3701" s="164"/>
      <c r="D3701" s="248" t="s">
        <v>1479</v>
      </c>
      <c r="E3701" s="302"/>
      <c r="F3701" s="302"/>
      <c r="G3701" s="302"/>
      <c r="H3701" s="302"/>
      <c r="I3701" s="302"/>
      <c r="J3701" s="302"/>
      <c r="K3701" s="302"/>
      <c r="L3701" s="302"/>
      <c r="M3701" s="311"/>
      <c r="N3701" s="311"/>
      <c r="O3701" s="311"/>
      <c r="P3701" s="311"/>
      <c r="Q3701" s="311"/>
      <c r="R3701" s="311"/>
      <c r="S3701" s="317">
        <v>300000</v>
      </c>
      <c r="T3701" s="311"/>
      <c r="U3701" s="311"/>
      <c r="V3701" s="311"/>
      <c r="W3701" s="304"/>
      <c r="X3701" s="311"/>
      <c r="Y3701" s="155"/>
    </row>
    <row r="3702" spans="1:25" s="247" customFormat="1">
      <c r="A3702" s="165"/>
      <c r="B3702" s="164"/>
      <c r="C3702" s="164"/>
      <c r="D3702" s="248" t="s">
        <v>1480</v>
      </c>
      <c r="E3702" s="302"/>
      <c r="F3702" s="302"/>
      <c r="G3702" s="302"/>
      <c r="H3702" s="302"/>
      <c r="I3702" s="302"/>
      <c r="J3702" s="302"/>
      <c r="K3702" s="302"/>
      <c r="L3702" s="302"/>
      <c r="M3702" s="311"/>
      <c r="N3702" s="311"/>
      <c r="O3702" s="311"/>
      <c r="P3702" s="311"/>
      <c r="Q3702" s="311"/>
      <c r="R3702" s="311"/>
      <c r="S3702" s="317">
        <v>50000</v>
      </c>
      <c r="T3702" s="311"/>
      <c r="U3702" s="311"/>
      <c r="V3702" s="311"/>
      <c r="W3702" s="304"/>
      <c r="X3702" s="311"/>
      <c r="Y3702" s="155"/>
    </row>
    <row r="3703" spans="1:25" s="247" customFormat="1">
      <c r="A3703" s="165"/>
      <c r="B3703" s="164"/>
      <c r="C3703" s="164"/>
      <c r="D3703" s="248" t="s">
        <v>1481</v>
      </c>
      <c r="E3703" s="302"/>
      <c r="F3703" s="302"/>
      <c r="G3703" s="302"/>
      <c r="H3703" s="302"/>
      <c r="I3703" s="302"/>
      <c r="J3703" s="302"/>
      <c r="K3703" s="302"/>
      <c r="L3703" s="302"/>
      <c r="M3703" s="311"/>
      <c r="N3703" s="311"/>
      <c r="O3703" s="311"/>
      <c r="P3703" s="311"/>
      <c r="Q3703" s="311"/>
      <c r="R3703" s="311"/>
      <c r="S3703" s="317">
        <v>45000</v>
      </c>
      <c r="T3703" s="311"/>
      <c r="U3703" s="311"/>
      <c r="V3703" s="311"/>
      <c r="W3703" s="304"/>
      <c r="X3703" s="311"/>
      <c r="Y3703" s="155"/>
    </row>
    <row r="3704" spans="1:25" s="247" customFormat="1">
      <c r="A3704" s="165"/>
      <c r="B3704" s="164"/>
      <c r="C3704" s="164"/>
      <c r="D3704" s="248" t="s">
        <v>1481</v>
      </c>
      <c r="E3704" s="302"/>
      <c r="F3704" s="302"/>
      <c r="G3704" s="302"/>
      <c r="H3704" s="302"/>
      <c r="I3704" s="302"/>
      <c r="J3704" s="302"/>
      <c r="K3704" s="302"/>
      <c r="L3704" s="302"/>
      <c r="M3704" s="311"/>
      <c r="N3704" s="311"/>
      <c r="O3704" s="311"/>
      <c r="P3704" s="311"/>
      <c r="Q3704" s="311"/>
      <c r="R3704" s="311"/>
      <c r="S3704" s="317">
        <v>95000</v>
      </c>
      <c r="T3704" s="311"/>
      <c r="U3704" s="311"/>
      <c r="V3704" s="311"/>
      <c r="W3704" s="304"/>
      <c r="X3704" s="311"/>
      <c r="Y3704" s="155"/>
    </row>
    <row r="3705" spans="1:25" s="247" customFormat="1">
      <c r="A3705" s="165"/>
      <c r="B3705" s="164"/>
      <c r="C3705" s="164"/>
      <c r="D3705" s="248" t="s">
        <v>1481</v>
      </c>
      <c r="E3705" s="302"/>
      <c r="F3705" s="302"/>
      <c r="G3705" s="302"/>
      <c r="H3705" s="302"/>
      <c r="I3705" s="302"/>
      <c r="J3705" s="302"/>
      <c r="K3705" s="302"/>
      <c r="L3705" s="302"/>
      <c r="M3705" s="311"/>
      <c r="N3705" s="311"/>
      <c r="O3705" s="311"/>
      <c r="P3705" s="311"/>
      <c r="Q3705" s="311"/>
      <c r="R3705" s="311"/>
      <c r="S3705" s="317">
        <v>97000</v>
      </c>
      <c r="T3705" s="311"/>
      <c r="U3705" s="311"/>
      <c r="V3705" s="311"/>
      <c r="W3705" s="304"/>
      <c r="X3705" s="311"/>
      <c r="Y3705" s="155"/>
    </row>
    <row r="3706" spans="1:25" s="247" customFormat="1">
      <c r="A3706" s="165"/>
      <c r="B3706" s="164"/>
      <c r="C3706" s="164"/>
      <c r="D3706" s="248" t="s">
        <v>1198</v>
      </c>
      <c r="E3706" s="302"/>
      <c r="F3706" s="302"/>
      <c r="G3706" s="302"/>
      <c r="H3706" s="302"/>
      <c r="I3706" s="302"/>
      <c r="J3706" s="302"/>
      <c r="K3706" s="302"/>
      <c r="L3706" s="302"/>
      <c r="M3706" s="311"/>
      <c r="N3706" s="311"/>
      <c r="O3706" s="311"/>
      <c r="P3706" s="311"/>
      <c r="Q3706" s="311"/>
      <c r="R3706" s="311"/>
      <c r="S3706" s="317">
        <v>2000000</v>
      </c>
      <c r="T3706" s="311"/>
      <c r="U3706" s="311"/>
      <c r="V3706" s="311"/>
      <c r="W3706" s="304"/>
      <c r="X3706" s="311"/>
      <c r="Y3706" s="155"/>
    </row>
    <row r="3707" spans="1:25" s="247" customFormat="1">
      <c r="A3707" s="165"/>
      <c r="B3707" s="164"/>
      <c r="C3707" s="164"/>
      <c r="D3707" s="248" t="s">
        <v>150</v>
      </c>
      <c r="E3707" s="302"/>
      <c r="F3707" s="302"/>
      <c r="G3707" s="302"/>
      <c r="H3707" s="302"/>
      <c r="I3707" s="302"/>
      <c r="J3707" s="302"/>
      <c r="K3707" s="302"/>
      <c r="L3707" s="302"/>
      <c r="M3707" s="311"/>
      <c r="N3707" s="311"/>
      <c r="O3707" s="311"/>
      <c r="P3707" s="311"/>
      <c r="Q3707" s="311"/>
      <c r="R3707" s="311"/>
      <c r="S3707" s="317">
        <v>3000000</v>
      </c>
      <c r="T3707" s="311"/>
      <c r="U3707" s="311"/>
      <c r="V3707" s="311"/>
      <c r="W3707" s="304"/>
      <c r="X3707" s="311"/>
      <c r="Y3707" s="155"/>
    </row>
    <row r="3708" spans="1:25" s="247" customFormat="1">
      <c r="A3708" s="165"/>
      <c r="B3708" s="164"/>
      <c r="C3708" s="164"/>
      <c r="D3708" s="248" t="s">
        <v>150</v>
      </c>
      <c r="E3708" s="302"/>
      <c r="F3708" s="302"/>
      <c r="G3708" s="302"/>
      <c r="H3708" s="302"/>
      <c r="I3708" s="302"/>
      <c r="J3708" s="302"/>
      <c r="K3708" s="302"/>
      <c r="L3708" s="302"/>
      <c r="M3708" s="311"/>
      <c r="N3708" s="311"/>
      <c r="O3708" s="311"/>
      <c r="P3708" s="311"/>
      <c r="Q3708" s="311"/>
      <c r="R3708" s="311"/>
      <c r="S3708" s="317">
        <v>3000000</v>
      </c>
      <c r="T3708" s="311"/>
      <c r="U3708" s="311"/>
      <c r="V3708" s="311"/>
      <c r="W3708" s="304"/>
      <c r="X3708" s="311"/>
      <c r="Y3708" s="155"/>
    </row>
    <row r="3709" spans="1:25" s="247" customFormat="1">
      <c r="A3709" s="165"/>
      <c r="B3709" s="164"/>
      <c r="C3709" s="164"/>
      <c r="D3709" s="248" t="s">
        <v>154</v>
      </c>
      <c r="E3709" s="302"/>
      <c r="F3709" s="302"/>
      <c r="G3709" s="302"/>
      <c r="H3709" s="302"/>
      <c r="I3709" s="302"/>
      <c r="J3709" s="302"/>
      <c r="K3709" s="302"/>
      <c r="L3709" s="302"/>
      <c r="M3709" s="311"/>
      <c r="N3709" s="311"/>
      <c r="O3709" s="311"/>
      <c r="P3709" s="311"/>
      <c r="Q3709" s="311"/>
      <c r="R3709" s="311"/>
      <c r="S3709" s="317">
        <v>900000</v>
      </c>
      <c r="T3709" s="311"/>
      <c r="U3709" s="311"/>
      <c r="V3709" s="311"/>
      <c r="W3709" s="304"/>
      <c r="X3709" s="311"/>
      <c r="Y3709" s="155"/>
    </row>
    <row r="3710" spans="1:25" s="247" customFormat="1">
      <c r="A3710" s="165"/>
      <c r="B3710" s="164"/>
      <c r="C3710" s="164"/>
      <c r="D3710" s="248" t="s">
        <v>1482</v>
      </c>
      <c r="E3710" s="302"/>
      <c r="F3710" s="302"/>
      <c r="G3710" s="302"/>
      <c r="H3710" s="302"/>
      <c r="I3710" s="302"/>
      <c r="J3710" s="302"/>
      <c r="K3710" s="302"/>
      <c r="L3710" s="302"/>
      <c r="M3710" s="311"/>
      <c r="N3710" s="311"/>
      <c r="O3710" s="311"/>
      <c r="P3710" s="311"/>
      <c r="Q3710" s="311"/>
      <c r="R3710" s="311"/>
      <c r="S3710" s="317">
        <v>250000</v>
      </c>
      <c r="T3710" s="311"/>
      <c r="U3710" s="311"/>
      <c r="V3710" s="311"/>
      <c r="W3710" s="304"/>
      <c r="X3710" s="311"/>
      <c r="Y3710" s="155"/>
    </row>
    <row r="3711" spans="1:25">
      <c r="A3711" s="174"/>
      <c r="B3711" s="162"/>
      <c r="C3711" s="162"/>
      <c r="D3711" s="201"/>
      <c r="E3711" s="304"/>
      <c r="F3711" s="304"/>
      <c r="G3711" s="304"/>
      <c r="H3711" s="304"/>
      <c r="I3711" s="304"/>
      <c r="J3711" s="304"/>
      <c r="K3711" s="304"/>
      <c r="L3711" s="304"/>
      <c r="M3711" s="304"/>
      <c r="N3711" s="304"/>
      <c r="O3711" s="304"/>
      <c r="P3711" s="304"/>
      <c r="Q3711" s="304"/>
      <c r="R3711" s="304"/>
      <c r="S3711" s="304"/>
      <c r="T3711" s="304"/>
      <c r="U3711" s="304"/>
      <c r="V3711" s="304"/>
      <c r="W3711" s="304"/>
      <c r="X3711" s="304"/>
      <c r="Y3711" s="154"/>
    </row>
    <row r="3712" spans="1:25" s="226" customFormat="1" ht="18.75" customHeight="1">
      <c r="A3712" s="249">
        <v>67</v>
      </c>
      <c r="B3712" s="250" t="s">
        <v>85</v>
      </c>
      <c r="C3712" s="251"/>
      <c r="D3712" s="251"/>
      <c r="E3712" s="309">
        <f>E3713+E3714+E3724+E3726+E3727+E3741+E3742</f>
        <v>3826305783</v>
      </c>
      <c r="F3712" s="309">
        <f t="shared" ref="F3712:G3712" si="906">F3713+F3714+F3724+F3726+F3727+F3741+F3742</f>
        <v>130097000</v>
      </c>
      <c r="G3712" s="309">
        <f t="shared" si="906"/>
        <v>130097000</v>
      </c>
      <c r="H3712" s="309">
        <f t="shared" ref="H3712" si="907">H3713+H3714+H3724+H3726+H3727+H3741+H3742</f>
        <v>3786999</v>
      </c>
      <c r="I3712" s="309">
        <f t="shared" ref="I3712" si="908">I3713+I3714+I3724+I3726+I3727+I3741+I3742</f>
        <v>0</v>
      </c>
      <c r="J3712" s="309">
        <f t="shared" ref="J3712" si="909">J3713+J3714+J3724+J3726+J3727+J3741+J3742</f>
        <v>0</v>
      </c>
      <c r="K3712" s="309">
        <f t="shared" ref="K3712" si="910">K3713+K3714+K3724+K3726+K3727+K3741+K3742</f>
        <v>469249000</v>
      </c>
      <c r="L3712" s="309">
        <f t="shared" ref="L3712" si="911">L3713+L3714+L3724+L3726+L3727+L3741+L3742</f>
        <v>0</v>
      </c>
      <c r="M3712" s="309">
        <f t="shared" ref="M3712" si="912">M3713+M3714+M3724+M3726+M3727+M3741+M3742</f>
        <v>0</v>
      </c>
      <c r="N3712" s="309">
        <f t="shared" ref="N3712" si="913">N3713+N3714+N3724+N3726+N3727+N3741+N3742</f>
        <v>0</v>
      </c>
      <c r="O3712" s="309">
        <f t="shared" ref="O3712" si="914">O3713+O3714+O3724+O3726+O3727+O3741+O3742</f>
        <v>0</v>
      </c>
      <c r="P3712" s="309">
        <f t="shared" ref="P3712" si="915">P3713+P3714+P3724+P3726+P3727+P3741+P3742</f>
        <v>0</v>
      </c>
      <c r="Q3712" s="309">
        <f t="shared" ref="Q3712" si="916">Q3713+Q3714+Q3724+Q3726+Q3727+Q3741+Q3742</f>
        <v>0</v>
      </c>
      <c r="R3712" s="309">
        <f t="shared" ref="R3712" si="917">R3713+R3714+R3724+R3726+R3727+R3741+R3742</f>
        <v>0</v>
      </c>
      <c r="S3712" s="309">
        <f t="shared" ref="S3712" si="918">S3713+S3714+S3724+S3726+S3727+S3741+S3742</f>
        <v>0</v>
      </c>
      <c r="T3712" s="309">
        <f t="shared" ref="T3712" si="919">T3713+T3714+T3724+T3726+T3727+T3741+T3742</f>
        <v>0</v>
      </c>
      <c r="U3712" s="309"/>
      <c r="V3712" s="309"/>
      <c r="W3712" s="309">
        <f t="shared" ref="W3712" si="920">SUM(W3713:W3742)</f>
        <v>4429438782</v>
      </c>
      <c r="X3712" s="309"/>
    </row>
    <row r="3713" spans="1:129">
      <c r="A3713" s="173"/>
      <c r="B3713" s="163">
        <v>1</v>
      </c>
      <c r="C3713" s="163" t="s">
        <v>95</v>
      </c>
      <c r="D3713" s="167" t="s">
        <v>9</v>
      </c>
      <c r="E3713" s="300">
        <v>545000000</v>
      </c>
      <c r="F3713" s="300"/>
      <c r="G3713" s="300"/>
      <c r="H3713" s="300"/>
      <c r="I3713" s="300"/>
      <c r="J3713" s="300"/>
      <c r="K3713" s="300"/>
      <c r="L3713" s="300"/>
      <c r="M3713" s="301">
        <v>0</v>
      </c>
      <c r="N3713" s="301"/>
      <c r="O3713" s="301"/>
      <c r="P3713" s="301"/>
      <c r="Q3713" s="301">
        <v>0</v>
      </c>
      <c r="R3713" s="301">
        <v>0</v>
      </c>
      <c r="S3713" s="301">
        <v>0</v>
      </c>
      <c r="T3713" s="301"/>
      <c r="U3713" s="301"/>
      <c r="V3713" s="301"/>
      <c r="W3713" s="301">
        <f t="shared" ref="W3713:W3714" si="921">E3713+G3713+H3713+I3713+J3713+K3713+L3713+M3713+N3713-O3713-P3713-Q3713-R3713-S3713-T3713-U3713-V3713</f>
        <v>545000000</v>
      </c>
      <c r="X3713" s="301"/>
      <c r="Y3713" s="154"/>
      <c r="DY3713" s="273">
        <f>SUM(E3713:E3742)</f>
        <v>3826305783</v>
      </c>
    </row>
    <row r="3714" spans="1:129">
      <c r="A3714" s="173"/>
      <c r="B3714" s="163">
        <v>2</v>
      </c>
      <c r="C3714" s="163" t="s">
        <v>96</v>
      </c>
      <c r="D3714" s="167" t="s">
        <v>12</v>
      </c>
      <c r="E3714" s="300">
        <v>1746452605</v>
      </c>
      <c r="F3714" s="300">
        <v>32610000</v>
      </c>
      <c r="G3714" s="300">
        <f>SUM(G3715:G3723)</f>
        <v>32610000</v>
      </c>
      <c r="H3714" s="300">
        <f t="shared" ref="H3714:T3714" si="922">SUM(H3715:H3723)</f>
        <v>0</v>
      </c>
      <c r="I3714" s="300">
        <f t="shared" si="922"/>
        <v>0</v>
      </c>
      <c r="J3714" s="300">
        <f t="shared" si="922"/>
        <v>0</v>
      </c>
      <c r="K3714" s="300">
        <f t="shared" si="922"/>
        <v>0</v>
      </c>
      <c r="L3714" s="300">
        <f t="shared" si="922"/>
        <v>0</v>
      </c>
      <c r="M3714" s="300">
        <f t="shared" si="922"/>
        <v>0</v>
      </c>
      <c r="N3714" s="300">
        <f t="shared" si="922"/>
        <v>0</v>
      </c>
      <c r="O3714" s="300">
        <f t="shared" si="922"/>
        <v>0</v>
      </c>
      <c r="P3714" s="300">
        <f t="shared" si="922"/>
        <v>0</v>
      </c>
      <c r="Q3714" s="300">
        <f t="shared" si="922"/>
        <v>0</v>
      </c>
      <c r="R3714" s="300">
        <f t="shared" si="922"/>
        <v>0</v>
      </c>
      <c r="S3714" s="300">
        <f t="shared" si="922"/>
        <v>0</v>
      </c>
      <c r="T3714" s="300">
        <f t="shared" si="922"/>
        <v>0</v>
      </c>
      <c r="U3714" s="300"/>
      <c r="V3714" s="300"/>
      <c r="W3714" s="301">
        <f t="shared" si="921"/>
        <v>1779062605</v>
      </c>
      <c r="X3714" s="301"/>
      <c r="Y3714" s="154"/>
    </row>
    <row r="3715" spans="1:129">
      <c r="A3715" s="174"/>
      <c r="B3715" s="162"/>
      <c r="C3715" s="162"/>
      <c r="D3715" s="248" t="s">
        <v>1484</v>
      </c>
      <c r="E3715" s="302"/>
      <c r="F3715" s="302"/>
      <c r="G3715" s="353">
        <v>2000000</v>
      </c>
      <c r="H3715" s="302"/>
      <c r="I3715" s="302"/>
      <c r="J3715" s="302"/>
      <c r="K3715" s="302"/>
      <c r="L3715" s="302"/>
      <c r="M3715" s="304"/>
      <c r="N3715" s="304"/>
      <c r="O3715" s="304"/>
      <c r="P3715" s="304"/>
      <c r="Q3715" s="304"/>
      <c r="R3715" s="304"/>
      <c r="S3715" s="304"/>
      <c r="T3715" s="304"/>
      <c r="U3715" s="304"/>
      <c r="V3715" s="304"/>
      <c r="W3715" s="304"/>
      <c r="X3715" s="304"/>
      <c r="Y3715" s="154"/>
    </row>
    <row r="3716" spans="1:129">
      <c r="A3716" s="174"/>
      <c r="B3716" s="162"/>
      <c r="C3716" s="162"/>
      <c r="D3716" s="248" t="s">
        <v>152</v>
      </c>
      <c r="E3716" s="302"/>
      <c r="F3716" s="302"/>
      <c r="G3716" s="353">
        <v>1000000</v>
      </c>
      <c r="H3716" s="302"/>
      <c r="I3716" s="302"/>
      <c r="J3716" s="302"/>
      <c r="K3716" s="302"/>
      <c r="L3716" s="302"/>
      <c r="M3716" s="304"/>
      <c r="N3716" s="304"/>
      <c r="O3716" s="304"/>
      <c r="P3716" s="304"/>
      <c r="Q3716" s="304"/>
      <c r="R3716" s="304"/>
      <c r="S3716" s="304"/>
      <c r="T3716" s="304"/>
      <c r="U3716" s="304"/>
      <c r="V3716" s="304"/>
      <c r="W3716" s="304"/>
      <c r="X3716" s="304"/>
      <c r="Y3716" s="154"/>
    </row>
    <row r="3717" spans="1:129">
      <c r="A3717" s="174"/>
      <c r="B3717" s="162"/>
      <c r="C3717" s="162"/>
      <c r="D3717" s="248" t="s">
        <v>1485</v>
      </c>
      <c r="E3717" s="302"/>
      <c r="F3717" s="302"/>
      <c r="G3717" s="353">
        <v>22110000</v>
      </c>
      <c r="H3717" s="302"/>
      <c r="I3717" s="302"/>
      <c r="J3717" s="302"/>
      <c r="K3717" s="302"/>
      <c r="L3717" s="302"/>
      <c r="M3717" s="304"/>
      <c r="N3717" s="304"/>
      <c r="O3717" s="304"/>
      <c r="P3717" s="304"/>
      <c r="Q3717" s="304"/>
      <c r="R3717" s="304"/>
      <c r="S3717" s="304"/>
      <c r="T3717" s="304"/>
      <c r="U3717" s="304"/>
      <c r="V3717" s="304"/>
      <c r="W3717" s="304"/>
      <c r="X3717" s="304"/>
      <c r="Y3717" s="154"/>
    </row>
    <row r="3718" spans="1:129">
      <c r="A3718" s="174"/>
      <c r="B3718" s="162"/>
      <c r="C3718" s="162"/>
      <c r="D3718" s="248" t="s">
        <v>1486</v>
      </c>
      <c r="E3718" s="302"/>
      <c r="F3718" s="302"/>
      <c r="G3718" s="353">
        <v>2000000</v>
      </c>
      <c r="H3718" s="302"/>
      <c r="I3718" s="302"/>
      <c r="J3718" s="302"/>
      <c r="K3718" s="302"/>
      <c r="L3718" s="302"/>
      <c r="M3718" s="304"/>
      <c r="N3718" s="304"/>
      <c r="O3718" s="304"/>
      <c r="P3718" s="304"/>
      <c r="Q3718" s="304"/>
      <c r="R3718" s="304"/>
      <c r="S3718" s="304"/>
      <c r="T3718" s="304"/>
      <c r="U3718" s="304"/>
      <c r="V3718" s="304"/>
      <c r="W3718" s="304"/>
      <c r="X3718" s="304"/>
      <c r="Y3718" s="154"/>
    </row>
    <row r="3719" spans="1:129">
      <c r="A3719" s="174"/>
      <c r="B3719" s="162"/>
      <c r="C3719" s="162"/>
      <c r="D3719" s="248" t="s">
        <v>1487</v>
      </c>
      <c r="E3719" s="302"/>
      <c r="F3719" s="302"/>
      <c r="G3719" s="353">
        <v>800000</v>
      </c>
      <c r="H3719" s="302"/>
      <c r="I3719" s="302"/>
      <c r="J3719" s="302"/>
      <c r="K3719" s="302"/>
      <c r="L3719" s="302"/>
      <c r="M3719" s="304"/>
      <c r="N3719" s="304"/>
      <c r="O3719" s="304"/>
      <c r="P3719" s="304"/>
      <c r="Q3719" s="304"/>
      <c r="R3719" s="304"/>
      <c r="S3719" s="304"/>
      <c r="T3719" s="304"/>
      <c r="U3719" s="304"/>
      <c r="V3719" s="304"/>
      <c r="W3719" s="304"/>
      <c r="X3719" s="304"/>
      <c r="Y3719" s="154"/>
    </row>
    <row r="3720" spans="1:129">
      <c r="A3720" s="174"/>
      <c r="B3720" s="162"/>
      <c r="C3720" s="162"/>
      <c r="D3720" s="248" t="s">
        <v>1488</v>
      </c>
      <c r="E3720" s="302"/>
      <c r="F3720" s="302"/>
      <c r="G3720" s="353">
        <v>1500000</v>
      </c>
      <c r="H3720" s="302"/>
      <c r="I3720" s="302"/>
      <c r="J3720" s="302"/>
      <c r="K3720" s="302"/>
      <c r="L3720" s="302"/>
      <c r="M3720" s="304"/>
      <c r="N3720" s="304"/>
      <c r="O3720" s="304"/>
      <c r="P3720" s="304"/>
      <c r="Q3720" s="304"/>
      <c r="R3720" s="304"/>
      <c r="S3720" s="304"/>
      <c r="T3720" s="304"/>
      <c r="U3720" s="304"/>
      <c r="V3720" s="304"/>
      <c r="W3720" s="304"/>
      <c r="X3720" s="304"/>
      <c r="Y3720" s="154"/>
    </row>
    <row r="3721" spans="1:129">
      <c r="A3721" s="174"/>
      <c r="B3721" s="162"/>
      <c r="C3721" s="162"/>
      <c r="D3721" s="248" t="s">
        <v>1489</v>
      </c>
      <c r="E3721" s="302"/>
      <c r="F3721" s="302"/>
      <c r="G3721" s="353">
        <v>700000</v>
      </c>
      <c r="H3721" s="302"/>
      <c r="I3721" s="302"/>
      <c r="J3721" s="302"/>
      <c r="K3721" s="302"/>
      <c r="L3721" s="302"/>
      <c r="M3721" s="304"/>
      <c r="N3721" s="304"/>
      <c r="O3721" s="304"/>
      <c r="P3721" s="304"/>
      <c r="Q3721" s="304"/>
      <c r="R3721" s="304"/>
      <c r="S3721" s="304"/>
      <c r="T3721" s="304"/>
      <c r="U3721" s="304"/>
      <c r="V3721" s="304"/>
      <c r="W3721" s="304"/>
      <c r="X3721" s="304"/>
      <c r="Y3721" s="154"/>
    </row>
    <row r="3722" spans="1:129">
      <c r="A3722" s="174"/>
      <c r="B3722" s="162"/>
      <c r="C3722" s="162"/>
      <c r="D3722" s="248" t="s">
        <v>1230</v>
      </c>
      <c r="E3722" s="302"/>
      <c r="F3722" s="302"/>
      <c r="G3722" s="353">
        <v>500000</v>
      </c>
      <c r="H3722" s="302"/>
      <c r="I3722" s="302"/>
      <c r="J3722" s="302"/>
      <c r="K3722" s="302"/>
      <c r="L3722" s="302"/>
      <c r="M3722" s="304"/>
      <c r="N3722" s="304"/>
      <c r="O3722" s="304"/>
      <c r="P3722" s="304"/>
      <c r="Q3722" s="304"/>
      <c r="R3722" s="304"/>
      <c r="S3722" s="304"/>
      <c r="T3722" s="304"/>
      <c r="U3722" s="304"/>
      <c r="V3722" s="304"/>
      <c r="W3722" s="304"/>
      <c r="X3722" s="304"/>
      <c r="Y3722" s="154"/>
    </row>
    <row r="3723" spans="1:129">
      <c r="A3723" s="174"/>
      <c r="B3723" s="162"/>
      <c r="C3723" s="162"/>
      <c r="D3723" s="248" t="s">
        <v>1490</v>
      </c>
      <c r="E3723" s="302"/>
      <c r="F3723" s="302"/>
      <c r="G3723" s="353">
        <v>2000000</v>
      </c>
      <c r="H3723" s="302"/>
      <c r="I3723" s="302"/>
      <c r="J3723" s="302"/>
      <c r="K3723" s="302"/>
      <c r="L3723" s="302"/>
      <c r="M3723" s="304"/>
      <c r="N3723" s="304"/>
      <c r="O3723" s="304"/>
      <c r="P3723" s="304"/>
      <c r="Q3723" s="304"/>
      <c r="R3723" s="304"/>
      <c r="S3723" s="304"/>
      <c r="T3723" s="304"/>
      <c r="U3723" s="304"/>
      <c r="V3723" s="304"/>
      <c r="W3723" s="304"/>
      <c r="X3723" s="304"/>
      <c r="Y3723" s="154"/>
    </row>
    <row r="3724" spans="1:129">
      <c r="A3724" s="173"/>
      <c r="B3724" s="163">
        <v>3</v>
      </c>
      <c r="C3724" s="163" t="s">
        <v>97</v>
      </c>
      <c r="D3724" s="167" t="s">
        <v>13</v>
      </c>
      <c r="E3724" s="300">
        <v>499000000</v>
      </c>
      <c r="F3724" s="300"/>
      <c r="G3724" s="300">
        <f>SUM(G3725)</f>
        <v>0</v>
      </c>
      <c r="H3724" s="300">
        <f t="shared" ref="H3724:T3724" si="923">SUM(H3725)</f>
        <v>0</v>
      </c>
      <c r="I3724" s="300">
        <f t="shared" si="923"/>
        <v>0</v>
      </c>
      <c r="J3724" s="300">
        <f t="shared" si="923"/>
        <v>0</v>
      </c>
      <c r="K3724" s="300">
        <f t="shared" si="923"/>
        <v>469249000</v>
      </c>
      <c r="L3724" s="300">
        <f t="shared" si="923"/>
        <v>0</v>
      </c>
      <c r="M3724" s="300">
        <f t="shared" si="923"/>
        <v>0</v>
      </c>
      <c r="N3724" s="300">
        <f t="shared" si="923"/>
        <v>0</v>
      </c>
      <c r="O3724" s="300">
        <f t="shared" si="923"/>
        <v>0</v>
      </c>
      <c r="P3724" s="300">
        <f t="shared" si="923"/>
        <v>0</v>
      </c>
      <c r="Q3724" s="300">
        <f t="shared" si="923"/>
        <v>0</v>
      </c>
      <c r="R3724" s="300">
        <f t="shared" si="923"/>
        <v>0</v>
      </c>
      <c r="S3724" s="300">
        <f t="shared" si="923"/>
        <v>0</v>
      </c>
      <c r="T3724" s="300">
        <f t="shared" si="923"/>
        <v>0</v>
      </c>
      <c r="U3724" s="300"/>
      <c r="V3724" s="300"/>
      <c r="W3724" s="301">
        <f>E3724+G3724+H3724+I3724+J3724+K3724+L3724+M3724+N3724-O3724-P3724-Q3724-R3724-S3724-T3724-U3724-V3724</f>
        <v>968249000</v>
      </c>
      <c r="X3724" s="301"/>
      <c r="Y3724" s="154"/>
    </row>
    <row r="3725" spans="1:129">
      <c r="A3725" s="174"/>
      <c r="B3725" s="162"/>
      <c r="C3725" s="162"/>
      <c r="D3725" s="201" t="s">
        <v>1491</v>
      </c>
      <c r="E3725" s="302"/>
      <c r="F3725" s="302"/>
      <c r="G3725" s="302"/>
      <c r="H3725" s="302"/>
      <c r="I3725" s="302"/>
      <c r="J3725" s="302"/>
      <c r="K3725" s="320">
        <v>469249000</v>
      </c>
      <c r="L3725" s="302"/>
      <c r="M3725" s="304"/>
      <c r="N3725" s="304"/>
      <c r="O3725" s="304"/>
      <c r="P3725" s="304"/>
      <c r="Q3725" s="304"/>
      <c r="R3725" s="304"/>
      <c r="S3725" s="304"/>
      <c r="T3725" s="304"/>
      <c r="U3725" s="304"/>
      <c r="V3725" s="304"/>
      <c r="W3725" s="304"/>
      <c r="X3725" s="304"/>
      <c r="Y3725" s="154"/>
    </row>
    <row r="3726" spans="1:129">
      <c r="A3726" s="173"/>
      <c r="B3726" s="163">
        <v>4</v>
      </c>
      <c r="C3726" s="163" t="s">
        <v>98</v>
      </c>
      <c r="D3726" s="167" t="s">
        <v>8</v>
      </c>
      <c r="E3726" s="300">
        <v>44359850</v>
      </c>
      <c r="F3726" s="300"/>
      <c r="G3726" s="300"/>
      <c r="H3726" s="300"/>
      <c r="I3726" s="300"/>
      <c r="J3726" s="300"/>
      <c r="K3726" s="300"/>
      <c r="L3726" s="300"/>
      <c r="M3726" s="301">
        <v>0</v>
      </c>
      <c r="N3726" s="301"/>
      <c r="O3726" s="301"/>
      <c r="P3726" s="301"/>
      <c r="Q3726" s="301">
        <v>0</v>
      </c>
      <c r="R3726" s="301">
        <v>0</v>
      </c>
      <c r="S3726" s="301">
        <v>0</v>
      </c>
      <c r="T3726" s="301"/>
      <c r="U3726" s="301"/>
      <c r="V3726" s="301"/>
      <c r="W3726" s="301">
        <f t="shared" ref="W3726:W3727" si="924">E3726+G3726+H3726+I3726+J3726+K3726+L3726+M3726+N3726-O3726-P3726-Q3726-R3726-S3726-T3726-U3726-V3726</f>
        <v>44359850</v>
      </c>
      <c r="X3726" s="301"/>
      <c r="Y3726" s="154"/>
    </row>
    <row r="3727" spans="1:129">
      <c r="A3727" s="173"/>
      <c r="B3727" s="163">
        <v>5</v>
      </c>
      <c r="C3727" s="163" t="s">
        <v>99</v>
      </c>
      <c r="D3727" s="167" t="s">
        <v>14</v>
      </c>
      <c r="E3727" s="300">
        <v>963820168</v>
      </c>
      <c r="F3727" s="300">
        <v>97487000</v>
      </c>
      <c r="G3727" s="300">
        <f>SUM(G3728:G3740)</f>
        <v>97487000</v>
      </c>
      <c r="H3727" s="300">
        <f t="shared" ref="H3727:T3727" si="925">SUM(H3728:H3740)</f>
        <v>3786999</v>
      </c>
      <c r="I3727" s="300">
        <f t="shared" si="925"/>
        <v>0</v>
      </c>
      <c r="J3727" s="300">
        <f t="shared" si="925"/>
        <v>0</v>
      </c>
      <c r="K3727" s="300">
        <f t="shared" si="925"/>
        <v>0</v>
      </c>
      <c r="L3727" s="300">
        <f t="shared" si="925"/>
        <v>0</v>
      </c>
      <c r="M3727" s="300">
        <f t="shared" si="925"/>
        <v>0</v>
      </c>
      <c r="N3727" s="300">
        <f t="shared" si="925"/>
        <v>0</v>
      </c>
      <c r="O3727" s="300">
        <f t="shared" si="925"/>
        <v>0</v>
      </c>
      <c r="P3727" s="300">
        <f t="shared" si="925"/>
        <v>0</v>
      </c>
      <c r="Q3727" s="300">
        <f t="shared" si="925"/>
        <v>0</v>
      </c>
      <c r="R3727" s="300">
        <f t="shared" si="925"/>
        <v>0</v>
      </c>
      <c r="S3727" s="300">
        <f t="shared" si="925"/>
        <v>0</v>
      </c>
      <c r="T3727" s="300">
        <f t="shared" si="925"/>
        <v>0</v>
      </c>
      <c r="U3727" s="300"/>
      <c r="V3727" s="300"/>
      <c r="W3727" s="301">
        <f t="shared" si="924"/>
        <v>1065094167</v>
      </c>
      <c r="X3727" s="301"/>
      <c r="Y3727" s="154"/>
    </row>
    <row r="3728" spans="1:129">
      <c r="A3728" s="174"/>
      <c r="B3728" s="162"/>
      <c r="C3728" s="162"/>
      <c r="D3728" s="248" t="s">
        <v>1492</v>
      </c>
      <c r="E3728" s="302"/>
      <c r="F3728" s="302"/>
      <c r="G3728" s="353">
        <v>1957890</v>
      </c>
      <c r="H3728" s="320"/>
      <c r="I3728" s="302"/>
      <c r="J3728" s="302"/>
      <c r="K3728" s="302"/>
      <c r="L3728" s="302"/>
      <c r="M3728" s="304"/>
      <c r="N3728" s="304"/>
      <c r="O3728" s="304"/>
      <c r="P3728" s="304"/>
      <c r="Q3728" s="304"/>
      <c r="R3728" s="304"/>
      <c r="S3728" s="304"/>
      <c r="T3728" s="304"/>
      <c r="U3728" s="304"/>
      <c r="V3728" s="304"/>
      <c r="W3728" s="304"/>
      <c r="X3728" s="304"/>
      <c r="Y3728" s="154"/>
    </row>
    <row r="3729" spans="1:25">
      <c r="A3729" s="174"/>
      <c r="B3729" s="162"/>
      <c r="C3729" s="162"/>
      <c r="D3729" s="248" t="s">
        <v>1493</v>
      </c>
      <c r="E3729" s="302"/>
      <c r="F3729" s="302"/>
      <c r="G3729" s="353">
        <v>2466780</v>
      </c>
      <c r="H3729" s="320"/>
      <c r="I3729" s="302"/>
      <c r="J3729" s="302"/>
      <c r="K3729" s="302"/>
      <c r="L3729" s="302"/>
      <c r="M3729" s="304"/>
      <c r="N3729" s="304"/>
      <c r="O3729" s="304"/>
      <c r="P3729" s="304"/>
      <c r="Q3729" s="304"/>
      <c r="R3729" s="304"/>
      <c r="S3729" s="304"/>
      <c r="T3729" s="304"/>
      <c r="U3729" s="304"/>
      <c r="V3729" s="304"/>
      <c r="W3729" s="304"/>
      <c r="X3729" s="304"/>
      <c r="Y3729" s="154"/>
    </row>
    <row r="3730" spans="1:25">
      <c r="A3730" s="174"/>
      <c r="B3730" s="162"/>
      <c r="C3730" s="162"/>
      <c r="D3730" s="248" t="s">
        <v>1494</v>
      </c>
      <c r="E3730" s="302"/>
      <c r="F3730" s="302"/>
      <c r="G3730" s="353">
        <v>1817800</v>
      </c>
      <c r="H3730" s="320"/>
      <c r="I3730" s="302"/>
      <c r="J3730" s="302"/>
      <c r="K3730" s="302"/>
      <c r="L3730" s="302"/>
      <c r="M3730" s="304"/>
      <c r="N3730" s="304"/>
      <c r="O3730" s="304"/>
      <c r="P3730" s="304"/>
      <c r="Q3730" s="304"/>
      <c r="R3730" s="304"/>
      <c r="S3730" s="304"/>
      <c r="T3730" s="304"/>
      <c r="U3730" s="304"/>
      <c r="V3730" s="304"/>
      <c r="W3730" s="304"/>
      <c r="X3730" s="304"/>
      <c r="Y3730" s="154"/>
    </row>
    <row r="3731" spans="1:25">
      <c r="A3731" s="174"/>
      <c r="B3731" s="162"/>
      <c r="C3731" s="162"/>
      <c r="D3731" s="248" t="s">
        <v>1495</v>
      </c>
      <c r="E3731" s="302"/>
      <c r="F3731" s="302"/>
      <c r="G3731" s="353">
        <v>2448270</v>
      </c>
      <c r="H3731" s="320"/>
      <c r="I3731" s="302"/>
      <c r="J3731" s="302"/>
      <c r="K3731" s="302"/>
      <c r="L3731" s="302"/>
      <c r="M3731" s="304"/>
      <c r="N3731" s="304"/>
      <c r="O3731" s="304"/>
      <c r="P3731" s="304"/>
      <c r="Q3731" s="304"/>
      <c r="R3731" s="304"/>
      <c r="S3731" s="304"/>
      <c r="T3731" s="304"/>
      <c r="U3731" s="304"/>
      <c r="V3731" s="304"/>
      <c r="W3731" s="304"/>
      <c r="X3731" s="304"/>
      <c r="Y3731" s="154"/>
    </row>
    <row r="3732" spans="1:25">
      <c r="A3732" s="174"/>
      <c r="B3732" s="162"/>
      <c r="C3732" s="162"/>
      <c r="D3732" s="248" t="s">
        <v>1496</v>
      </c>
      <c r="E3732" s="302"/>
      <c r="F3732" s="302"/>
      <c r="G3732" s="353">
        <v>1459260</v>
      </c>
      <c r="H3732" s="320"/>
      <c r="I3732" s="302"/>
      <c r="J3732" s="302"/>
      <c r="K3732" s="302"/>
      <c r="L3732" s="302"/>
      <c r="M3732" s="304"/>
      <c r="N3732" s="304"/>
      <c r="O3732" s="304"/>
      <c r="P3732" s="304"/>
      <c r="Q3732" s="304"/>
      <c r="R3732" s="304"/>
      <c r="S3732" s="304"/>
      <c r="T3732" s="304"/>
      <c r="U3732" s="304"/>
      <c r="V3732" s="304"/>
      <c r="W3732" s="304"/>
      <c r="X3732" s="304"/>
      <c r="Y3732" s="154"/>
    </row>
    <row r="3733" spans="1:25">
      <c r="A3733" s="174"/>
      <c r="B3733" s="162"/>
      <c r="C3733" s="162"/>
      <c r="D3733" s="248" t="s">
        <v>1493</v>
      </c>
      <c r="E3733" s="302"/>
      <c r="F3733" s="302"/>
      <c r="G3733" s="353">
        <v>6873928</v>
      </c>
      <c r="H3733" s="320">
        <v>298059</v>
      </c>
      <c r="I3733" s="302"/>
      <c r="J3733" s="302"/>
      <c r="K3733" s="302"/>
      <c r="L3733" s="302"/>
      <c r="M3733" s="304"/>
      <c r="N3733" s="304"/>
      <c r="O3733" s="304"/>
      <c r="P3733" s="304"/>
      <c r="Q3733" s="304"/>
      <c r="R3733" s="304"/>
      <c r="S3733" s="304"/>
      <c r="T3733" s="304"/>
      <c r="U3733" s="304"/>
      <c r="V3733" s="304"/>
      <c r="W3733" s="304"/>
      <c r="X3733" s="304"/>
      <c r="Y3733" s="154"/>
    </row>
    <row r="3734" spans="1:25">
      <c r="A3734" s="174"/>
      <c r="B3734" s="162"/>
      <c r="C3734" s="162"/>
      <c r="D3734" s="248" t="s">
        <v>1495</v>
      </c>
      <c r="E3734" s="302"/>
      <c r="F3734" s="302"/>
      <c r="G3734" s="353">
        <v>13442834</v>
      </c>
      <c r="H3734" s="320">
        <v>582892</v>
      </c>
      <c r="I3734" s="302"/>
      <c r="J3734" s="302"/>
      <c r="K3734" s="302"/>
      <c r="L3734" s="302"/>
      <c r="M3734" s="304"/>
      <c r="N3734" s="304"/>
      <c r="O3734" s="304"/>
      <c r="P3734" s="304"/>
      <c r="Q3734" s="304"/>
      <c r="R3734" s="304"/>
      <c r="S3734" s="304"/>
      <c r="T3734" s="304"/>
      <c r="U3734" s="304"/>
      <c r="V3734" s="304"/>
      <c r="W3734" s="304"/>
      <c r="X3734" s="304"/>
      <c r="Y3734" s="154"/>
    </row>
    <row r="3735" spans="1:25">
      <c r="A3735" s="174"/>
      <c r="B3735" s="162"/>
      <c r="C3735" s="162"/>
      <c r="D3735" s="248" t="s">
        <v>1492</v>
      </c>
      <c r="E3735" s="302"/>
      <c r="F3735" s="302"/>
      <c r="G3735" s="353">
        <v>38828283</v>
      </c>
      <c r="H3735" s="320">
        <v>1683624</v>
      </c>
      <c r="I3735" s="302"/>
      <c r="J3735" s="302"/>
      <c r="K3735" s="302"/>
      <c r="L3735" s="302"/>
      <c r="M3735" s="304"/>
      <c r="N3735" s="304"/>
      <c r="O3735" s="304"/>
      <c r="P3735" s="304"/>
      <c r="Q3735" s="304"/>
      <c r="R3735" s="304"/>
      <c r="S3735" s="304"/>
      <c r="T3735" s="304"/>
      <c r="U3735" s="304"/>
      <c r="V3735" s="304"/>
      <c r="W3735" s="304"/>
      <c r="X3735" s="304"/>
      <c r="Y3735" s="154"/>
    </row>
    <row r="3736" spans="1:25">
      <c r="A3736" s="174"/>
      <c r="B3736" s="162"/>
      <c r="C3736" s="162"/>
      <c r="D3736" s="248" t="s">
        <v>1497</v>
      </c>
      <c r="E3736" s="302"/>
      <c r="F3736" s="302"/>
      <c r="G3736" s="353">
        <v>3780819</v>
      </c>
      <c r="H3736" s="320">
        <v>163939</v>
      </c>
      <c r="I3736" s="302"/>
      <c r="J3736" s="302"/>
      <c r="K3736" s="302"/>
      <c r="L3736" s="302"/>
      <c r="M3736" s="304"/>
      <c r="N3736" s="304"/>
      <c r="O3736" s="304"/>
      <c r="P3736" s="304"/>
      <c r="Q3736" s="304"/>
      <c r="R3736" s="304"/>
      <c r="S3736" s="304"/>
      <c r="T3736" s="304"/>
      <c r="U3736" s="304"/>
      <c r="V3736" s="304"/>
      <c r="W3736" s="304"/>
      <c r="X3736" s="304"/>
      <c r="Y3736" s="154"/>
    </row>
    <row r="3737" spans="1:25">
      <c r="A3737" s="174"/>
      <c r="B3737" s="162"/>
      <c r="C3737" s="162"/>
      <c r="D3737" s="248" t="s">
        <v>1494</v>
      </c>
      <c r="E3737" s="302"/>
      <c r="F3737" s="302"/>
      <c r="G3737" s="353">
        <v>6751943</v>
      </c>
      <c r="H3737" s="320">
        <v>292769</v>
      </c>
      <c r="I3737" s="302"/>
      <c r="J3737" s="302"/>
      <c r="K3737" s="302"/>
      <c r="L3737" s="302"/>
      <c r="M3737" s="304"/>
      <c r="N3737" s="304"/>
      <c r="O3737" s="304"/>
      <c r="P3737" s="304"/>
      <c r="Q3737" s="304"/>
      <c r="R3737" s="304"/>
      <c r="S3737" s="304"/>
      <c r="T3737" s="304"/>
      <c r="U3737" s="304"/>
      <c r="V3737" s="304"/>
      <c r="W3737" s="304"/>
      <c r="X3737" s="304"/>
      <c r="Y3737" s="154"/>
    </row>
    <row r="3738" spans="1:25">
      <c r="A3738" s="174"/>
      <c r="B3738" s="162"/>
      <c r="C3738" s="162"/>
      <c r="D3738" s="248" t="s">
        <v>1498</v>
      </c>
      <c r="E3738" s="302"/>
      <c r="F3738" s="302"/>
      <c r="G3738" s="353">
        <v>6710937</v>
      </c>
      <c r="H3738" s="320">
        <v>290991</v>
      </c>
      <c r="I3738" s="302"/>
      <c r="J3738" s="302"/>
      <c r="K3738" s="302"/>
      <c r="L3738" s="302"/>
      <c r="M3738" s="304"/>
      <c r="N3738" s="304"/>
      <c r="O3738" s="304"/>
      <c r="P3738" s="304"/>
      <c r="Q3738" s="304"/>
      <c r="R3738" s="304"/>
      <c r="S3738" s="304"/>
      <c r="T3738" s="304"/>
      <c r="U3738" s="304"/>
      <c r="V3738" s="304"/>
      <c r="W3738" s="304"/>
      <c r="X3738" s="304"/>
      <c r="Y3738" s="154"/>
    </row>
    <row r="3739" spans="1:25">
      <c r="A3739" s="174"/>
      <c r="B3739" s="162"/>
      <c r="C3739" s="162"/>
      <c r="D3739" s="248" t="s">
        <v>1499</v>
      </c>
      <c r="E3739" s="302"/>
      <c r="F3739" s="302"/>
      <c r="G3739" s="354">
        <v>10948256</v>
      </c>
      <c r="H3739" s="320">
        <v>474725</v>
      </c>
      <c r="I3739" s="302"/>
      <c r="J3739" s="302"/>
      <c r="K3739" s="302"/>
      <c r="L3739" s="302"/>
      <c r="M3739" s="304"/>
      <c r="N3739" s="304"/>
      <c r="O3739" s="304"/>
      <c r="P3739" s="304"/>
      <c r="Q3739" s="304"/>
      <c r="R3739" s="304"/>
      <c r="S3739" s="304"/>
      <c r="T3739" s="304"/>
      <c r="U3739" s="304"/>
      <c r="V3739" s="304"/>
      <c r="W3739" s="304"/>
      <c r="X3739" s="304"/>
      <c r="Y3739" s="154"/>
    </row>
    <row r="3740" spans="1:25">
      <c r="A3740" s="174"/>
      <c r="B3740" s="162"/>
      <c r="C3740" s="162"/>
      <c r="D3740" s="201"/>
      <c r="E3740" s="302"/>
      <c r="F3740" s="302"/>
      <c r="G3740" s="302"/>
      <c r="H3740" s="302"/>
      <c r="I3740" s="302"/>
      <c r="J3740" s="302"/>
      <c r="K3740" s="302"/>
      <c r="L3740" s="302"/>
      <c r="M3740" s="304"/>
      <c r="N3740" s="304"/>
      <c r="O3740" s="304"/>
      <c r="P3740" s="304"/>
      <c r="Q3740" s="304"/>
      <c r="R3740" s="304"/>
      <c r="S3740" s="304"/>
      <c r="T3740" s="304"/>
      <c r="U3740" s="304"/>
      <c r="V3740" s="304"/>
      <c r="W3740" s="304"/>
      <c r="X3740" s="304"/>
      <c r="Y3740" s="154"/>
    </row>
    <row r="3741" spans="1:25">
      <c r="A3741" s="173"/>
      <c r="B3741" s="163">
        <v>6</v>
      </c>
      <c r="C3741" s="163" t="s">
        <v>100</v>
      </c>
      <c r="D3741" s="167" t="s">
        <v>10</v>
      </c>
      <c r="E3741" s="300">
        <v>0</v>
      </c>
      <c r="F3741" s="300"/>
      <c r="G3741" s="300"/>
      <c r="H3741" s="300"/>
      <c r="I3741" s="300"/>
      <c r="J3741" s="300"/>
      <c r="K3741" s="300"/>
      <c r="L3741" s="300"/>
      <c r="M3741" s="301">
        <v>0</v>
      </c>
      <c r="N3741" s="301"/>
      <c r="O3741" s="301"/>
      <c r="P3741" s="301"/>
      <c r="Q3741" s="301">
        <v>0</v>
      </c>
      <c r="R3741" s="301">
        <v>0</v>
      </c>
      <c r="S3741" s="301">
        <v>0</v>
      </c>
      <c r="T3741" s="301"/>
      <c r="U3741" s="301"/>
      <c r="V3741" s="301"/>
      <c r="W3741" s="301">
        <f t="shared" ref="W3741:W3742" si="926">E3741+G3741+H3741+I3741+J3741+K3741+L3741+M3741+N3741-O3741-P3741-Q3741-R3741-S3741-T3741-U3741-V3741</f>
        <v>0</v>
      </c>
      <c r="X3741" s="301"/>
      <c r="Y3741" s="154"/>
    </row>
    <row r="3742" spans="1:25" s="247" customFormat="1">
      <c r="A3742" s="175"/>
      <c r="B3742" s="168">
        <v>7</v>
      </c>
      <c r="C3742" s="168"/>
      <c r="D3742" s="169" t="s">
        <v>11</v>
      </c>
      <c r="E3742" s="300">
        <v>27673160</v>
      </c>
      <c r="F3742" s="300"/>
      <c r="G3742" s="300"/>
      <c r="H3742" s="300"/>
      <c r="I3742" s="300"/>
      <c r="J3742" s="300"/>
      <c r="K3742" s="300"/>
      <c r="L3742" s="300"/>
      <c r="M3742" s="308">
        <v>0</v>
      </c>
      <c r="N3742" s="308"/>
      <c r="O3742" s="308"/>
      <c r="P3742" s="308"/>
      <c r="Q3742" s="308">
        <v>0</v>
      </c>
      <c r="R3742" s="308">
        <v>0</v>
      </c>
      <c r="S3742" s="308">
        <v>0</v>
      </c>
      <c r="T3742" s="308"/>
      <c r="U3742" s="308"/>
      <c r="V3742" s="308"/>
      <c r="W3742" s="301">
        <f t="shared" si="926"/>
        <v>27673160</v>
      </c>
      <c r="X3742" s="308"/>
      <c r="Y3742" s="155"/>
    </row>
    <row r="3743" spans="1:25">
      <c r="A3743" s="174"/>
      <c r="B3743" s="162"/>
      <c r="C3743" s="162"/>
      <c r="D3743" s="248"/>
      <c r="E3743" s="304"/>
      <c r="F3743" s="304"/>
      <c r="G3743" s="304"/>
      <c r="H3743" s="304"/>
      <c r="I3743" s="304"/>
      <c r="J3743" s="304"/>
      <c r="K3743" s="304"/>
      <c r="L3743" s="304"/>
      <c r="M3743" s="304"/>
      <c r="N3743" s="304"/>
      <c r="O3743" s="304"/>
      <c r="P3743" s="304"/>
      <c r="Q3743" s="304"/>
      <c r="R3743" s="304"/>
      <c r="S3743" s="304"/>
      <c r="T3743" s="304"/>
      <c r="U3743" s="304"/>
      <c r="V3743" s="304"/>
      <c r="W3743" s="304"/>
      <c r="X3743" s="304"/>
      <c r="Y3743" s="154"/>
    </row>
    <row r="3744" spans="1:25" s="226" customFormat="1" ht="18.75" customHeight="1">
      <c r="A3744" s="249">
        <v>68</v>
      </c>
      <c r="B3744" s="250" t="s">
        <v>86</v>
      </c>
      <c r="C3744" s="251"/>
      <c r="D3744" s="251"/>
      <c r="E3744" s="309">
        <f t="shared" ref="E3744:T3744" si="927">E3745+E3746+E3787+E3800+E3801+E3802+E3803</f>
        <v>9842201357</v>
      </c>
      <c r="F3744" s="309">
        <f t="shared" si="927"/>
        <v>2046088700</v>
      </c>
      <c r="G3744" s="309">
        <f t="shared" si="927"/>
        <v>2046088700</v>
      </c>
      <c r="H3744" s="309">
        <f t="shared" si="927"/>
        <v>23907504</v>
      </c>
      <c r="I3744" s="309">
        <f t="shared" si="927"/>
        <v>1450000</v>
      </c>
      <c r="J3744" s="309">
        <f t="shared" si="927"/>
        <v>0</v>
      </c>
      <c r="K3744" s="309">
        <f t="shared" si="927"/>
        <v>96000000</v>
      </c>
      <c r="L3744" s="309">
        <f t="shared" si="927"/>
        <v>77119700</v>
      </c>
      <c r="M3744" s="309">
        <f t="shared" si="927"/>
        <v>3936900</v>
      </c>
      <c r="N3744" s="309">
        <f t="shared" si="927"/>
        <v>0</v>
      </c>
      <c r="O3744" s="309">
        <f t="shared" si="927"/>
        <v>0</v>
      </c>
      <c r="P3744" s="309">
        <f t="shared" si="927"/>
        <v>0</v>
      </c>
      <c r="Q3744" s="309">
        <f t="shared" si="927"/>
        <v>97324000</v>
      </c>
      <c r="R3744" s="309">
        <f t="shared" si="927"/>
        <v>1347214910</v>
      </c>
      <c r="S3744" s="309">
        <f t="shared" si="927"/>
        <v>3936900</v>
      </c>
      <c r="T3744" s="309">
        <f t="shared" si="927"/>
        <v>905000</v>
      </c>
      <c r="U3744" s="309"/>
      <c r="V3744" s="309"/>
      <c r="W3744" s="309">
        <f t="shared" ref="W3744" si="928">SUM(W3745:W3803)</f>
        <v>10641323351</v>
      </c>
      <c r="X3744" s="309"/>
    </row>
    <row r="3745" spans="1:25">
      <c r="A3745" s="173"/>
      <c r="B3745" s="163">
        <v>1</v>
      </c>
      <c r="C3745" s="163" t="s">
        <v>95</v>
      </c>
      <c r="D3745" s="167" t="s">
        <v>9</v>
      </c>
      <c r="E3745" s="300">
        <v>2202875000</v>
      </c>
      <c r="F3745" s="300"/>
      <c r="G3745" s="300">
        <f>[2]DIPERTANBUNHUT!$D$7</f>
        <v>0</v>
      </c>
      <c r="H3745" s="300">
        <f>[2]DIPERTANBUNHUT!$E$7</f>
        <v>0</v>
      </c>
      <c r="I3745" s="300"/>
      <c r="J3745" s="300"/>
      <c r="K3745" s="300"/>
      <c r="L3745" s="300"/>
      <c r="M3745" s="301">
        <v>0</v>
      </c>
      <c r="N3745" s="301"/>
      <c r="O3745" s="301"/>
      <c r="P3745" s="301"/>
      <c r="Q3745" s="301">
        <v>0</v>
      </c>
      <c r="R3745" s="301">
        <v>0</v>
      </c>
      <c r="S3745" s="301">
        <v>0</v>
      </c>
      <c r="T3745" s="301"/>
      <c r="U3745" s="301"/>
      <c r="V3745" s="301"/>
      <c r="W3745" s="301">
        <f t="shared" ref="W3745:W3746" si="929">E3745+G3745+H3745+I3745+J3745+K3745+L3745+M3745+N3745-O3745-P3745-Q3745-R3745-S3745-T3745-U3745-V3745</f>
        <v>2202875000</v>
      </c>
      <c r="X3745" s="301"/>
      <c r="Y3745" s="154"/>
    </row>
    <row r="3746" spans="1:25">
      <c r="A3746" s="173"/>
      <c r="B3746" s="163">
        <v>2</v>
      </c>
      <c r="C3746" s="163" t="s">
        <v>96</v>
      </c>
      <c r="D3746" s="167" t="s">
        <v>12</v>
      </c>
      <c r="E3746" s="300">
        <v>2958778690</v>
      </c>
      <c r="F3746" s="300">
        <v>484346000</v>
      </c>
      <c r="G3746" s="300">
        <f t="shared" ref="G3746:T3746" si="930">SUM(G3747:G3786)</f>
        <v>484346000</v>
      </c>
      <c r="H3746" s="300">
        <f t="shared" si="930"/>
        <v>2700000</v>
      </c>
      <c r="I3746" s="300">
        <f t="shared" si="930"/>
        <v>1450000</v>
      </c>
      <c r="J3746" s="300">
        <f t="shared" si="930"/>
        <v>0</v>
      </c>
      <c r="K3746" s="300">
        <f t="shared" si="930"/>
        <v>96000000</v>
      </c>
      <c r="L3746" s="300">
        <f t="shared" si="930"/>
        <v>0</v>
      </c>
      <c r="M3746" s="300">
        <f t="shared" si="930"/>
        <v>0</v>
      </c>
      <c r="N3746" s="300">
        <f t="shared" si="930"/>
        <v>0</v>
      </c>
      <c r="O3746" s="300">
        <f t="shared" si="930"/>
        <v>0</v>
      </c>
      <c r="P3746" s="300">
        <f t="shared" si="930"/>
        <v>0</v>
      </c>
      <c r="Q3746" s="300">
        <f t="shared" si="930"/>
        <v>0</v>
      </c>
      <c r="R3746" s="300">
        <f t="shared" si="930"/>
        <v>3936900</v>
      </c>
      <c r="S3746" s="300">
        <f t="shared" si="930"/>
        <v>0</v>
      </c>
      <c r="T3746" s="300">
        <f t="shared" si="930"/>
        <v>905000</v>
      </c>
      <c r="U3746" s="300"/>
      <c r="V3746" s="300"/>
      <c r="W3746" s="301">
        <f t="shared" si="929"/>
        <v>3538432790</v>
      </c>
      <c r="X3746" s="301"/>
      <c r="Y3746" s="154"/>
    </row>
    <row r="3747" spans="1:25">
      <c r="A3747" s="174"/>
      <c r="B3747" s="162"/>
      <c r="C3747" s="162"/>
      <c r="D3747" s="248" t="s">
        <v>1500</v>
      </c>
      <c r="E3747" s="302"/>
      <c r="F3747" s="302"/>
      <c r="G3747" s="302">
        <v>13600000</v>
      </c>
      <c r="H3747" s="302"/>
      <c r="I3747" s="302"/>
      <c r="J3747" s="302"/>
      <c r="K3747" s="302"/>
      <c r="L3747" s="302"/>
      <c r="M3747" s="304"/>
      <c r="N3747" s="304"/>
      <c r="O3747" s="304"/>
      <c r="P3747" s="304"/>
      <c r="Q3747" s="304"/>
      <c r="R3747" s="304"/>
      <c r="S3747" s="304"/>
      <c r="T3747" s="304"/>
      <c r="U3747" s="304"/>
      <c r="V3747" s="304"/>
      <c r="W3747" s="304"/>
      <c r="X3747" s="304"/>
      <c r="Y3747" s="154"/>
    </row>
    <row r="3748" spans="1:25">
      <c r="A3748" s="174"/>
      <c r="B3748" s="162"/>
      <c r="C3748" s="162"/>
      <c r="D3748" s="248" t="s">
        <v>1501</v>
      </c>
      <c r="E3748" s="302"/>
      <c r="F3748" s="302"/>
      <c r="G3748" s="302">
        <v>7500000</v>
      </c>
      <c r="H3748" s="367"/>
      <c r="I3748" s="302"/>
      <c r="J3748" s="302"/>
      <c r="K3748" s="302"/>
      <c r="L3748" s="302"/>
      <c r="M3748" s="304"/>
      <c r="N3748" s="304"/>
      <c r="O3748" s="304"/>
      <c r="P3748" s="304"/>
      <c r="Q3748" s="304"/>
      <c r="R3748" s="304"/>
      <c r="S3748" s="304"/>
      <c r="T3748" s="304"/>
      <c r="U3748" s="304"/>
      <c r="V3748" s="304"/>
      <c r="W3748" s="304"/>
      <c r="X3748" s="304"/>
      <c r="Y3748" s="154"/>
    </row>
    <row r="3749" spans="1:25">
      <c r="A3749" s="174"/>
      <c r="B3749" s="162"/>
      <c r="C3749" s="162"/>
      <c r="D3749" s="248" t="s">
        <v>1502</v>
      </c>
      <c r="E3749" s="302"/>
      <c r="F3749" s="302"/>
      <c r="G3749" s="302">
        <v>5950000</v>
      </c>
      <c r="H3749" s="302"/>
      <c r="I3749" s="302"/>
      <c r="J3749" s="302"/>
      <c r="K3749" s="302"/>
      <c r="L3749" s="302"/>
      <c r="M3749" s="304"/>
      <c r="N3749" s="304"/>
      <c r="O3749" s="304"/>
      <c r="P3749" s="304"/>
      <c r="Q3749" s="304"/>
      <c r="R3749" s="304"/>
      <c r="S3749" s="304"/>
      <c r="T3749" s="304"/>
      <c r="U3749" s="304"/>
      <c r="V3749" s="304"/>
      <c r="W3749" s="304"/>
      <c r="X3749" s="304"/>
      <c r="Y3749" s="154"/>
    </row>
    <row r="3750" spans="1:25">
      <c r="A3750" s="174"/>
      <c r="B3750" s="162"/>
      <c r="C3750" s="162"/>
      <c r="D3750" s="248" t="s">
        <v>1503</v>
      </c>
      <c r="E3750" s="302"/>
      <c r="F3750" s="302"/>
      <c r="G3750" s="302">
        <v>4000000</v>
      </c>
      <c r="H3750" s="302">
        <f>H3748</f>
        <v>0</v>
      </c>
      <c r="I3750" s="302"/>
      <c r="J3750" s="302"/>
      <c r="K3750" s="302"/>
      <c r="L3750" s="302"/>
      <c r="M3750" s="304"/>
      <c r="N3750" s="304"/>
      <c r="O3750" s="304"/>
      <c r="P3750" s="304"/>
      <c r="Q3750" s="304"/>
      <c r="R3750" s="304"/>
      <c r="S3750" s="304"/>
      <c r="T3750" s="304"/>
      <c r="U3750" s="304"/>
      <c r="V3750" s="304"/>
      <c r="W3750" s="304"/>
      <c r="X3750" s="304"/>
      <c r="Y3750" s="154"/>
    </row>
    <row r="3751" spans="1:25">
      <c r="A3751" s="174"/>
      <c r="B3751" s="162"/>
      <c r="C3751" s="162"/>
      <c r="D3751" s="248" t="s">
        <v>1504</v>
      </c>
      <c r="E3751" s="302"/>
      <c r="F3751" s="302"/>
      <c r="G3751" s="302">
        <v>11300000</v>
      </c>
      <c r="H3751" s="302"/>
      <c r="I3751" s="302"/>
      <c r="J3751" s="302"/>
      <c r="K3751" s="302"/>
      <c r="L3751" s="302"/>
      <c r="M3751" s="304"/>
      <c r="N3751" s="304"/>
      <c r="O3751" s="304"/>
      <c r="P3751" s="304"/>
      <c r="Q3751" s="304"/>
      <c r="R3751" s="304"/>
      <c r="S3751" s="304"/>
      <c r="T3751" s="304"/>
      <c r="U3751" s="304"/>
      <c r="V3751" s="304"/>
      <c r="W3751" s="304"/>
      <c r="X3751" s="304"/>
      <c r="Y3751" s="154"/>
    </row>
    <row r="3752" spans="1:25">
      <c r="A3752" s="174"/>
      <c r="B3752" s="162"/>
      <c r="C3752" s="162"/>
      <c r="D3752" s="248" t="s">
        <v>1505</v>
      </c>
      <c r="E3752" s="302"/>
      <c r="F3752" s="302"/>
      <c r="G3752" s="302">
        <v>6660000</v>
      </c>
      <c r="H3752" s="302"/>
      <c r="I3752" s="302"/>
      <c r="J3752" s="302"/>
      <c r="K3752" s="302"/>
      <c r="L3752" s="302"/>
      <c r="M3752" s="304"/>
      <c r="N3752" s="304"/>
      <c r="O3752" s="304"/>
      <c r="P3752" s="304"/>
      <c r="Q3752" s="304"/>
      <c r="R3752" s="304"/>
      <c r="S3752" s="304"/>
      <c r="T3752" s="304"/>
      <c r="U3752" s="304"/>
      <c r="V3752" s="304"/>
      <c r="W3752" s="304"/>
      <c r="X3752" s="304"/>
      <c r="Y3752" s="154"/>
    </row>
    <row r="3753" spans="1:25">
      <c r="A3753" s="174"/>
      <c r="B3753" s="162"/>
      <c r="C3753" s="162"/>
      <c r="D3753" s="248" t="s">
        <v>1505</v>
      </c>
      <c r="E3753" s="302"/>
      <c r="F3753" s="302"/>
      <c r="G3753" s="302">
        <v>2817500</v>
      </c>
      <c r="H3753" s="302"/>
      <c r="I3753" s="302"/>
      <c r="J3753" s="302"/>
      <c r="K3753" s="302"/>
      <c r="L3753" s="302"/>
      <c r="M3753" s="304"/>
      <c r="N3753" s="304"/>
      <c r="O3753" s="304"/>
      <c r="P3753" s="304"/>
      <c r="Q3753" s="304"/>
      <c r="R3753" s="304"/>
      <c r="S3753" s="304"/>
      <c r="T3753" s="304"/>
      <c r="U3753" s="304"/>
      <c r="V3753" s="304"/>
      <c r="W3753" s="304"/>
      <c r="X3753" s="304"/>
      <c r="Y3753" s="154"/>
    </row>
    <row r="3754" spans="1:25">
      <c r="A3754" s="174"/>
      <c r="B3754" s="162"/>
      <c r="C3754" s="162"/>
      <c r="D3754" s="248" t="s">
        <v>1506</v>
      </c>
      <c r="E3754" s="302"/>
      <c r="F3754" s="302"/>
      <c r="G3754" s="302">
        <v>19262000</v>
      </c>
      <c r="H3754" s="302">
        <v>250000</v>
      </c>
      <c r="I3754" s="302"/>
      <c r="J3754" s="302"/>
      <c r="K3754" s="302"/>
      <c r="L3754" s="302"/>
      <c r="M3754" s="304"/>
      <c r="N3754" s="304"/>
      <c r="O3754" s="304"/>
      <c r="P3754" s="304"/>
      <c r="Q3754" s="304"/>
      <c r="R3754" s="304"/>
      <c r="S3754" s="304"/>
      <c r="T3754" s="304"/>
      <c r="U3754" s="304"/>
      <c r="V3754" s="304"/>
      <c r="W3754" s="304"/>
      <c r="X3754" s="304"/>
      <c r="Y3754" s="154"/>
    </row>
    <row r="3755" spans="1:25">
      <c r="A3755" s="174"/>
      <c r="B3755" s="162"/>
      <c r="C3755" s="162"/>
      <c r="D3755" s="248" t="s">
        <v>1507</v>
      </c>
      <c r="E3755" s="302"/>
      <c r="F3755" s="302"/>
      <c r="G3755" s="302">
        <f>28900000+4726000</f>
        <v>33626000</v>
      </c>
      <c r="H3755" s="302">
        <v>425000</v>
      </c>
      <c r="I3755" s="302"/>
      <c r="J3755" s="302"/>
      <c r="K3755" s="302"/>
      <c r="L3755" s="302"/>
      <c r="M3755" s="304"/>
      <c r="N3755" s="304"/>
      <c r="O3755" s="304"/>
      <c r="P3755" s="304"/>
      <c r="Q3755" s="304"/>
      <c r="R3755" s="304"/>
      <c r="S3755" s="304"/>
      <c r="T3755" s="304"/>
      <c r="U3755" s="304"/>
      <c r="V3755" s="304"/>
      <c r="W3755" s="304"/>
      <c r="X3755" s="304"/>
      <c r="Y3755" s="154"/>
    </row>
    <row r="3756" spans="1:25">
      <c r="A3756" s="174"/>
      <c r="B3756" s="162"/>
      <c r="C3756" s="162"/>
      <c r="D3756" s="248" t="s">
        <v>1508</v>
      </c>
      <c r="E3756" s="302"/>
      <c r="F3756" s="302"/>
      <c r="G3756" s="302">
        <f>12600000+2325000</f>
        <v>14925000</v>
      </c>
      <c r="H3756" s="302">
        <v>75000</v>
      </c>
      <c r="I3756" s="302"/>
      <c r="J3756" s="302"/>
      <c r="K3756" s="302"/>
      <c r="L3756" s="302"/>
      <c r="M3756" s="304"/>
      <c r="N3756" s="304"/>
      <c r="O3756" s="304"/>
      <c r="P3756" s="304"/>
      <c r="Q3756" s="304"/>
      <c r="R3756" s="304"/>
      <c r="S3756" s="304"/>
      <c r="T3756" s="304"/>
      <c r="U3756" s="304"/>
      <c r="V3756" s="304"/>
      <c r="W3756" s="304"/>
      <c r="X3756" s="304"/>
      <c r="Y3756" s="154"/>
    </row>
    <row r="3757" spans="1:25">
      <c r="A3757" s="174"/>
      <c r="B3757" s="162"/>
      <c r="C3757" s="162"/>
      <c r="D3757" s="248" t="s">
        <v>1504</v>
      </c>
      <c r="E3757" s="302"/>
      <c r="F3757" s="302"/>
      <c r="G3757" s="302">
        <v>11300000</v>
      </c>
      <c r="H3757" s="302"/>
      <c r="I3757" s="302"/>
      <c r="J3757" s="302"/>
      <c r="K3757" s="302"/>
      <c r="L3757" s="302"/>
      <c r="M3757" s="304"/>
      <c r="N3757" s="304"/>
      <c r="O3757" s="304"/>
      <c r="P3757" s="304"/>
      <c r="Q3757" s="304"/>
      <c r="R3757" s="304"/>
      <c r="S3757" s="304"/>
      <c r="T3757" s="304"/>
      <c r="U3757" s="304"/>
      <c r="V3757" s="304"/>
      <c r="W3757" s="304"/>
      <c r="X3757" s="304"/>
      <c r="Y3757" s="154"/>
    </row>
    <row r="3758" spans="1:25">
      <c r="A3758" s="174"/>
      <c r="B3758" s="162"/>
      <c r="C3758" s="162"/>
      <c r="D3758" s="248" t="s">
        <v>580</v>
      </c>
      <c r="E3758" s="302"/>
      <c r="F3758" s="302"/>
      <c r="G3758" s="302">
        <v>5500000</v>
      </c>
      <c r="H3758" s="302"/>
      <c r="I3758" s="302"/>
      <c r="J3758" s="302"/>
      <c r="K3758" s="302"/>
      <c r="L3758" s="302"/>
      <c r="M3758" s="304"/>
      <c r="N3758" s="304"/>
      <c r="O3758" s="304"/>
      <c r="P3758" s="304"/>
      <c r="Q3758" s="304"/>
      <c r="R3758" s="304"/>
      <c r="S3758" s="304"/>
      <c r="T3758" s="304"/>
      <c r="U3758" s="304"/>
      <c r="V3758" s="304"/>
      <c r="W3758" s="304"/>
      <c r="X3758" s="304"/>
      <c r="Y3758" s="154"/>
    </row>
    <row r="3759" spans="1:25">
      <c r="A3759" s="174"/>
      <c r="B3759" s="162"/>
      <c r="C3759" s="162"/>
      <c r="D3759" s="248" t="s">
        <v>1509</v>
      </c>
      <c r="E3759" s="302"/>
      <c r="F3759" s="302"/>
      <c r="G3759" s="302">
        <v>550000</v>
      </c>
      <c r="H3759" s="302"/>
      <c r="I3759" s="302"/>
      <c r="J3759" s="302"/>
      <c r="K3759" s="302"/>
      <c r="L3759" s="302"/>
      <c r="M3759" s="304"/>
      <c r="N3759" s="304"/>
      <c r="O3759" s="304"/>
      <c r="P3759" s="304"/>
      <c r="Q3759" s="304"/>
      <c r="R3759" s="304"/>
      <c r="S3759" s="304"/>
      <c r="T3759" s="304"/>
      <c r="U3759" s="304"/>
      <c r="V3759" s="304"/>
      <c r="W3759" s="304"/>
      <c r="X3759" s="304"/>
      <c r="Y3759" s="154"/>
    </row>
    <row r="3760" spans="1:25">
      <c r="A3760" s="174"/>
      <c r="B3760" s="162"/>
      <c r="C3760" s="162"/>
      <c r="D3760" s="248" t="s">
        <v>1510</v>
      </c>
      <c r="E3760" s="302"/>
      <c r="F3760" s="302"/>
      <c r="G3760" s="302">
        <v>3550000</v>
      </c>
      <c r="H3760" s="302"/>
      <c r="I3760" s="302"/>
      <c r="J3760" s="302"/>
      <c r="K3760" s="302"/>
      <c r="L3760" s="302"/>
      <c r="M3760" s="304"/>
      <c r="N3760" s="304"/>
      <c r="O3760" s="304"/>
      <c r="P3760" s="304"/>
      <c r="Q3760" s="304"/>
      <c r="R3760" s="304"/>
      <c r="S3760" s="304"/>
      <c r="T3760" s="304"/>
      <c r="U3760" s="304"/>
      <c r="V3760" s="304"/>
      <c r="W3760" s="304"/>
      <c r="X3760" s="304"/>
      <c r="Y3760" s="154"/>
    </row>
    <row r="3761" spans="1:25">
      <c r="A3761" s="174"/>
      <c r="B3761" s="162"/>
      <c r="C3761" s="162"/>
      <c r="D3761" s="248" t="s">
        <v>1511</v>
      </c>
      <c r="E3761" s="302"/>
      <c r="F3761" s="302"/>
      <c r="G3761" s="302">
        <v>5700000</v>
      </c>
      <c r="H3761" s="302"/>
      <c r="I3761" s="302"/>
      <c r="J3761" s="302"/>
      <c r="K3761" s="302"/>
      <c r="L3761" s="302"/>
      <c r="M3761" s="304"/>
      <c r="N3761" s="304"/>
      <c r="O3761" s="304"/>
      <c r="P3761" s="304"/>
      <c r="Q3761" s="304"/>
      <c r="R3761" s="304"/>
      <c r="S3761" s="304"/>
      <c r="T3761" s="304"/>
      <c r="U3761" s="304"/>
      <c r="V3761" s="304"/>
      <c r="W3761" s="304"/>
      <c r="X3761" s="304"/>
      <c r="Y3761" s="154"/>
    </row>
    <row r="3762" spans="1:25">
      <c r="A3762" s="174"/>
      <c r="B3762" s="162"/>
      <c r="C3762" s="162"/>
      <c r="D3762" s="248" t="s">
        <v>1512</v>
      </c>
      <c r="E3762" s="302"/>
      <c r="F3762" s="302"/>
      <c r="G3762" s="302">
        <v>7850000</v>
      </c>
      <c r="H3762" s="302"/>
      <c r="I3762" s="302"/>
      <c r="J3762" s="302"/>
      <c r="K3762" s="302"/>
      <c r="L3762" s="302"/>
      <c r="M3762" s="304"/>
      <c r="N3762" s="304"/>
      <c r="O3762" s="304"/>
      <c r="P3762" s="304"/>
      <c r="Q3762" s="304"/>
      <c r="R3762" s="304"/>
      <c r="S3762" s="304"/>
      <c r="T3762" s="304"/>
      <c r="U3762" s="304"/>
      <c r="V3762" s="304"/>
      <c r="W3762" s="304"/>
      <c r="X3762" s="304"/>
      <c r="Y3762" s="154"/>
    </row>
    <row r="3763" spans="1:25">
      <c r="A3763" s="174"/>
      <c r="B3763" s="162"/>
      <c r="C3763" s="162"/>
      <c r="D3763" s="248" t="s">
        <v>1513</v>
      </c>
      <c r="E3763" s="302"/>
      <c r="F3763" s="302"/>
      <c r="G3763" s="302"/>
      <c r="H3763" s="302"/>
      <c r="I3763" s="302">
        <v>905000</v>
      </c>
      <c r="J3763" s="302"/>
      <c r="K3763" s="302"/>
      <c r="L3763" s="302"/>
      <c r="M3763" s="304"/>
      <c r="N3763" s="304"/>
      <c r="O3763" s="304"/>
      <c r="P3763" s="304"/>
      <c r="Q3763" s="304"/>
      <c r="R3763" s="304"/>
      <c r="S3763" s="304"/>
      <c r="T3763" s="304"/>
      <c r="U3763" s="304"/>
      <c r="V3763" s="304"/>
      <c r="W3763" s="304"/>
      <c r="X3763" s="304"/>
      <c r="Y3763" s="154"/>
    </row>
    <row r="3764" spans="1:25">
      <c r="A3764" s="174"/>
      <c r="B3764" s="162"/>
      <c r="C3764" s="162"/>
      <c r="D3764" s="248" t="s">
        <v>1514</v>
      </c>
      <c r="E3764" s="302"/>
      <c r="F3764" s="302"/>
      <c r="G3764" s="302"/>
      <c r="H3764" s="302"/>
      <c r="I3764" s="302">
        <v>545000</v>
      </c>
      <c r="J3764" s="302"/>
      <c r="K3764" s="302"/>
      <c r="L3764" s="302"/>
      <c r="M3764" s="304"/>
      <c r="N3764" s="304"/>
      <c r="O3764" s="304"/>
      <c r="P3764" s="304"/>
      <c r="Q3764" s="304"/>
      <c r="R3764" s="304"/>
      <c r="S3764" s="304"/>
      <c r="T3764" s="304"/>
      <c r="U3764" s="304"/>
      <c r="V3764" s="304"/>
      <c r="W3764" s="304"/>
      <c r="X3764" s="304"/>
      <c r="Y3764" s="154"/>
    </row>
    <row r="3765" spans="1:25">
      <c r="A3765" s="174"/>
      <c r="B3765" s="162"/>
      <c r="C3765" s="162"/>
      <c r="D3765" s="248" t="s">
        <v>1515</v>
      </c>
      <c r="E3765" s="302"/>
      <c r="F3765" s="302"/>
      <c r="G3765" s="302">
        <v>12800000</v>
      </c>
      <c r="H3765" s="302"/>
      <c r="I3765" s="302"/>
      <c r="J3765" s="302"/>
      <c r="K3765" s="302"/>
      <c r="L3765" s="302"/>
      <c r="M3765" s="304"/>
      <c r="N3765" s="304"/>
      <c r="O3765" s="304"/>
      <c r="P3765" s="304"/>
      <c r="Q3765" s="304"/>
      <c r="R3765" s="304"/>
      <c r="S3765" s="304"/>
      <c r="T3765" s="304"/>
      <c r="U3765" s="304"/>
      <c r="V3765" s="304"/>
      <c r="W3765" s="304"/>
      <c r="X3765" s="304"/>
      <c r="Y3765" s="154"/>
    </row>
    <row r="3766" spans="1:25">
      <c r="A3766" s="174"/>
      <c r="B3766" s="162"/>
      <c r="C3766" s="162"/>
      <c r="D3766" s="248" t="s">
        <v>1510</v>
      </c>
      <c r="E3766" s="302"/>
      <c r="F3766" s="302"/>
      <c r="G3766" s="302">
        <v>4850000</v>
      </c>
      <c r="H3766" s="302"/>
      <c r="I3766" s="302"/>
      <c r="J3766" s="302"/>
      <c r="K3766" s="302"/>
      <c r="L3766" s="302"/>
      <c r="M3766" s="304"/>
      <c r="N3766" s="304"/>
      <c r="O3766" s="304"/>
      <c r="P3766" s="304"/>
      <c r="Q3766" s="304"/>
      <c r="R3766" s="304"/>
      <c r="S3766" s="304"/>
      <c r="T3766" s="304"/>
      <c r="U3766" s="304"/>
      <c r="V3766" s="304"/>
      <c r="W3766" s="304"/>
      <c r="X3766" s="304"/>
      <c r="Y3766" s="154"/>
    </row>
    <row r="3767" spans="1:25">
      <c r="A3767" s="174"/>
      <c r="B3767" s="162"/>
      <c r="C3767" s="162"/>
      <c r="D3767" s="248" t="s">
        <v>1516</v>
      </c>
      <c r="E3767" s="302"/>
      <c r="F3767" s="302"/>
      <c r="G3767" s="302">
        <v>6900000</v>
      </c>
      <c r="H3767" s="302"/>
      <c r="I3767" s="302"/>
      <c r="J3767" s="302"/>
      <c r="K3767" s="302"/>
      <c r="L3767" s="302"/>
      <c r="M3767" s="304"/>
      <c r="N3767" s="304"/>
      <c r="O3767" s="304"/>
      <c r="P3767" s="304"/>
      <c r="Q3767" s="304"/>
      <c r="R3767" s="304"/>
      <c r="S3767" s="304"/>
      <c r="T3767" s="304"/>
      <c r="U3767" s="304"/>
      <c r="V3767" s="304"/>
      <c r="W3767" s="304"/>
      <c r="X3767" s="304"/>
      <c r="Y3767" s="154"/>
    </row>
    <row r="3768" spans="1:25">
      <c r="A3768" s="174"/>
      <c r="B3768" s="162"/>
      <c r="C3768" s="162"/>
      <c r="D3768" s="248" t="s">
        <v>1517</v>
      </c>
      <c r="E3768" s="302"/>
      <c r="F3768" s="302"/>
      <c r="G3768" s="302">
        <v>179345500</v>
      </c>
      <c r="H3768" s="302">
        <v>200000</v>
      </c>
      <c r="I3768" s="302">
        <f>H3750</f>
        <v>0</v>
      </c>
      <c r="J3768" s="302"/>
      <c r="K3768" s="302"/>
      <c r="L3768" s="302"/>
      <c r="M3768" s="304"/>
      <c r="N3768" s="304"/>
      <c r="O3768" s="304"/>
      <c r="P3768" s="304"/>
      <c r="Q3768" s="304"/>
      <c r="R3768" s="304"/>
      <c r="S3768" s="304"/>
      <c r="T3768" s="304"/>
      <c r="U3768" s="304"/>
      <c r="V3768" s="304"/>
      <c r="W3768" s="304"/>
      <c r="X3768" s="304"/>
      <c r="Y3768" s="154"/>
    </row>
    <row r="3769" spans="1:25">
      <c r="A3769" s="174"/>
      <c r="B3769" s="162"/>
      <c r="C3769" s="162"/>
      <c r="D3769" s="248" t="s">
        <v>1518</v>
      </c>
      <c r="E3769" s="302"/>
      <c r="F3769" s="302"/>
      <c r="G3769" s="302">
        <v>19262000</v>
      </c>
      <c r="H3769" s="302">
        <v>250000</v>
      </c>
      <c r="I3769" s="302"/>
      <c r="J3769" s="302"/>
      <c r="K3769" s="302"/>
      <c r="L3769" s="302"/>
      <c r="M3769" s="304"/>
      <c r="N3769" s="304"/>
      <c r="O3769" s="304"/>
      <c r="P3769" s="304"/>
      <c r="Q3769" s="304"/>
      <c r="R3769" s="304"/>
      <c r="S3769" s="304"/>
      <c r="T3769" s="304"/>
      <c r="U3769" s="304"/>
      <c r="V3769" s="304"/>
      <c r="W3769" s="304"/>
      <c r="X3769" s="304"/>
      <c r="Y3769" s="154"/>
    </row>
    <row r="3770" spans="1:25">
      <c r="A3770" s="174"/>
      <c r="B3770" s="162"/>
      <c r="C3770" s="162"/>
      <c r="D3770" s="248" t="s">
        <v>1518</v>
      </c>
      <c r="E3770" s="302"/>
      <c r="F3770" s="302"/>
      <c r="G3770" s="302">
        <v>19262000</v>
      </c>
      <c r="H3770" s="302">
        <v>250000</v>
      </c>
      <c r="I3770" s="302"/>
      <c r="J3770" s="302"/>
      <c r="K3770" s="302"/>
      <c r="L3770" s="302"/>
      <c r="M3770" s="304"/>
      <c r="N3770" s="304"/>
      <c r="O3770" s="304"/>
      <c r="P3770" s="304"/>
      <c r="Q3770" s="304"/>
      <c r="R3770" s="304"/>
      <c r="S3770" s="304"/>
      <c r="T3770" s="304"/>
      <c r="U3770" s="304"/>
      <c r="V3770" s="304"/>
      <c r="W3770" s="304"/>
      <c r="X3770" s="304"/>
      <c r="Y3770" s="154"/>
    </row>
    <row r="3771" spans="1:25">
      <c r="A3771" s="174"/>
      <c r="B3771" s="162"/>
      <c r="C3771" s="162"/>
      <c r="D3771" s="248" t="s">
        <v>1518</v>
      </c>
      <c r="E3771" s="302"/>
      <c r="F3771" s="302"/>
      <c r="G3771" s="302">
        <v>19262000</v>
      </c>
      <c r="H3771" s="302">
        <v>250000</v>
      </c>
      <c r="I3771" s="302"/>
      <c r="J3771" s="302"/>
      <c r="K3771" s="302"/>
      <c r="L3771" s="302"/>
      <c r="M3771" s="304"/>
      <c r="N3771" s="304"/>
      <c r="O3771" s="304"/>
      <c r="P3771" s="304"/>
      <c r="Q3771" s="304"/>
      <c r="R3771" s="304"/>
      <c r="S3771" s="304"/>
      <c r="T3771" s="304"/>
      <c r="U3771" s="304"/>
      <c r="V3771" s="304"/>
      <c r="W3771" s="304"/>
      <c r="X3771" s="304"/>
      <c r="Y3771" s="154"/>
    </row>
    <row r="3772" spans="1:25">
      <c r="A3772" s="174"/>
      <c r="B3772" s="162"/>
      <c r="C3772" s="162"/>
      <c r="D3772" s="248" t="s">
        <v>1519</v>
      </c>
      <c r="E3772" s="302"/>
      <c r="F3772" s="302"/>
      <c r="G3772" s="302">
        <v>15243500</v>
      </c>
      <c r="H3772" s="302">
        <v>250000</v>
      </c>
      <c r="I3772" s="302"/>
      <c r="J3772" s="302"/>
      <c r="K3772" s="302"/>
      <c r="L3772" s="302"/>
      <c r="M3772" s="304"/>
      <c r="N3772" s="304"/>
      <c r="O3772" s="304"/>
      <c r="P3772" s="304"/>
      <c r="Q3772" s="304"/>
      <c r="R3772" s="304"/>
      <c r="S3772" s="304"/>
      <c r="T3772" s="304"/>
      <c r="U3772" s="304"/>
      <c r="V3772" s="304"/>
      <c r="W3772" s="304"/>
      <c r="X3772" s="304"/>
      <c r="Y3772" s="154"/>
    </row>
    <row r="3773" spans="1:25">
      <c r="A3773" s="174"/>
      <c r="B3773" s="162"/>
      <c r="C3773" s="162"/>
      <c r="D3773" s="248" t="s">
        <v>1519</v>
      </c>
      <c r="E3773" s="302"/>
      <c r="F3773" s="302"/>
      <c r="G3773" s="302">
        <v>15243500</v>
      </c>
      <c r="H3773" s="302">
        <v>250000</v>
      </c>
      <c r="I3773" s="302"/>
      <c r="J3773" s="302"/>
      <c r="K3773" s="302"/>
      <c r="L3773" s="302"/>
      <c r="M3773" s="304"/>
      <c r="N3773" s="304"/>
      <c r="O3773" s="304"/>
      <c r="P3773" s="304"/>
      <c r="Q3773" s="304"/>
      <c r="R3773" s="304"/>
      <c r="S3773" s="304"/>
      <c r="T3773" s="304"/>
      <c r="U3773" s="304"/>
      <c r="V3773" s="304"/>
      <c r="W3773" s="304"/>
      <c r="X3773" s="304"/>
      <c r="Y3773" s="154"/>
    </row>
    <row r="3774" spans="1:25">
      <c r="A3774" s="174"/>
      <c r="B3774" s="162"/>
      <c r="C3774" s="162"/>
      <c r="D3774" s="248" t="s">
        <v>1519</v>
      </c>
      <c r="E3774" s="302"/>
      <c r="F3774" s="302"/>
      <c r="G3774" s="302">
        <v>15243500</v>
      </c>
      <c r="H3774" s="302">
        <v>250000</v>
      </c>
      <c r="I3774" s="302"/>
      <c r="J3774" s="302"/>
      <c r="K3774" s="302"/>
      <c r="L3774" s="302"/>
      <c r="M3774" s="304"/>
      <c r="N3774" s="304"/>
      <c r="O3774" s="304"/>
      <c r="P3774" s="304"/>
      <c r="Q3774" s="304"/>
      <c r="R3774" s="304"/>
      <c r="S3774" s="304"/>
      <c r="T3774" s="304"/>
      <c r="U3774" s="304"/>
      <c r="V3774" s="304"/>
      <c r="W3774" s="304"/>
      <c r="X3774" s="304"/>
      <c r="Y3774" s="154"/>
    </row>
    <row r="3775" spans="1:25">
      <c r="A3775" s="174"/>
      <c r="B3775" s="162"/>
      <c r="C3775" s="162"/>
      <c r="D3775" s="248" t="s">
        <v>1519</v>
      </c>
      <c r="E3775" s="302"/>
      <c r="F3775" s="302"/>
      <c r="G3775" s="302">
        <v>15243500</v>
      </c>
      <c r="H3775" s="302">
        <v>250000</v>
      </c>
      <c r="I3775" s="302"/>
      <c r="J3775" s="302"/>
      <c r="K3775" s="302"/>
      <c r="L3775" s="302"/>
      <c r="M3775" s="304"/>
      <c r="N3775" s="304"/>
      <c r="O3775" s="304"/>
      <c r="P3775" s="304"/>
      <c r="Q3775" s="304"/>
      <c r="R3775" s="304"/>
      <c r="S3775" s="304"/>
      <c r="T3775" s="304"/>
      <c r="U3775" s="304"/>
      <c r="V3775" s="304"/>
      <c r="W3775" s="304"/>
      <c r="X3775" s="304"/>
      <c r="Y3775" s="154"/>
    </row>
    <row r="3776" spans="1:25">
      <c r="A3776" s="174"/>
      <c r="B3776" s="162"/>
      <c r="C3776" s="162"/>
      <c r="D3776" s="248" t="s">
        <v>1520</v>
      </c>
      <c r="E3776" s="302"/>
      <c r="F3776" s="302"/>
      <c r="G3776" s="302">
        <v>7600000</v>
      </c>
      <c r="H3776" s="302"/>
      <c r="I3776" s="302"/>
      <c r="J3776" s="302"/>
      <c r="K3776" s="302"/>
      <c r="L3776" s="302"/>
      <c r="M3776" s="304"/>
      <c r="N3776" s="304"/>
      <c r="O3776" s="304"/>
      <c r="P3776" s="304"/>
      <c r="Q3776" s="304"/>
      <c r="R3776" s="304"/>
      <c r="S3776" s="304"/>
      <c r="T3776" s="304"/>
      <c r="U3776" s="304"/>
      <c r="V3776" s="304"/>
      <c r="W3776" s="304"/>
      <c r="X3776" s="304"/>
      <c r="Y3776" s="154"/>
    </row>
    <row r="3777" spans="1:25">
      <c r="A3777" s="174"/>
      <c r="B3777" s="162"/>
      <c r="C3777" s="162"/>
      <c r="D3777" s="248" t="s">
        <v>1521</v>
      </c>
      <c r="E3777" s="302"/>
      <c r="F3777" s="302"/>
      <c r="G3777" s="302"/>
      <c r="H3777" s="302"/>
      <c r="I3777" s="302"/>
      <c r="J3777" s="302"/>
      <c r="K3777" s="316">
        <v>96000000</v>
      </c>
      <c r="L3777" s="302"/>
      <c r="M3777" s="304"/>
      <c r="N3777" s="304"/>
      <c r="O3777" s="304"/>
      <c r="P3777" s="304"/>
      <c r="Q3777" s="304"/>
      <c r="R3777" s="304"/>
      <c r="S3777" s="304"/>
      <c r="T3777" s="304"/>
      <c r="U3777" s="304"/>
      <c r="V3777" s="304"/>
      <c r="W3777" s="304"/>
      <c r="X3777" s="304"/>
      <c r="Y3777" s="154"/>
    </row>
    <row r="3778" spans="1:25">
      <c r="A3778" s="174"/>
      <c r="B3778" s="162"/>
      <c r="C3778" s="162"/>
      <c r="D3778" s="248" t="s">
        <v>1513</v>
      </c>
      <c r="E3778" s="302"/>
      <c r="F3778" s="302"/>
      <c r="G3778" s="302"/>
      <c r="H3778" s="302"/>
      <c r="I3778" s="302"/>
      <c r="J3778" s="302"/>
      <c r="K3778" s="316"/>
      <c r="L3778" s="302"/>
      <c r="M3778" s="304"/>
      <c r="N3778" s="304"/>
      <c r="O3778" s="304"/>
      <c r="P3778" s="304"/>
      <c r="Q3778" s="304"/>
      <c r="R3778" s="304"/>
      <c r="S3778" s="304"/>
      <c r="T3778" s="316">
        <v>905000</v>
      </c>
      <c r="U3778" s="316"/>
      <c r="V3778" s="316"/>
      <c r="W3778" s="304"/>
      <c r="X3778" s="304"/>
      <c r="Y3778" s="154"/>
    </row>
    <row r="3779" spans="1:25">
      <c r="A3779" s="174"/>
      <c r="B3779" s="162"/>
      <c r="C3779" s="162"/>
      <c r="D3779" s="271" t="s">
        <v>1039</v>
      </c>
      <c r="E3779" s="302"/>
      <c r="F3779" s="302"/>
      <c r="G3779" s="302"/>
      <c r="H3779" s="302"/>
      <c r="I3779" s="302"/>
      <c r="J3779" s="302"/>
      <c r="K3779" s="302"/>
      <c r="L3779" s="302"/>
      <c r="M3779" s="304"/>
      <c r="N3779" s="304"/>
      <c r="O3779" s="304"/>
      <c r="P3779" s="304"/>
      <c r="Q3779" s="304"/>
      <c r="R3779" s="304"/>
      <c r="S3779" s="304"/>
      <c r="T3779" s="304"/>
      <c r="U3779" s="304"/>
      <c r="V3779" s="304"/>
      <c r="W3779" s="304"/>
      <c r="X3779" s="304"/>
      <c r="Y3779" s="154"/>
    </row>
    <row r="3780" spans="1:25">
      <c r="A3780" s="174"/>
      <c r="B3780" s="162"/>
      <c r="C3780" s="162"/>
      <c r="D3780" s="248" t="s">
        <v>1522</v>
      </c>
      <c r="E3780" s="302"/>
      <c r="F3780" s="302"/>
      <c r="G3780" s="302"/>
      <c r="H3780" s="302"/>
      <c r="I3780" s="302"/>
      <c r="J3780" s="302"/>
      <c r="K3780" s="302"/>
      <c r="L3780" s="302"/>
      <c r="M3780" s="304"/>
      <c r="N3780" s="304"/>
      <c r="O3780" s="304"/>
      <c r="P3780" s="304"/>
      <c r="Q3780" s="304"/>
      <c r="R3780" s="316">
        <v>515900</v>
      </c>
      <c r="S3780" s="304"/>
      <c r="T3780" s="304"/>
      <c r="U3780" s="304"/>
      <c r="V3780" s="304"/>
      <c r="W3780" s="304"/>
      <c r="X3780" s="304"/>
      <c r="Y3780" s="154"/>
    </row>
    <row r="3781" spans="1:25">
      <c r="A3781" s="174"/>
      <c r="B3781" s="162"/>
      <c r="C3781" s="162"/>
      <c r="D3781" s="248" t="s">
        <v>1522</v>
      </c>
      <c r="E3781" s="302"/>
      <c r="F3781" s="302"/>
      <c r="G3781" s="302"/>
      <c r="H3781" s="302"/>
      <c r="I3781" s="302"/>
      <c r="J3781" s="302"/>
      <c r="K3781" s="302"/>
      <c r="L3781" s="302"/>
      <c r="M3781" s="304"/>
      <c r="N3781" s="304"/>
      <c r="O3781" s="304"/>
      <c r="P3781" s="304"/>
      <c r="Q3781" s="304"/>
      <c r="R3781" s="316">
        <v>10000</v>
      </c>
      <c r="S3781" s="304"/>
      <c r="T3781" s="304"/>
      <c r="U3781" s="304"/>
      <c r="V3781" s="304"/>
      <c r="W3781" s="304"/>
      <c r="X3781" s="304"/>
      <c r="Y3781" s="154"/>
    </row>
    <row r="3782" spans="1:25">
      <c r="A3782" s="174"/>
      <c r="B3782" s="162"/>
      <c r="C3782" s="162"/>
      <c r="D3782" s="248" t="s">
        <v>1522</v>
      </c>
      <c r="E3782" s="302"/>
      <c r="F3782" s="302"/>
      <c r="G3782" s="302"/>
      <c r="H3782" s="302"/>
      <c r="I3782" s="302"/>
      <c r="J3782" s="302"/>
      <c r="K3782" s="302"/>
      <c r="L3782" s="302"/>
      <c r="M3782" s="304"/>
      <c r="N3782" s="304"/>
      <c r="O3782" s="304"/>
      <c r="P3782" s="304"/>
      <c r="Q3782" s="304"/>
      <c r="R3782" s="316">
        <v>400000</v>
      </c>
      <c r="S3782" s="304"/>
      <c r="T3782" s="304"/>
      <c r="U3782" s="304"/>
      <c r="V3782" s="304"/>
      <c r="W3782" s="304"/>
      <c r="X3782" s="304"/>
      <c r="Y3782" s="154"/>
    </row>
    <row r="3783" spans="1:25">
      <c r="A3783" s="174"/>
      <c r="B3783" s="162"/>
      <c r="C3783" s="162"/>
      <c r="D3783" s="248" t="s">
        <v>1522</v>
      </c>
      <c r="E3783" s="302"/>
      <c r="F3783" s="302"/>
      <c r="G3783" s="302"/>
      <c r="H3783" s="302"/>
      <c r="I3783" s="302"/>
      <c r="J3783" s="302"/>
      <c r="K3783" s="302"/>
      <c r="L3783" s="302"/>
      <c r="M3783" s="304"/>
      <c r="N3783" s="304"/>
      <c r="O3783" s="304"/>
      <c r="P3783" s="304"/>
      <c r="Q3783" s="304"/>
      <c r="R3783" s="316">
        <v>1105500</v>
      </c>
      <c r="S3783" s="304"/>
      <c r="T3783" s="304"/>
      <c r="U3783" s="304"/>
      <c r="V3783" s="304"/>
      <c r="W3783" s="304"/>
      <c r="X3783" s="304"/>
      <c r="Y3783" s="154"/>
    </row>
    <row r="3784" spans="1:25">
      <c r="A3784" s="174"/>
      <c r="B3784" s="162"/>
      <c r="C3784" s="162"/>
      <c r="D3784" s="248" t="s">
        <v>1522</v>
      </c>
      <c r="E3784" s="302"/>
      <c r="F3784" s="302"/>
      <c r="G3784" s="302"/>
      <c r="H3784" s="302"/>
      <c r="I3784" s="302"/>
      <c r="J3784" s="302"/>
      <c r="K3784" s="302"/>
      <c r="L3784" s="302"/>
      <c r="M3784" s="304"/>
      <c r="N3784" s="304"/>
      <c r="O3784" s="304"/>
      <c r="P3784" s="304"/>
      <c r="Q3784" s="304"/>
      <c r="R3784" s="316">
        <v>1105500</v>
      </c>
      <c r="S3784" s="304"/>
      <c r="T3784" s="304"/>
      <c r="U3784" s="304"/>
      <c r="V3784" s="304"/>
      <c r="W3784" s="304"/>
      <c r="X3784" s="304"/>
      <c r="Y3784" s="154"/>
    </row>
    <row r="3785" spans="1:25">
      <c r="A3785" s="174"/>
      <c r="B3785" s="162"/>
      <c r="C3785" s="162"/>
      <c r="D3785" s="248" t="s">
        <v>1522</v>
      </c>
      <c r="E3785" s="302"/>
      <c r="F3785" s="302"/>
      <c r="G3785" s="302"/>
      <c r="H3785" s="302"/>
      <c r="I3785" s="302"/>
      <c r="J3785" s="302"/>
      <c r="K3785" s="302"/>
      <c r="L3785" s="302"/>
      <c r="M3785" s="304"/>
      <c r="N3785" s="304"/>
      <c r="O3785" s="304"/>
      <c r="P3785" s="304"/>
      <c r="Q3785" s="304"/>
      <c r="R3785" s="316">
        <v>600000</v>
      </c>
      <c r="S3785" s="304"/>
      <c r="T3785" s="304"/>
      <c r="U3785" s="304"/>
      <c r="V3785" s="304"/>
      <c r="W3785" s="304"/>
      <c r="X3785" s="304"/>
      <c r="Y3785" s="154"/>
    </row>
    <row r="3786" spans="1:25">
      <c r="A3786" s="174"/>
      <c r="B3786" s="162"/>
      <c r="C3786" s="162"/>
      <c r="D3786" s="248" t="s">
        <v>1522</v>
      </c>
      <c r="E3786" s="302"/>
      <c r="F3786" s="302"/>
      <c r="G3786" s="302"/>
      <c r="H3786" s="302"/>
      <c r="I3786" s="302"/>
      <c r="J3786" s="302"/>
      <c r="K3786" s="302"/>
      <c r="L3786" s="302"/>
      <c r="M3786" s="304"/>
      <c r="N3786" s="304"/>
      <c r="O3786" s="304"/>
      <c r="P3786" s="304"/>
      <c r="Q3786" s="304"/>
      <c r="R3786" s="316">
        <v>200000</v>
      </c>
      <c r="S3786" s="304"/>
      <c r="T3786" s="304"/>
      <c r="U3786" s="304"/>
      <c r="V3786" s="304"/>
      <c r="W3786" s="304"/>
      <c r="X3786" s="304"/>
      <c r="Y3786" s="154"/>
    </row>
    <row r="3787" spans="1:25">
      <c r="A3787" s="173"/>
      <c r="B3787" s="163">
        <v>3</v>
      </c>
      <c r="C3787" s="163" t="s">
        <v>97</v>
      </c>
      <c r="D3787" s="167" t="s">
        <v>13</v>
      </c>
      <c r="E3787" s="300">
        <v>4664007177</v>
      </c>
      <c r="F3787" s="300">
        <v>1561742700</v>
      </c>
      <c r="G3787" s="300">
        <f t="shared" ref="G3787:T3787" si="931">SUM(G3788:G3799)</f>
        <v>1561742700</v>
      </c>
      <c r="H3787" s="300">
        <f t="shared" si="931"/>
        <v>21207504</v>
      </c>
      <c r="I3787" s="300">
        <f t="shared" si="931"/>
        <v>0</v>
      </c>
      <c r="J3787" s="300">
        <f t="shared" si="931"/>
        <v>0</v>
      </c>
      <c r="K3787" s="300">
        <f t="shared" si="931"/>
        <v>0</v>
      </c>
      <c r="L3787" s="300">
        <f t="shared" si="931"/>
        <v>77119700</v>
      </c>
      <c r="M3787" s="300">
        <f t="shared" si="931"/>
        <v>0</v>
      </c>
      <c r="N3787" s="300">
        <f t="shared" si="931"/>
        <v>0</v>
      </c>
      <c r="O3787" s="300">
        <f t="shared" si="931"/>
        <v>0</v>
      </c>
      <c r="P3787" s="300">
        <f t="shared" si="931"/>
        <v>0</v>
      </c>
      <c r="Q3787" s="300">
        <f t="shared" si="931"/>
        <v>97324000</v>
      </c>
      <c r="R3787" s="300">
        <f t="shared" si="931"/>
        <v>1343278010</v>
      </c>
      <c r="S3787" s="300">
        <f t="shared" si="931"/>
        <v>0</v>
      </c>
      <c r="T3787" s="300">
        <f t="shared" si="931"/>
        <v>0</v>
      </c>
      <c r="U3787" s="300"/>
      <c r="V3787" s="300"/>
      <c r="W3787" s="301">
        <f>E3787+G3787+H3787+I3787+J3787+K3787+L3787+M3787+N3787-O3787-P3787-Q3787-R3787-S3787-T3787-U3787-V3787</f>
        <v>4883475071</v>
      </c>
      <c r="X3787" s="301"/>
      <c r="Y3787" s="154"/>
    </row>
    <row r="3788" spans="1:25">
      <c r="A3788" s="174"/>
      <c r="B3788" s="162"/>
      <c r="C3788" s="162"/>
      <c r="D3788" s="248" t="s">
        <v>1523</v>
      </c>
      <c r="E3788" s="302"/>
      <c r="F3788" s="302"/>
      <c r="G3788" s="316">
        <f>458255000-L3788</f>
        <v>435342250</v>
      </c>
      <c r="H3788" s="316">
        <v>3854222</v>
      </c>
      <c r="I3788" s="302"/>
      <c r="J3788" s="302"/>
      <c r="K3788" s="302"/>
      <c r="L3788" s="302">
        <v>22912750</v>
      </c>
      <c r="M3788" s="304"/>
      <c r="N3788" s="304"/>
      <c r="O3788" s="304"/>
      <c r="P3788" s="304"/>
      <c r="Q3788" s="304"/>
      <c r="R3788" s="304"/>
      <c r="S3788" s="304"/>
      <c r="T3788" s="304"/>
      <c r="U3788" s="304"/>
      <c r="V3788" s="304"/>
      <c r="W3788" s="304"/>
      <c r="X3788" s="304"/>
      <c r="Y3788" s="154"/>
    </row>
    <row r="3789" spans="1:25">
      <c r="A3789" s="174"/>
      <c r="B3789" s="162"/>
      <c r="C3789" s="162"/>
      <c r="D3789" s="248" t="s">
        <v>1524</v>
      </c>
      <c r="E3789" s="302"/>
      <c r="F3789" s="302"/>
      <c r="G3789" s="316">
        <f>405240000-L3789</f>
        <v>384978000</v>
      </c>
      <c r="H3789" s="316">
        <v>3854222</v>
      </c>
      <c r="I3789" s="302"/>
      <c r="J3789" s="302"/>
      <c r="K3789" s="302"/>
      <c r="L3789" s="302">
        <v>20262000</v>
      </c>
      <c r="M3789" s="304"/>
      <c r="N3789" s="304"/>
      <c r="O3789" s="304"/>
      <c r="P3789" s="304"/>
      <c r="Q3789" s="304"/>
      <c r="R3789" s="304"/>
      <c r="S3789" s="304"/>
      <c r="T3789" s="304"/>
      <c r="U3789" s="304"/>
      <c r="V3789" s="304"/>
      <c r="W3789" s="304"/>
      <c r="X3789" s="304"/>
      <c r="Y3789" s="154"/>
    </row>
    <row r="3790" spans="1:25">
      <c r="A3790" s="174"/>
      <c r="B3790" s="162"/>
      <c r="C3790" s="162"/>
      <c r="D3790" s="248" t="s">
        <v>1525</v>
      </c>
      <c r="E3790" s="302"/>
      <c r="F3790" s="302"/>
      <c r="G3790" s="316">
        <f>377918000-L3790</f>
        <v>359022100</v>
      </c>
      <c r="H3790" s="316">
        <v>3854222</v>
      </c>
      <c r="I3790" s="302"/>
      <c r="J3790" s="302"/>
      <c r="K3790" s="302"/>
      <c r="L3790" s="302">
        <v>18895900</v>
      </c>
      <c r="M3790" s="304"/>
      <c r="N3790" s="304"/>
      <c r="O3790" s="304"/>
      <c r="P3790" s="304"/>
      <c r="Q3790" s="304"/>
      <c r="R3790" s="304"/>
      <c r="S3790" s="304"/>
      <c r="T3790" s="304"/>
      <c r="U3790" s="304"/>
      <c r="V3790" s="304"/>
      <c r="W3790" s="304"/>
      <c r="X3790" s="304"/>
      <c r="Y3790" s="154"/>
    </row>
    <row r="3791" spans="1:25">
      <c r="A3791" s="174"/>
      <c r="B3791" s="162"/>
      <c r="C3791" s="162"/>
      <c r="D3791" s="248" t="s">
        <v>1526</v>
      </c>
      <c r="E3791" s="302"/>
      <c r="F3791" s="302"/>
      <c r="G3791" s="316">
        <v>96400000</v>
      </c>
      <c r="H3791" s="316">
        <v>2670889</v>
      </c>
      <c r="I3791" s="302"/>
      <c r="J3791" s="302"/>
      <c r="K3791" s="302"/>
      <c r="L3791" s="302"/>
      <c r="M3791" s="304"/>
      <c r="N3791" s="304"/>
      <c r="O3791" s="304"/>
      <c r="P3791" s="304"/>
      <c r="Q3791" s="304"/>
      <c r="R3791" s="304"/>
      <c r="S3791" s="304"/>
      <c r="T3791" s="304"/>
      <c r="U3791" s="304"/>
      <c r="V3791" s="304"/>
      <c r="W3791" s="304"/>
      <c r="X3791" s="304"/>
      <c r="Y3791" s="154"/>
    </row>
    <row r="3792" spans="1:25">
      <c r="A3792" s="174"/>
      <c r="B3792" s="162"/>
      <c r="C3792" s="162"/>
      <c r="D3792" s="248" t="s">
        <v>1527</v>
      </c>
      <c r="E3792" s="302"/>
      <c r="F3792" s="302"/>
      <c r="G3792" s="316">
        <f>98000000-L3792</f>
        <v>93100000</v>
      </c>
      <c r="H3792" s="316">
        <v>2670889</v>
      </c>
      <c r="I3792" s="302"/>
      <c r="J3792" s="302"/>
      <c r="K3792" s="302"/>
      <c r="L3792" s="302">
        <v>4900000</v>
      </c>
      <c r="M3792" s="304"/>
      <c r="N3792" s="304"/>
      <c r="O3792" s="304"/>
      <c r="P3792" s="304"/>
      <c r="Q3792" s="304"/>
      <c r="R3792" s="304"/>
      <c r="S3792" s="304"/>
      <c r="T3792" s="304"/>
      <c r="U3792" s="304"/>
      <c r="V3792" s="304"/>
      <c r="W3792" s="304"/>
      <c r="X3792" s="304"/>
      <c r="Y3792" s="154"/>
    </row>
    <row r="3793" spans="1:25">
      <c r="A3793" s="174"/>
      <c r="B3793" s="162"/>
      <c r="C3793" s="162"/>
      <c r="D3793" s="248" t="s">
        <v>1528</v>
      </c>
      <c r="E3793" s="302"/>
      <c r="F3793" s="302"/>
      <c r="G3793" s="316">
        <f>89620000-L3793</f>
        <v>85139000</v>
      </c>
      <c r="H3793" s="316">
        <v>2670889</v>
      </c>
      <c r="I3793" s="302"/>
      <c r="J3793" s="302"/>
      <c r="K3793" s="302"/>
      <c r="L3793" s="302">
        <v>4481000</v>
      </c>
      <c r="M3793" s="304"/>
      <c r="N3793" s="304"/>
      <c r="O3793" s="304"/>
      <c r="P3793" s="304"/>
      <c r="Q3793" s="304"/>
      <c r="R3793" s="304"/>
      <c r="S3793" s="304"/>
      <c r="T3793" s="304"/>
      <c r="U3793" s="304"/>
      <c r="V3793" s="304"/>
      <c r="W3793" s="304"/>
      <c r="X3793" s="304"/>
      <c r="Y3793" s="154"/>
    </row>
    <row r="3794" spans="1:25">
      <c r="A3794" s="174"/>
      <c r="B3794" s="162"/>
      <c r="C3794" s="162"/>
      <c r="D3794" s="248" t="s">
        <v>2186</v>
      </c>
      <c r="E3794" s="302"/>
      <c r="F3794" s="302"/>
      <c r="G3794" s="316">
        <v>107761350</v>
      </c>
      <c r="H3794" s="316">
        <f>1628571+3600</f>
        <v>1632171</v>
      </c>
      <c r="I3794" s="302"/>
      <c r="J3794" s="302"/>
      <c r="K3794" s="302"/>
      <c r="L3794" s="302">
        <v>5668050</v>
      </c>
      <c r="M3794" s="304"/>
      <c r="N3794" s="304"/>
      <c r="O3794" s="304"/>
      <c r="P3794" s="304"/>
      <c r="Q3794" s="304"/>
      <c r="R3794" s="304"/>
      <c r="S3794" s="304"/>
      <c r="T3794" s="304"/>
      <c r="U3794" s="304"/>
      <c r="V3794" s="304"/>
      <c r="W3794" s="304"/>
      <c r="X3794" s="304"/>
      <c r="Y3794" s="154"/>
    </row>
    <row r="3795" spans="1:25">
      <c r="A3795" s="174"/>
      <c r="B3795" s="162"/>
      <c r="C3795" s="162"/>
      <c r="D3795" s="248" t="s">
        <v>1529</v>
      </c>
      <c r="E3795" s="302"/>
      <c r="F3795" s="302"/>
      <c r="G3795" s="302"/>
      <c r="H3795" s="302"/>
      <c r="I3795" s="302"/>
      <c r="J3795" s="302"/>
      <c r="K3795" s="302"/>
      <c r="L3795" s="302"/>
      <c r="M3795" s="304"/>
      <c r="N3795" s="304"/>
      <c r="O3795" s="304"/>
      <c r="P3795" s="304"/>
      <c r="Q3795" s="316"/>
      <c r="R3795" s="316">
        <v>191362776</v>
      </c>
      <c r="S3795" s="304"/>
      <c r="T3795" s="304"/>
      <c r="U3795" s="304"/>
      <c r="V3795" s="304"/>
      <c r="W3795" s="304"/>
      <c r="X3795" s="304"/>
      <c r="Y3795" s="154"/>
    </row>
    <row r="3796" spans="1:25">
      <c r="A3796" s="174"/>
      <c r="B3796" s="162"/>
      <c r="C3796" s="162"/>
      <c r="D3796" s="248" t="s">
        <v>1530</v>
      </c>
      <c r="E3796" s="302"/>
      <c r="F3796" s="302"/>
      <c r="G3796" s="302"/>
      <c r="H3796" s="302"/>
      <c r="I3796" s="302"/>
      <c r="J3796" s="302"/>
      <c r="K3796" s="302"/>
      <c r="L3796" s="302"/>
      <c r="M3796" s="304"/>
      <c r="N3796" s="304"/>
      <c r="O3796" s="304"/>
      <c r="P3796" s="304"/>
      <c r="Q3796" s="316"/>
      <c r="R3796" s="316">
        <v>402675000</v>
      </c>
      <c r="S3796" s="304"/>
      <c r="T3796" s="304"/>
      <c r="U3796" s="304"/>
      <c r="V3796" s="304"/>
      <c r="W3796" s="304"/>
      <c r="X3796" s="304"/>
      <c r="Y3796" s="154"/>
    </row>
    <row r="3797" spans="1:25">
      <c r="A3797" s="174"/>
      <c r="B3797" s="162"/>
      <c r="C3797" s="162"/>
      <c r="D3797" s="248" t="s">
        <v>1531</v>
      </c>
      <c r="E3797" s="302"/>
      <c r="F3797" s="302"/>
      <c r="G3797" s="302"/>
      <c r="H3797" s="302"/>
      <c r="I3797" s="302"/>
      <c r="J3797" s="302"/>
      <c r="K3797" s="302"/>
      <c r="L3797" s="302"/>
      <c r="M3797" s="304"/>
      <c r="N3797" s="304"/>
      <c r="O3797" s="304"/>
      <c r="P3797" s="304"/>
      <c r="Q3797" s="316"/>
      <c r="R3797" s="316">
        <v>326824000</v>
      </c>
      <c r="S3797" s="304"/>
      <c r="T3797" s="304"/>
      <c r="U3797" s="304"/>
      <c r="V3797" s="304"/>
      <c r="W3797" s="304"/>
      <c r="X3797" s="304"/>
      <c r="Y3797" s="154"/>
    </row>
    <row r="3798" spans="1:25">
      <c r="A3798" s="174"/>
      <c r="B3798" s="162"/>
      <c r="C3798" s="162"/>
      <c r="D3798" s="248" t="s">
        <v>1532</v>
      </c>
      <c r="E3798" s="302"/>
      <c r="F3798" s="302"/>
      <c r="G3798" s="302"/>
      <c r="H3798" s="302"/>
      <c r="I3798" s="302"/>
      <c r="J3798" s="302"/>
      <c r="K3798" s="302"/>
      <c r="L3798" s="302"/>
      <c r="M3798" s="304"/>
      <c r="N3798" s="304"/>
      <c r="O3798" s="304"/>
      <c r="P3798" s="304"/>
      <c r="Q3798" s="316"/>
      <c r="R3798" s="316">
        <v>422416234</v>
      </c>
      <c r="S3798" s="304"/>
      <c r="T3798" s="304"/>
      <c r="U3798" s="304"/>
      <c r="V3798" s="304"/>
      <c r="W3798" s="304"/>
      <c r="X3798" s="304"/>
      <c r="Y3798" s="154"/>
    </row>
    <row r="3799" spans="1:25">
      <c r="A3799" s="174"/>
      <c r="B3799" s="162"/>
      <c r="C3799" s="162"/>
      <c r="D3799" s="248" t="s">
        <v>1533</v>
      </c>
      <c r="E3799" s="302"/>
      <c r="F3799" s="302"/>
      <c r="G3799" s="302"/>
      <c r="H3799" s="302"/>
      <c r="I3799" s="302"/>
      <c r="J3799" s="302"/>
      <c r="K3799" s="302"/>
      <c r="L3799" s="302"/>
      <c r="M3799" s="304"/>
      <c r="N3799" s="304"/>
      <c r="O3799" s="304"/>
      <c r="P3799" s="304"/>
      <c r="Q3799" s="316">
        <v>97324000</v>
      </c>
      <c r="R3799" s="316"/>
      <c r="S3799" s="304"/>
      <c r="T3799" s="304"/>
      <c r="U3799" s="304"/>
      <c r="V3799" s="304"/>
      <c r="W3799" s="304"/>
      <c r="X3799" s="304"/>
      <c r="Y3799" s="154"/>
    </row>
    <row r="3800" spans="1:25">
      <c r="A3800" s="173"/>
      <c r="B3800" s="163">
        <v>4</v>
      </c>
      <c r="C3800" s="163" t="s">
        <v>98</v>
      </c>
      <c r="D3800" s="167" t="s">
        <v>8</v>
      </c>
      <c r="E3800" s="300">
        <v>8700000</v>
      </c>
      <c r="F3800" s="300"/>
      <c r="G3800" s="300"/>
      <c r="H3800" s="300"/>
      <c r="I3800" s="300"/>
      <c r="J3800" s="300"/>
      <c r="K3800" s="300"/>
      <c r="L3800" s="300"/>
      <c r="M3800" s="301">
        <v>0</v>
      </c>
      <c r="N3800" s="301"/>
      <c r="O3800" s="301"/>
      <c r="P3800" s="301"/>
      <c r="Q3800" s="301">
        <v>0</v>
      </c>
      <c r="R3800" s="301">
        <v>0</v>
      </c>
      <c r="S3800" s="301">
        <v>0</v>
      </c>
      <c r="T3800" s="301"/>
      <c r="U3800" s="301"/>
      <c r="V3800" s="301"/>
      <c r="W3800" s="301">
        <f t="shared" ref="W3800:W3803" si="932">E3800+G3800+H3800+I3800+J3800+K3800+L3800+M3800+N3800-O3800-P3800-Q3800-R3800-S3800-T3800-U3800-V3800</f>
        <v>8700000</v>
      </c>
      <c r="X3800" s="301"/>
      <c r="Y3800" s="154"/>
    </row>
    <row r="3801" spans="1:25">
      <c r="A3801" s="173"/>
      <c r="B3801" s="163">
        <v>5</v>
      </c>
      <c r="C3801" s="163" t="s">
        <v>99</v>
      </c>
      <c r="D3801" s="167" t="s">
        <v>14</v>
      </c>
      <c r="E3801" s="300">
        <v>7840490</v>
      </c>
      <c r="F3801" s="300"/>
      <c r="G3801" s="300"/>
      <c r="H3801" s="300"/>
      <c r="I3801" s="300"/>
      <c r="J3801" s="300"/>
      <c r="K3801" s="300"/>
      <c r="L3801" s="300"/>
      <c r="M3801" s="301">
        <v>0</v>
      </c>
      <c r="N3801" s="301"/>
      <c r="O3801" s="301"/>
      <c r="P3801" s="301"/>
      <c r="Q3801" s="301">
        <v>0</v>
      </c>
      <c r="R3801" s="301">
        <v>0</v>
      </c>
      <c r="S3801" s="301">
        <v>0</v>
      </c>
      <c r="T3801" s="301"/>
      <c r="U3801" s="301"/>
      <c r="V3801" s="301"/>
      <c r="W3801" s="301">
        <f t="shared" si="932"/>
        <v>7840490</v>
      </c>
      <c r="X3801" s="301"/>
      <c r="Y3801" s="154"/>
    </row>
    <row r="3802" spans="1:25">
      <c r="A3802" s="173"/>
      <c r="B3802" s="163">
        <v>6</v>
      </c>
      <c r="C3802" s="163" t="s">
        <v>100</v>
      </c>
      <c r="D3802" s="167" t="s">
        <v>10</v>
      </c>
      <c r="E3802" s="300">
        <v>0</v>
      </c>
      <c r="F3802" s="300"/>
      <c r="G3802" s="300"/>
      <c r="H3802" s="300"/>
      <c r="I3802" s="300"/>
      <c r="J3802" s="300"/>
      <c r="K3802" s="300"/>
      <c r="L3802" s="300"/>
      <c r="M3802" s="301">
        <v>0</v>
      </c>
      <c r="N3802" s="301"/>
      <c r="O3802" s="301"/>
      <c r="P3802" s="301"/>
      <c r="Q3802" s="301">
        <v>0</v>
      </c>
      <c r="R3802" s="301">
        <v>0</v>
      </c>
      <c r="S3802" s="301">
        <v>0</v>
      </c>
      <c r="T3802" s="301"/>
      <c r="U3802" s="301"/>
      <c r="V3802" s="301"/>
      <c r="W3802" s="301">
        <f t="shared" si="932"/>
        <v>0</v>
      </c>
      <c r="X3802" s="301"/>
      <c r="Y3802" s="154"/>
    </row>
    <row r="3803" spans="1:25" s="247" customFormat="1">
      <c r="A3803" s="175"/>
      <c r="B3803" s="168">
        <v>7</v>
      </c>
      <c r="C3803" s="168"/>
      <c r="D3803" s="169" t="s">
        <v>11</v>
      </c>
      <c r="E3803" s="300">
        <v>0</v>
      </c>
      <c r="F3803" s="300"/>
      <c r="G3803" s="300">
        <f>SUM(G3804:G3811)</f>
        <v>0</v>
      </c>
      <c r="H3803" s="300">
        <f t="shared" ref="H3803:T3803" si="933">SUM(H3804:H3811)</f>
        <v>0</v>
      </c>
      <c r="I3803" s="300">
        <f t="shared" si="933"/>
        <v>0</v>
      </c>
      <c r="J3803" s="300">
        <f t="shared" si="933"/>
        <v>0</v>
      </c>
      <c r="K3803" s="300">
        <f t="shared" si="933"/>
        <v>0</v>
      </c>
      <c r="L3803" s="300">
        <f t="shared" si="933"/>
        <v>0</v>
      </c>
      <c r="M3803" s="300">
        <f t="shared" si="933"/>
        <v>3936900</v>
      </c>
      <c r="N3803" s="300">
        <f t="shared" si="933"/>
        <v>0</v>
      </c>
      <c r="O3803" s="300">
        <f t="shared" si="933"/>
        <v>0</v>
      </c>
      <c r="P3803" s="300">
        <f t="shared" si="933"/>
        <v>0</v>
      </c>
      <c r="Q3803" s="300">
        <f t="shared" si="933"/>
        <v>0</v>
      </c>
      <c r="R3803" s="300">
        <f t="shared" si="933"/>
        <v>0</v>
      </c>
      <c r="S3803" s="300">
        <f t="shared" si="933"/>
        <v>3936900</v>
      </c>
      <c r="T3803" s="300">
        <f t="shared" si="933"/>
        <v>0</v>
      </c>
      <c r="U3803" s="300"/>
      <c r="V3803" s="300"/>
      <c r="W3803" s="301">
        <f t="shared" si="932"/>
        <v>0</v>
      </c>
      <c r="X3803" s="308"/>
      <c r="Y3803" s="155"/>
    </row>
    <row r="3804" spans="1:25">
      <c r="A3804" s="174"/>
      <c r="B3804" s="162"/>
      <c r="C3804" s="162"/>
      <c r="D3804" s="271" t="s">
        <v>1249</v>
      </c>
      <c r="E3804" s="302"/>
      <c r="F3804" s="302"/>
      <c r="G3804" s="302"/>
      <c r="H3804" s="302"/>
      <c r="I3804" s="302"/>
      <c r="J3804" s="302"/>
      <c r="K3804" s="302"/>
      <c r="L3804" s="302"/>
      <c r="M3804" s="304"/>
      <c r="N3804" s="304"/>
      <c r="O3804" s="304"/>
      <c r="P3804" s="304"/>
      <c r="Q3804" s="304"/>
      <c r="R3804" s="304"/>
      <c r="S3804" s="304"/>
      <c r="T3804" s="304"/>
      <c r="U3804" s="304"/>
      <c r="V3804" s="304"/>
      <c r="W3804" s="304"/>
      <c r="X3804" s="304"/>
      <c r="Y3804" s="154"/>
    </row>
    <row r="3805" spans="1:25">
      <c r="A3805" s="174"/>
      <c r="B3805" s="162"/>
      <c r="C3805" s="162"/>
      <c r="D3805" s="248" t="s">
        <v>1522</v>
      </c>
      <c r="E3805" s="302"/>
      <c r="F3805" s="302"/>
      <c r="G3805" s="302"/>
      <c r="H3805" s="302"/>
      <c r="I3805" s="302"/>
      <c r="J3805" s="302"/>
      <c r="K3805" s="316"/>
      <c r="L3805" s="302"/>
      <c r="M3805" s="316">
        <v>515900</v>
      </c>
      <c r="N3805" s="304"/>
      <c r="O3805" s="304"/>
      <c r="P3805" s="304"/>
      <c r="Q3805" s="304"/>
      <c r="R3805" s="316"/>
      <c r="S3805" s="316">
        <v>515900</v>
      </c>
      <c r="T3805" s="304"/>
      <c r="U3805" s="304"/>
      <c r="V3805" s="304"/>
      <c r="W3805" s="304"/>
      <c r="X3805" s="304"/>
      <c r="Y3805" s="154"/>
    </row>
    <row r="3806" spans="1:25">
      <c r="A3806" s="174"/>
      <c r="B3806" s="162"/>
      <c r="C3806" s="162"/>
      <c r="D3806" s="248" t="s">
        <v>1522</v>
      </c>
      <c r="E3806" s="302"/>
      <c r="F3806" s="302"/>
      <c r="G3806" s="302"/>
      <c r="H3806" s="302"/>
      <c r="I3806" s="302"/>
      <c r="J3806" s="302"/>
      <c r="K3806" s="316"/>
      <c r="L3806" s="302"/>
      <c r="M3806" s="316">
        <v>10000</v>
      </c>
      <c r="N3806" s="304"/>
      <c r="O3806" s="304"/>
      <c r="P3806" s="304"/>
      <c r="Q3806" s="304"/>
      <c r="R3806" s="316"/>
      <c r="S3806" s="316">
        <v>10000</v>
      </c>
      <c r="T3806" s="304"/>
      <c r="U3806" s="304"/>
      <c r="V3806" s="304"/>
      <c r="W3806" s="304"/>
      <c r="X3806" s="304"/>
      <c r="Y3806" s="154"/>
    </row>
    <row r="3807" spans="1:25">
      <c r="A3807" s="174"/>
      <c r="B3807" s="162"/>
      <c r="C3807" s="162"/>
      <c r="D3807" s="248" t="s">
        <v>1522</v>
      </c>
      <c r="E3807" s="302"/>
      <c r="F3807" s="302"/>
      <c r="G3807" s="302"/>
      <c r="H3807" s="302"/>
      <c r="I3807" s="302"/>
      <c r="J3807" s="302"/>
      <c r="K3807" s="316"/>
      <c r="L3807" s="302"/>
      <c r="M3807" s="316">
        <v>400000</v>
      </c>
      <c r="N3807" s="304"/>
      <c r="O3807" s="304"/>
      <c r="P3807" s="304"/>
      <c r="Q3807" s="304"/>
      <c r="R3807" s="316"/>
      <c r="S3807" s="316">
        <v>400000</v>
      </c>
      <c r="T3807" s="304"/>
      <c r="U3807" s="304"/>
      <c r="V3807" s="304"/>
      <c r="W3807" s="304"/>
      <c r="X3807" s="304"/>
      <c r="Y3807" s="154"/>
    </row>
    <row r="3808" spans="1:25">
      <c r="A3808" s="174"/>
      <c r="B3808" s="162"/>
      <c r="C3808" s="162"/>
      <c r="D3808" s="248" t="s">
        <v>1522</v>
      </c>
      <c r="E3808" s="302"/>
      <c r="F3808" s="302"/>
      <c r="G3808" s="302"/>
      <c r="H3808" s="302"/>
      <c r="I3808" s="302"/>
      <c r="J3808" s="302"/>
      <c r="K3808" s="316"/>
      <c r="L3808" s="302"/>
      <c r="M3808" s="316">
        <v>1105500</v>
      </c>
      <c r="N3808" s="304"/>
      <c r="O3808" s="304"/>
      <c r="P3808" s="304"/>
      <c r="Q3808" s="304"/>
      <c r="R3808" s="316"/>
      <c r="S3808" s="316">
        <v>1105500</v>
      </c>
      <c r="T3808" s="304"/>
      <c r="U3808" s="304"/>
      <c r="V3808" s="304"/>
      <c r="W3808" s="304"/>
      <c r="X3808" s="304"/>
      <c r="Y3808" s="154"/>
    </row>
    <row r="3809" spans="1:25">
      <c r="A3809" s="174"/>
      <c r="B3809" s="162"/>
      <c r="C3809" s="162"/>
      <c r="D3809" s="248" t="s">
        <v>1522</v>
      </c>
      <c r="E3809" s="302"/>
      <c r="F3809" s="302"/>
      <c r="G3809" s="302"/>
      <c r="H3809" s="302"/>
      <c r="I3809" s="302"/>
      <c r="J3809" s="302"/>
      <c r="K3809" s="316"/>
      <c r="L3809" s="302"/>
      <c r="M3809" s="316">
        <v>1105500</v>
      </c>
      <c r="N3809" s="304"/>
      <c r="O3809" s="304"/>
      <c r="P3809" s="304"/>
      <c r="Q3809" s="304"/>
      <c r="R3809" s="316"/>
      <c r="S3809" s="316">
        <v>1105500</v>
      </c>
      <c r="T3809" s="304"/>
      <c r="U3809" s="304"/>
      <c r="V3809" s="304"/>
      <c r="W3809" s="304"/>
      <c r="X3809" s="304"/>
      <c r="Y3809" s="154"/>
    </row>
    <row r="3810" spans="1:25">
      <c r="A3810" s="174"/>
      <c r="B3810" s="162"/>
      <c r="C3810" s="162"/>
      <c r="D3810" s="248" t="s">
        <v>1522</v>
      </c>
      <c r="E3810" s="302"/>
      <c r="F3810" s="302"/>
      <c r="G3810" s="302"/>
      <c r="H3810" s="302"/>
      <c r="I3810" s="302"/>
      <c r="J3810" s="302"/>
      <c r="K3810" s="316"/>
      <c r="L3810" s="302"/>
      <c r="M3810" s="316">
        <v>600000</v>
      </c>
      <c r="N3810" s="304"/>
      <c r="O3810" s="304"/>
      <c r="P3810" s="304"/>
      <c r="Q3810" s="304"/>
      <c r="R3810" s="316"/>
      <c r="S3810" s="316">
        <v>600000</v>
      </c>
      <c r="T3810" s="304"/>
      <c r="U3810" s="304"/>
      <c r="V3810" s="304"/>
      <c r="W3810" s="304"/>
      <c r="X3810" s="304"/>
      <c r="Y3810" s="154"/>
    </row>
    <row r="3811" spans="1:25">
      <c r="A3811" s="174"/>
      <c r="B3811" s="162"/>
      <c r="C3811" s="162"/>
      <c r="D3811" s="248" t="s">
        <v>1522</v>
      </c>
      <c r="E3811" s="302"/>
      <c r="F3811" s="302"/>
      <c r="G3811" s="302"/>
      <c r="H3811" s="302"/>
      <c r="I3811" s="302"/>
      <c r="J3811" s="302"/>
      <c r="K3811" s="316"/>
      <c r="L3811" s="302"/>
      <c r="M3811" s="316">
        <v>200000</v>
      </c>
      <c r="N3811" s="304"/>
      <c r="O3811" s="304"/>
      <c r="P3811" s="304"/>
      <c r="Q3811" s="304"/>
      <c r="R3811" s="316"/>
      <c r="S3811" s="316">
        <v>200000</v>
      </c>
      <c r="T3811" s="304"/>
      <c r="U3811" s="304"/>
      <c r="V3811" s="304"/>
      <c r="W3811" s="304"/>
      <c r="X3811" s="304"/>
      <c r="Y3811" s="154"/>
    </row>
    <row r="3812" spans="1:25">
      <c r="A3812" s="174"/>
      <c r="B3812" s="162"/>
      <c r="C3812" s="162"/>
      <c r="D3812" s="248"/>
      <c r="E3812" s="304"/>
      <c r="F3812" s="304"/>
      <c r="G3812" s="304"/>
      <c r="H3812" s="304"/>
      <c r="I3812" s="304"/>
      <c r="J3812" s="304"/>
      <c r="K3812" s="304"/>
      <c r="L3812" s="304"/>
      <c r="M3812" s="304"/>
      <c r="N3812" s="304"/>
      <c r="O3812" s="304"/>
      <c r="P3812" s="304"/>
      <c r="Q3812" s="304"/>
      <c r="R3812" s="304"/>
      <c r="S3812" s="304"/>
      <c r="T3812" s="304"/>
      <c r="U3812" s="304"/>
      <c r="V3812" s="304"/>
      <c r="W3812" s="304"/>
      <c r="X3812" s="304"/>
      <c r="Y3812" s="154"/>
    </row>
    <row r="3813" spans="1:25" s="226" customFormat="1" ht="18.75" customHeight="1">
      <c r="A3813" s="249">
        <v>69</v>
      </c>
      <c r="B3813" s="250" t="s">
        <v>87</v>
      </c>
      <c r="C3813" s="251"/>
      <c r="D3813" s="251"/>
      <c r="E3813" s="309">
        <f t="shared" ref="E3813:T3813" si="934">E3814+E3815+E3894+E3899+E3900+E3901+E3902</f>
        <v>16427139971</v>
      </c>
      <c r="F3813" s="309">
        <f t="shared" si="934"/>
        <v>193689900</v>
      </c>
      <c r="G3813" s="309">
        <f t="shared" si="934"/>
        <v>193689900</v>
      </c>
      <c r="H3813" s="309">
        <f t="shared" si="934"/>
        <v>1868315</v>
      </c>
      <c r="I3813" s="309">
        <f t="shared" si="934"/>
        <v>95571522.450000003</v>
      </c>
      <c r="J3813" s="309">
        <f t="shared" si="934"/>
        <v>46133600</v>
      </c>
      <c r="K3813" s="309">
        <f t="shared" si="934"/>
        <v>18375000</v>
      </c>
      <c r="L3813" s="309">
        <f t="shared" si="934"/>
        <v>7107100</v>
      </c>
      <c r="M3813" s="309">
        <f t="shared" si="934"/>
        <v>50081850</v>
      </c>
      <c r="N3813" s="309">
        <f t="shared" si="934"/>
        <v>0</v>
      </c>
      <c r="O3813" s="309">
        <f t="shared" si="934"/>
        <v>0</v>
      </c>
      <c r="P3813" s="309">
        <f t="shared" si="934"/>
        <v>0</v>
      </c>
      <c r="Q3813" s="309">
        <f t="shared" si="934"/>
        <v>0</v>
      </c>
      <c r="R3813" s="309">
        <f t="shared" si="934"/>
        <v>50081850</v>
      </c>
      <c r="S3813" s="309">
        <f t="shared" si="934"/>
        <v>81812150</v>
      </c>
      <c r="T3813" s="309">
        <f t="shared" si="934"/>
        <v>0</v>
      </c>
      <c r="U3813" s="309"/>
      <c r="V3813" s="309"/>
      <c r="W3813" s="309">
        <f>SUM(W3814:W3902)</f>
        <v>16708073258.450001</v>
      </c>
      <c r="X3813" s="309"/>
    </row>
    <row r="3814" spans="1:25">
      <c r="A3814" s="173"/>
      <c r="B3814" s="163">
        <v>1</v>
      </c>
      <c r="C3814" s="163" t="s">
        <v>95</v>
      </c>
      <c r="D3814" s="167" t="s">
        <v>9</v>
      </c>
      <c r="E3814" s="300">
        <v>3744400000</v>
      </c>
      <c r="F3814" s="300"/>
      <c r="G3814" s="300">
        <v>0</v>
      </c>
      <c r="H3814" s="300">
        <v>0</v>
      </c>
      <c r="I3814" s="300">
        <v>0</v>
      </c>
      <c r="J3814" s="300">
        <v>0</v>
      </c>
      <c r="K3814" s="300">
        <v>0</v>
      </c>
      <c r="L3814" s="300">
        <v>0</v>
      </c>
      <c r="M3814" s="301">
        <v>0</v>
      </c>
      <c r="N3814" s="301">
        <v>0</v>
      </c>
      <c r="O3814" s="301">
        <v>0</v>
      </c>
      <c r="P3814" s="301">
        <v>0</v>
      </c>
      <c r="Q3814" s="301">
        <v>0</v>
      </c>
      <c r="R3814" s="301">
        <v>0</v>
      </c>
      <c r="S3814" s="301">
        <v>0</v>
      </c>
      <c r="T3814" s="301">
        <v>0</v>
      </c>
      <c r="U3814" s="301"/>
      <c r="V3814" s="301"/>
      <c r="W3814" s="301">
        <f t="shared" ref="W3814:W3815" si="935">E3814+G3814+H3814+I3814+J3814+K3814+L3814+M3814+N3814-O3814-P3814-Q3814-R3814-S3814-T3814-U3814-V3814</f>
        <v>3744400000</v>
      </c>
      <c r="X3814" s="301"/>
      <c r="Y3814" s="154"/>
    </row>
    <row r="3815" spans="1:25">
      <c r="A3815" s="173"/>
      <c r="B3815" s="163">
        <v>2</v>
      </c>
      <c r="C3815" s="163" t="s">
        <v>96</v>
      </c>
      <c r="D3815" s="167" t="s">
        <v>12</v>
      </c>
      <c r="E3815" s="300">
        <v>2570547648</v>
      </c>
      <c r="F3815" s="300">
        <v>56155000</v>
      </c>
      <c r="G3815" s="300">
        <f t="shared" ref="G3815:T3815" si="936">SUM(G3816:G3893)</f>
        <v>56155000</v>
      </c>
      <c r="H3815" s="300">
        <f t="shared" si="936"/>
        <v>38196</v>
      </c>
      <c r="I3815" s="300">
        <f t="shared" si="936"/>
        <v>0</v>
      </c>
      <c r="J3815" s="300">
        <f t="shared" si="936"/>
        <v>46133600</v>
      </c>
      <c r="K3815" s="300">
        <f t="shared" si="936"/>
        <v>18375000</v>
      </c>
      <c r="L3815" s="300">
        <f t="shared" si="936"/>
        <v>0</v>
      </c>
      <c r="M3815" s="300">
        <f t="shared" si="936"/>
        <v>50000</v>
      </c>
      <c r="N3815" s="300">
        <f t="shared" si="936"/>
        <v>0</v>
      </c>
      <c r="O3815" s="300">
        <f t="shared" si="936"/>
        <v>0</v>
      </c>
      <c r="P3815" s="300">
        <f t="shared" si="936"/>
        <v>0</v>
      </c>
      <c r="Q3815" s="300">
        <f t="shared" si="936"/>
        <v>0</v>
      </c>
      <c r="R3815" s="300">
        <f t="shared" si="936"/>
        <v>50031850</v>
      </c>
      <c r="S3815" s="300">
        <f t="shared" si="936"/>
        <v>0</v>
      </c>
      <c r="T3815" s="300">
        <f t="shared" si="936"/>
        <v>0</v>
      </c>
      <c r="U3815" s="300"/>
      <c r="V3815" s="300"/>
      <c r="W3815" s="301">
        <f t="shared" si="935"/>
        <v>2641267594</v>
      </c>
      <c r="X3815" s="301"/>
      <c r="Y3815" s="154"/>
    </row>
    <row r="3816" spans="1:25">
      <c r="A3816" s="174"/>
      <c r="B3816" s="162"/>
      <c r="C3816" s="162"/>
      <c r="D3816" s="248" t="s">
        <v>1534</v>
      </c>
      <c r="E3816" s="302"/>
      <c r="F3816" s="302"/>
      <c r="G3816" s="316">
        <v>4500000</v>
      </c>
      <c r="H3816" s="302"/>
      <c r="I3816" s="302"/>
      <c r="J3816" s="302"/>
      <c r="K3816" s="302"/>
      <c r="L3816" s="302"/>
      <c r="M3816" s="304"/>
      <c r="N3816" s="304"/>
      <c r="O3816" s="304"/>
      <c r="P3816" s="304"/>
      <c r="Q3816" s="304"/>
      <c r="R3816" s="304"/>
      <c r="S3816" s="304"/>
      <c r="T3816" s="304"/>
      <c r="U3816" s="304"/>
      <c r="V3816" s="304"/>
      <c r="W3816" s="304"/>
      <c r="X3816" s="304"/>
      <c r="Y3816" s="154"/>
    </row>
    <row r="3817" spans="1:25">
      <c r="A3817" s="174"/>
      <c r="B3817" s="162"/>
      <c r="C3817" s="162"/>
      <c r="D3817" s="248" t="s">
        <v>526</v>
      </c>
      <c r="E3817" s="302"/>
      <c r="F3817" s="302"/>
      <c r="G3817" s="316">
        <v>5500000</v>
      </c>
      <c r="H3817" s="302"/>
      <c r="I3817" s="302"/>
      <c r="J3817" s="302"/>
      <c r="K3817" s="302"/>
      <c r="L3817" s="302"/>
      <c r="M3817" s="304"/>
      <c r="N3817" s="304"/>
      <c r="O3817" s="304"/>
      <c r="P3817" s="304"/>
      <c r="Q3817" s="304"/>
      <c r="R3817" s="304"/>
      <c r="S3817" s="304"/>
      <c r="T3817" s="304"/>
      <c r="U3817" s="304"/>
      <c r="V3817" s="304"/>
      <c r="W3817" s="304"/>
      <c r="X3817" s="304"/>
      <c r="Y3817" s="154"/>
    </row>
    <row r="3818" spans="1:25">
      <c r="A3818" s="174"/>
      <c r="B3818" s="162"/>
      <c r="C3818" s="162"/>
      <c r="D3818" s="248" t="s">
        <v>601</v>
      </c>
      <c r="E3818" s="302"/>
      <c r="F3818" s="302"/>
      <c r="G3818" s="316">
        <f>13639098-38196</f>
        <v>13600902</v>
      </c>
      <c r="H3818" s="302">
        <v>38196</v>
      </c>
      <c r="I3818" s="302"/>
      <c r="J3818" s="302"/>
      <c r="K3818" s="302"/>
      <c r="L3818" s="302"/>
      <c r="M3818" s="304"/>
      <c r="N3818" s="304"/>
      <c r="O3818" s="304"/>
      <c r="P3818" s="304"/>
      <c r="Q3818" s="304"/>
      <c r="R3818" s="304"/>
      <c r="S3818" s="304"/>
      <c r="T3818" s="304"/>
      <c r="U3818" s="304"/>
      <c r="V3818" s="304"/>
      <c r="W3818" s="304"/>
      <c r="X3818" s="304"/>
      <c r="Y3818" s="154"/>
    </row>
    <row r="3819" spans="1:25">
      <c r="A3819" s="174"/>
      <c r="B3819" s="162"/>
      <c r="C3819" s="162"/>
      <c r="D3819" s="248" t="s">
        <v>626</v>
      </c>
      <c r="E3819" s="302"/>
      <c r="F3819" s="302"/>
      <c r="G3819" s="302">
        <v>4099098</v>
      </c>
      <c r="H3819" s="302"/>
      <c r="I3819" s="302"/>
      <c r="J3819" s="302"/>
      <c r="K3819" s="302"/>
      <c r="L3819" s="302"/>
      <c r="M3819" s="304"/>
      <c r="N3819" s="304"/>
      <c r="O3819" s="304"/>
      <c r="P3819" s="304"/>
      <c r="Q3819" s="304"/>
      <c r="R3819" s="304"/>
      <c r="S3819" s="304"/>
      <c r="T3819" s="304"/>
      <c r="U3819" s="304"/>
      <c r="V3819" s="304"/>
      <c r="W3819" s="304"/>
      <c r="X3819" s="304"/>
      <c r="Y3819" s="154"/>
    </row>
    <row r="3820" spans="1:25">
      <c r="A3820" s="174"/>
      <c r="B3820" s="162"/>
      <c r="C3820" s="162"/>
      <c r="D3820" s="248" t="s">
        <v>1198</v>
      </c>
      <c r="E3820" s="302"/>
      <c r="F3820" s="302"/>
      <c r="G3820" s="302">
        <v>2950000</v>
      </c>
      <c r="H3820" s="302"/>
      <c r="I3820" s="302"/>
      <c r="J3820" s="302"/>
      <c r="K3820" s="302"/>
      <c r="L3820" s="302"/>
      <c r="M3820" s="304"/>
      <c r="N3820" s="304"/>
      <c r="O3820" s="304"/>
      <c r="P3820" s="304"/>
      <c r="Q3820" s="304"/>
      <c r="R3820" s="304"/>
      <c r="S3820" s="304"/>
      <c r="T3820" s="304"/>
      <c r="U3820" s="304"/>
      <c r="V3820" s="304"/>
      <c r="W3820" s="304"/>
      <c r="X3820" s="304"/>
      <c r="Y3820" s="154"/>
    </row>
    <row r="3821" spans="1:25">
      <c r="A3821" s="174"/>
      <c r="B3821" s="162"/>
      <c r="C3821" s="162"/>
      <c r="D3821" s="248" t="s">
        <v>1380</v>
      </c>
      <c r="E3821" s="302"/>
      <c r="F3821" s="302"/>
      <c r="G3821" s="302">
        <v>13200000</v>
      </c>
      <c r="H3821" s="302"/>
      <c r="I3821" s="302"/>
      <c r="J3821" s="302"/>
      <c r="K3821" s="302"/>
      <c r="L3821" s="302"/>
      <c r="M3821" s="304"/>
      <c r="N3821" s="304"/>
      <c r="O3821" s="304"/>
      <c r="P3821" s="304"/>
      <c r="Q3821" s="304"/>
      <c r="R3821" s="304"/>
      <c r="S3821" s="304"/>
      <c r="T3821" s="304"/>
      <c r="U3821" s="304"/>
      <c r="V3821" s="304"/>
      <c r="W3821" s="304"/>
      <c r="X3821" s="304"/>
      <c r="Y3821" s="154"/>
    </row>
    <row r="3822" spans="1:25">
      <c r="A3822" s="174"/>
      <c r="B3822" s="162"/>
      <c r="C3822" s="162"/>
      <c r="D3822" s="248" t="s">
        <v>643</v>
      </c>
      <c r="E3822" s="302"/>
      <c r="F3822" s="302"/>
      <c r="G3822" s="302">
        <v>305000</v>
      </c>
      <c r="H3822" s="302"/>
      <c r="I3822" s="302"/>
      <c r="J3822" s="302"/>
      <c r="K3822" s="302"/>
      <c r="L3822" s="302"/>
      <c r="M3822" s="304"/>
      <c r="N3822" s="304"/>
      <c r="O3822" s="304"/>
      <c r="P3822" s="304"/>
      <c r="Q3822" s="304"/>
      <c r="R3822" s="304"/>
      <c r="S3822" s="304"/>
      <c r="T3822" s="304"/>
      <c r="U3822" s="304"/>
      <c r="V3822" s="304"/>
      <c r="W3822" s="304"/>
      <c r="X3822" s="304"/>
      <c r="Y3822" s="154"/>
    </row>
    <row r="3823" spans="1:25">
      <c r="A3823" s="174"/>
      <c r="B3823" s="162"/>
      <c r="C3823" s="162"/>
      <c r="D3823" s="248" t="s">
        <v>1314</v>
      </c>
      <c r="E3823" s="302"/>
      <c r="F3823" s="302"/>
      <c r="G3823" s="302">
        <v>12000000</v>
      </c>
      <c r="H3823" s="302"/>
      <c r="I3823" s="302"/>
      <c r="J3823" s="302"/>
      <c r="K3823" s="302"/>
      <c r="L3823" s="302"/>
      <c r="M3823" s="304"/>
      <c r="N3823" s="304"/>
      <c r="O3823" s="304"/>
      <c r="P3823" s="304"/>
      <c r="Q3823" s="304"/>
      <c r="R3823" s="304"/>
      <c r="S3823" s="304"/>
      <c r="T3823" s="304"/>
      <c r="U3823" s="304"/>
      <c r="V3823" s="304"/>
      <c r="W3823" s="304"/>
      <c r="X3823" s="304"/>
      <c r="Y3823" s="154"/>
    </row>
    <row r="3824" spans="1:25">
      <c r="A3824" s="174"/>
      <c r="B3824" s="162"/>
      <c r="C3824" s="162"/>
      <c r="D3824" s="248" t="s">
        <v>1535</v>
      </c>
      <c r="E3824" s="302"/>
      <c r="F3824" s="302"/>
      <c r="G3824" s="302"/>
      <c r="H3824" s="302"/>
      <c r="I3824" s="302"/>
      <c r="J3824" s="316">
        <v>4750000</v>
      </c>
      <c r="K3824" s="302"/>
      <c r="L3824" s="302"/>
      <c r="M3824" s="304"/>
      <c r="N3824" s="304"/>
      <c r="O3824" s="304"/>
      <c r="P3824" s="304"/>
      <c r="Q3824" s="304"/>
      <c r="R3824" s="304"/>
      <c r="S3824" s="304"/>
      <c r="T3824" s="304"/>
      <c r="U3824" s="304"/>
      <c r="V3824" s="304"/>
      <c r="W3824" s="304"/>
      <c r="X3824" s="304"/>
      <c r="Y3824" s="154"/>
    </row>
    <row r="3825" spans="1:25">
      <c r="A3825" s="174"/>
      <c r="B3825" s="162"/>
      <c r="C3825" s="162"/>
      <c r="D3825" s="248" t="s">
        <v>1536</v>
      </c>
      <c r="E3825" s="302"/>
      <c r="F3825" s="302"/>
      <c r="G3825" s="302"/>
      <c r="H3825" s="302"/>
      <c r="I3825" s="302"/>
      <c r="J3825" s="316">
        <v>837000</v>
      </c>
      <c r="K3825" s="302"/>
      <c r="L3825" s="302"/>
      <c r="M3825" s="304"/>
      <c r="N3825" s="304"/>
      <c r="O3825" s="304"/>
      <c r="P3825" s="304"/>
      <c r="Q3825" s="304"/>
      <c r="R3825" s="304"/>
      <c r="S3825" s="304"/>
      <c r="T3825" s="304"/>
      <c r="U3825" s="304"/>
      <c r="V3825" s="304"/>
      <c r="W3825" s="304"/>
      <c r="X3825" s="304"/>
      <c r="Y3825" s="154"/>
    </row>
    <row r="3826" spans="1:25">
      <c r="A3826" s="174"/>
      <c r="B3826" s="162"/>
      <c r="C3826" s="162"/>
      <c r="D3826" s="248" t="s">
        <v>1537</v>
      </c>
      <c r="E3826" s="302"/>
      <c r="F3826" s="302"/>
      <c r="G3826" s="302"/>
      <c r="H3826" s="302"/>
      <c r="I3826" s="302"/>
      <c r="J3826" s="316">
        <v>4100000</v>
      </c>
      <c r="K3826" s="302"/>
      <c r="L3826" s="302"/>
      <c r="M3826" s="304"/>
      <c r="N3826" s="304"/>
      <c r="O3826" s="304"/>
      <c r="P3826" s="304"/>
      <c r="Q3826" s="304"/>
      <c r="R3826" s="304"/>
      <c r="S3826" s="304"/>
      <c r="T3826" s="304"/>
      <c r="U3826" s="304"/>
      <c r="V3826" s="304"/>
      <c r="W3826" s="304"/>
      <c r="X3826" s="304"/>
      <c r="Y3826" s="154"/>
    </row>
    <row r="3827" spans="1:25">
      <c r="A3827" s="174"/>
      <c r="B3827" s="162"/>
      <c r="C3827" s="162"/>
      <c r="D3827" s="248" t="s">
        <v>1538</v>
      </c>
      <c r="E3827" s="302"/>
      <c r="F3827" s="302"/>
      <c r="G3827" s="302"/>
      <c r="H3827" s="302"/>
      <c r="I3827" s="302"/>
      <c r="J3827" s="316">
        <v>110000</v>
      </c>
      <c r="K3827" s="302"/>
      <c r="L3827" s="302"/>
      <c r="M3827" s="304"/>
      <c r="N3827" s="304"/>
      <c r="O3827" s="304"/>
      <c r="P3827" s="304"/>
      <c r="Q3827" s="304"/>
      <c r="R3827" s="304"/>
      <c r="S3827" s="304"/>
      <c r="T3827" s="304"/>
      <c r="U3827" s="304"/>
      <c r="V3827" s="304"/>
      <c r="W3827" s="304"/>
      <c r="X3827" s="304"/>
      <c r="Y3827" s="154"/>
    </row>
    <row r="3828" spans="1:25">
      <c r="A3828" s="174"/>
      <c r="B3828" s="162"/>
      <c r="C3828" s="162"/>
      <c r="D3828" s="248" t="s">
        <v>1539</v>
      </c>
      <c r="E3828" s="302"/>
      <c r="F3828" s="302"/>
      <c r="G3828" s="302"/>
      <c r="H3828" s="302"/>
      <c r="I3828" s="302"/>
      <c r="J3828" s="316">
        <v>201000</v>
      </c>
      <c r="K3828" s="302"/>
      <c r="L3828" s="302"/>
      <c r="M3828" s="304"/>
      <c r="N3828" s="304"/>
      <c r="O3828" s="304"/>
      <c r="P3828" s="304"/>
      <c r="Q3828" s="304"/>
      <c r="R3828" s="304"/>
      <c r="S3828" s="304"/>
      <c r="T3828" s="304"/>
      <c r="U3828" s="304"/>
      <c r="V3828" s="304"/>
      <c r="W3828" s="304"/>
      <c r="X3828" s="304"/>
      <c r="Y3828" s="154"/>
    </row>
    <row r="3829" spans="1:25">
      <c r="A3829" s="174"/>
      <c r="B3829" s="162"/>
      <c r="C3829" s="162"/>
      <c r="D3829" s="248" t="s">
        <v>1540</v>
      </c>
      <c r="E3829" s="302"/>
      <c r="F3829" s="302"/>
      <c r="G3829" s="302"/>
      <c r="H3829" s="302"/>
      <c r="I3829" s="302"/>
      <c r="J3829" s="316">
        <v>201000</v>
      </c>
      <c r="K3829" s="302"/>
      <c r="L3829" s="302"/>
      <c r="M3829" s="304"/>
      <c r="N3829" s="304"/>
      <c r="O3829" s="304"/>
      <c r="P3829" s="304"/>
      <c r="Q3829" s="304"/>
      <c r="R3829" s="304"/>
      <c r="S3829" s="304"/>
      <c r="T3829" s="304"/>
      <c r="U3829" s="304"/>
      <c r="V3829" s="304"/>
      <c r="W3829" s="304"/>
      <c r="X3829" s="304"/>
      <c r="Y3829" s="154"/>
    </row>
    <row r="3830" spans="1:25">
      <c r="A3830" s="174"/>
      <c r="B3830" s="162"/>
      <c r="C3830" s="162"/>
      <c r="D3830" s="248" t="s">
        <v>1541</v>
      </c>
      <c r="E3830" s="302"/>
      <c r="F3830" s="302"/>
      <c r="G3830" s="302"/>
      <c r="H3830" s="302"/>
      <c r="I3830" s="302"/>
      <c r="J3830" s="316">
        <v>234000</v>
      </c>
      <c r="K3830" s="302"/>
      <c r="L3830" s="302"/>
      <c r="M3830" s="304"/>
      <c r="N3830" s="304"/>
      <c r="O3830" s="304"/>
      <c r="P3830" s="304"/>
      <c r="Q3830" s="304"/>
      <c r="R3830" s="304"/>
      <c r="S3830" s="304"/>
      <c r="T3830" s="304"/>
      <c r="U3830" s="304"/>
      <c r="V3830" s="304"/>
      <c r="W3830" s="304"/>
      <c r="X3830" s="304"/>
      <c r="Y3830" s="154"/>
    </row>
    <row r="3831" spans="1:25">
      <c r="A3831" s="174"/>
      <c r="B3831" s="162"/>
      <c r="C3831" s="162"/>
      <c r="D3831" s="248" t="s">
        <v>1542</v>
      </c>
      <c r="E3831" s="302"/>
      <c r="F3831" s="302"/>
      <c r="G3831" s="302"/>
      <c r="H3831" s="302"/>
      <c r="I3831" s="302"/>
      <c r="J3831" s="316">
        <v>39000</v>
      </c>
      <c r="K3831" s="302"/>
      <c r="L3831" s="302"/>
      <c r="M3831" s="304"/>
      <c r="N3831" s="304"/>
      <c r="O3831" s="304"/>
      <c r="P3831" s="304"/>
      <c r="Q3831" s="304"/>
      <c r="R3831" s="304"/>
      <c r="S3831" s="304"/>
      <c r="T3831" s="304"/>
      <c r="U3831" s="304"/>
      <c r="V3831" s="304"/>
      <c r="W3831" s="304"/>
      <c r="X3831" s="304"/>
      <c r="Y3831" s="154"/>
    </row>
    <row r="3832" spans="1:25">
      <c r="A3832" s="174"/>
      <c r="B3832" s="162"/>
      <c r="C3832" s="162"/>
      <c r="D3832" s="248" t="s">
        <v>1543</v>
      </c>
      <c r="E3832" s="302"/>
      <c r="F3832" s="302"/>
      <c r="G3832" s="302"/>
      <c r="H3832" s="302"/>
      <c r="I3832" s="302"/>
      <c r="J3832" s="316">
        <v>50400</v>
      </c>
      <c r="K3832" s="302"/>
      <c r="L3832" s="302"/>
      <c r="M3832" s="304"/>
      <c r="N3832" s="304"/>
      <c r="O3832" s="304"/>
      <c r="P3832" s="304"/>
      <c r="Q3832" s="304"/>
      <c r="R3832" s="304"/>
      <c r="S3832" s="304"/>
      <c r="T3832" s="304"/>
      <c r="U3832" s="304"/>
      <c r="V3832" s="304"/>
      <c r="W3832" s="304"/>
      <c r="X3832" s="304"/>
      <c r="Y3832" s="154"/>
    </row>
    <row r="3833" spans="1:25">
      <c r="A3833" s="174"/>
      <c r="B3833" s="162"/>
      <c r="C3833" s="162"/>
      <c r="D3833" s="248" t="s">
        <v>1544</v>
      </c>
      <c r="E3833" s="302"/>
      <c r="F3833" s="302"/>
      <c r="G3833" s="302"/>
      <c r="H3833" s="302"/>
      <c r="I3833" s="302"/>
      <c r="J3833" s="316">
        <v>76800</v>
      </c>
      <c r="K3833" s="302"/>
      <c r="L3833" s="302"/>
      <c r="M3833" s="304"/>
      <c r="N3833" s="304"/>
      <c r="O3833" s="304"/>
      <c r="P3833" s="304"/>
      <c r="Q3833" s="304"/>
      <c r="R3833" s="304"/>
      <c r="S3833" s="304"/>
      <c r="T3833" s="304"/>
      <c r="U3833" s="304"/>
      <c r="V3833" s="304"/>
      <c r="W3833" s="304"/>
      <c r="X3833" s="304"/>
      <c r="Y3833" s="154"/>
    </row>
    <row r="3834" spans="1:25">
      <c r="A3834" s="174"/>
      <c r="B3834" s="162"/>
      <c r="C3834" s="162"/>
      <c r="D3834" s="248" t="s">
        <v>1545</v>
      </c>
      <c r="E3834" s="302"/>
      <c r="F3834" s="302"/>
      <c r="G3834" s="302"/>
      <c r="H3834" s="302"/>
      <c r="I3834" s="302"/>
      <c r="J3834" s="316">
        <v>97200</v>
      </c>
      <c r="K3834" s="302"/>
      <c r="L3834" s="302"/>
      <c r="M3834" s="304"/>
      <c r="N3834" s="304"/>
      <c r="O3834" s="304"/>
      <c r="P3834" s="304"/>
      <c r="Q3834" s="304"/>
      <c r="R3834" s="304"/>
      <c r="S3834" s="304"/>
      <c r="T3834" s="304"/>
      <c r="U3834" s="304"/>
      <c r="V3834" s="304"/>
      <c r="W3834" s="304"/>
      <c r="X3834" s="304"/>
      <c r="Y3834" s="154"/>
    </row>
    <row r="3835" spans="1:25">
      <c r="A3835" s="174"/>
      <c r="B3835" s="162"/>
      <c r="C3835" s="162"/>
      <c r="D3835" s="248" t="s">
        <v>1546</v>
      </c>
      <c r="E3835" s="302"/>
      <c r="F3835" s="302"/>
      <c r="G3835" s="302"/>
      <c r="H3835" s="302"/>
      <c r="I3835" s="302"/>
      <c r="J3835" s="316">
        <v>115800</v>
      </c>
      <c r="K3835" s="302"/>
      <c r="L3835" s="302"/>
      <c r="M3835" s="304"/>
      <c r="N3835" s="304"/>
      <c r="O3835" s="304"/>
      <c r="P3835" s="304"/>
      <c r="Q3835" s="304"/>
      <c r="R3835" s="304"/>
      <c r="S3835" s="304"/>
      <c r="T3835" s="304"/>
      <c r="U3835" s="304"/>
      <c r="V3835" s="304"/>
      <c r="W3835" s="304"/>
      <c r="X3835" s="304"/>
      <c r="Y3835" s="154"/>
    </row>
    <row r="3836" spans="1:25">
      <c r="A3836" s="174"/>
      <c r="B3836" s="162"/>
      <c r="C3836" s="162"/>
      <c r="D3836" s="248" t="s">
        <v>1547</v>
      </c>
      <c r="E3836" s="302"/>
      <c r="F3836" s="302"/>
      <c r="G3836" s="302"/>
      <c r="H3836" s="302"/>
      <c r="I3836" s="302"/>
      <c r="J3836" s="316">
        <v>66900</v>
      </c>
      <c r="K3836" s="302"/>
      <c r="L3836" s="302"/>
      <c r="M3836" s="304"/>
      <c r="N3836" s="304"/>
      <c r="O3836" s="304"/>
      <c r="P3836" s="304"/>
      <c r="Q3836" s="304"/>
      <c r="R3836" s="304"/>
      <c r="S3836" s="304"/>
      <c r="T3836" s="304"/>
      <c r="U3836" s="304"/>
      <c r="V3836" s="304"/>
      <c r="W3836" s="304"/>
      <c r="X3836" s="304"/>
      <c r="Y3836" s="154"/>
    </row>
    <row r="3837" spans="1:25">
      <c r="A3837" s="174"/>
      <c r="B3837" s="162"/>
      <c r="C3837" s="162"/>
      <c r="D3837" s="248" t="s">
        <v>1548</v>
      </c>
      <c r="E3837" s="302"/>
      <c r="F3837" s="302"/>
      <c r="G3837" s="302"/>
      <c r="H3837" s="302"/>
      <c r="I3837" s="302"/>
      <c r="J3837" s="316">
        <v>134100</v>
      </c>
      <c r="K3837" s="302"/>
      <c r="L3837" s="302"/>
      <c r="M3837" s="304"/>
      <c r="N3837" s="304"/>
      <c r="O3837" s="304"/>
      <c r="P3837" s="304"/>
      <c r="Q3837" s="304"/>
      <c r="R3837" s="304"/>
      <c r="S3837" s="304"/>
      <c r="T3837" s="304"/>
      <c r="U3837" s="304"/>
      <c r="V3837" s="304"/>
      <c r="W3837" s="304"/>
      <c r="X3837" s="304"/>
      <c r="Y3837" s="154"/>
    </row>
    <row r="3838" spans="1:25">
      <c r="A3838" s="174"/>
      <c r="B3838" s="162"/>
      <c r="C3838" s="162"/>
      <c r="D3838" s="248" t="s">
        <v>1549</v>
      </c>
      <c r="E3838" s="302"/>
      <c r="F3838" s="302"/>
      <c r="G3838" s="302"/>
      <c r="H3838" s="302"/>
      <c r="I3838" s="302"/>
      <c r="J3838" s="316">
        <v>167700</v>
      </c>
      <c r="K3838" s="302"/>
      <c r="L3838" s="302"/>
      <c r="M3838" s="304"/>
      <c r="N3838" s="304"/>
      <c r="O3838" s="304"/>
      <c r="P3838" s="304"/>
      <c r="Q3838" s="304"/>
      <c r="R3838" s="304"/>
      <c r="S3838" s="304"/>
      <c r="T3838" s="304"/>
      <c r="U3838" s="304"/>
      <c r="V3838" s="304"/>
      <c r="W3838" s="304"/>
      <c r="X3838" s="304"/>
      <c r="Y3838" s="154"/>
    </row>
    <row r="3839" spans="1:25">
      <c r="A3839" s="174"/>
      <c r="B3839" s="162"/>
      <c r="C3839" s="162"/>
      <c r="D3839" s="248" t="s">
        <v>1550</v>
      </c>
      <c r="E3839" s="302"/>
      <c r="F3839" s="302"/>
      <c r="G3839" s="302"/>
      <c r="H3839" s="302"/>
      <c r="I3839" s="302"/>
      <c r="J3839" s="316">
        <v>127200</v>
      </c>
      <c r="K3839" s="302"/>
      <c r="L3839" s="302"/>
      <c r="M3839" s="304"/>
      <c r="N3839" s="304"/>
      <c r="O3839" s="304"/>
      <c r="P3839" s="304"/>
      <c r="Q3839" s="304"/>
      <c r="R3839" s="304"/>
      <c r="S3839" s="304"/>
      <c r="T3839" s="304"/>
      <c r="U3839" s="304"/>
      <c r="V3839" s="304"/>
      <c r="W3839" s="304"/>
      <c r="X3839" s="304"/>
      <c r="Y3839" s="154"/>
    </row>
    <row r="3840" spans="1:25">
      <c r="A3840" s="174"/>
      <c r="B3840" s="162"/>
      <c r="C3840" s="162"/>
      <c r="D3840" s="248" t="s">
        <v>1551</v>
      </c>
      <c r="E3840" s="302"/>
      <c r="F3840" s="302"/>
      <c r="G3840" s="302"/>
      <c r="H3840" s="302"/>
      <c r="I3840" s="302"/>
      <c r="J3840" s="316">
        <v>133800</v>
      </c>
      <c r="K3840" s="302"/>
      <c r="L3840" s="302"/>
      <c r="M3840" s="304"/>
      <c r="N3840" s="304"/>
      <c r="O3840" s="304"/>
      <c r="P3840" s="304"/>
      <c r="Q3840" s="304"/>
      <c r="R3840" s="304"/>
      <c r="S3840" s="304"/>
      <c r="T3840" s="304"/>
      <c r="U3840" s="304"/>
      <c r="V3840" s="304"/>
      <c r="W3840" s="304"/>
      <c r="X3840" s="304"/>
      <c r="Y3840" s="154"/>
    </row>
    <row r="3841" spans="1:25">
      <c r="A3841" s="174"/>
      <c r="B3841" s="162"/>
      <c r="C3841" s="162"/>
      <c r="D3841" s="248" t="s">
        <v>1552</v>
      </c>
      <c r="E3841" s="302"/>
      <c r="F3841" s="302"/>
      <c r="G3841" s="302"/>
      <c r="H3841" s="302"/>
      <c r="I3841" s="302"/>
      <c r="J3841" s="316">
        <v>150000</v>
      </c>
      <c r="K3841" s="302"/>
      <c r="L3841" s="302"/>
      <c r="M3841" s="304"/>
      <c r="N3841" s="304"/>
      <c r="O3841" s="304"/>
      <c r="P3841" s="304"/>
      <c r="Q3841" s="304"/>
      <c r="R3841" s="304"/>
      <c r="S3841" s="304"/>
      <c r="T3841" s="304"/>
      <c r="U3841" s="304"/>
      <c r="V3841" s="304"/>
      <c r="W3841" s="304"/>
      <c r="X3841" s="304"/>
      <c r="Y3841" s="154"/>
    </row>
    <row r="3842" spans="1:25">
      <c r="A3842" s="174"/>
      <c r="B3842" s="162"/>
      <c r="C3842" s="162"/>
      <c r="D3842" s="248" t="s">
        <v>1553</v>
      </c>
      <c r="E3842" s="302"/>
      <c r="F3842" s="302"/>
      <c r="G3842" s="302"/>
      <c r="H3842" s="302"/>
      <c r="I3842" s="302"/>
      <c r="J3842" s="316">
        <v>111800</v>
      </c>
      <c r="K3842" s="302"/>
      <c r="L3842" s="302"/>
      <c r="M3842" s="304"/>
      <c r="N3842" s="304"/>
      <c r="O3842" s="304"/>
      <c r="P3842" s="304"/>
      <c r="Q3842" s="304"/>
      <c r="R3842" s="304"/>
      <c r="S3842" s="304"/>
      <c r="T3842" s="304"/>
      <c r="U3842" s="304"/>
      <c r="V3842" s="304"/>
      <c r="W3842" s="304"/>
      <c r="X3842" s="304"/>
      <c r="Y3842" s="154"/>
    </row>
    <row r="3843" spans="1:25">
      <c r="A3843" s="174"/>
      <c r="B3843" s="162"/>
      <c r="C3843" s="162"/>
      <c r="D3843" s="248" t="s">
        <v>1554</v>
      </c>
      <c r="E3843" s="302"/>
      <c r="F3843" s="302"/>
      <c r="G3843" s="302"/>
      <c r="H3843" s="302"/>
      <c r="I3843" s="302"/>
      <c r="J3843" s="316">
        <v>145200</v>
      </c>
      <c r="K3843" s="302"/>
      <c r="L3843" s="302"/>
      <c r="M3843" s="304"/>
      <c r="N3843" s="304"/>
      <c r="O3843" s="304"/>
      <c r="P3843" s="304"/>
      <c r="Q3843" s="304"/>
      <c r="R3843" s="304"/>
      <c r="S3843" s="304"/>
      <c r="T3843" s="304"/>
      <c r="U3843" s="304"/>
      <c r="V3843" s="304"/>
      <c r="W3843" s="304"/>
      <c r="X3843" s="304"/>
      <c r="Y3843" s="154"/>
    </row>
    <row r="3844" spans="1:25">
      <c r="A3844" s="174"/>
      <c r="B3844" s="162"/>
      <c r="C3844" s="162"/>
      <c r="D3844" s="248" t="s">
        <v>1555</v>
      </c>
      <c r="E3844" s="302"/>
      <c r="F3844" s="302"/>
      <c r="G3844" s="302"/>
      <c r="H3844" s="302"/>
      <c r="I3844" s="302"/>
      <c r="J3844" s="316">
        <v>63000</v>
      </c>
      <c r="K3844" s="302"/>
      <c r="L3844" s="302"/>
      <c r="M3844" s="304"/>
      <c r="N3844" s="304"/>
      <c r="O3844" s="304"/>
      <c r="P3844" s="304"/>
      <c r="Q3844" s="304"/>
      <c r="R3844" s="304"/>
      <c r="S3844" s="304"/>
      <c r="T3844" s="304"/>
      <c r="U3844" s="304"/>
      <c r="V3844" s="304"/>
      <c r="W3844" s="304"/>
      <c r="X3844" s="304"/>
      <c r="Y3844" s="154"/>
    </row>
    <row r="3845" spans="1:25">
      <c r="A3845" s="174"/>
      <c r="B3845" s="162"/>
      <c r="C3845" s="162"/>
      <c r="D3845" s="248" t="s">
        <v>1556</v>
      </c>
      <c r="E3845" s="302"/>
      <c r="F3845" s="302"/>
      <c r="G3845" s="302"/>
      <c r="H3845" s="302"/>
      <c r="I3845" s="302"/>
      <c r="J3845" s="316">
        <v>80400</v>
      </c>
      <c r="K3845" s="302"/>
      <c r="L3845" s="302"/>
      <c r="M3845" s="304"/>
      <c r="N3845" s="304"/>
      <c r="O3845" s="304"/>
      <c r="P3845" s="304"/>
      <c r="Q3845" s="304"/>
      <c r="R3845" s="304"/>
      <c r="S3845" s="304"/>
      <c r="T3845" s="304"/>
      <c r="U3845" s="304"/>
      <c r="V3845" s="304"/>
      <c r="W3845" s="304"/>
      <c r="X3845" s="304"/>
      <c r="Y3845" s="154"/>
    </row>
    <row r="3846" spans="1:25">
      <c r="A3846" s="174"/>
      <c r="B3846" s="162"/>
      <c r="C3846" s="162"/>
      <c r="D3846" s="248" t="s">
        <v>1557</v>
      </c>
      <c r="E3846" s="302"/>
      <c r="F3846" s="302"/>
      <c r="G3846" s="302"/>
      <c r="H3846" s="302"/>
      <c r="I3846" s="302"/>
      <c r="J3846" s="316">
        <v>97900</v>
      </c>
      <c r="K3846" s="302"/>
      <c r="L3846" s="302"/>
      <c r="M3846" s="304"/>
      <c r="N3846" s="304"/>
      <c r="O3846" s="304"/>
      <c r="P3846" s="304"/>
      <c r="Q3846" s="304"/>
      <c r="R3846" s="304"/>
      <c r="S3846" s="304"/>
      <c r="T3846" s="304"/>
      <c r="U3846" s="304"/>
      <c r="V3846" s="304"/>
      <c r="W3846" s="304"/>
      <c r="X3846" s="304"/>
      <c r="Y3846" s="154"/>
    </row>
    <row r="3847" spans="1:25">
      <c r="A3847" s="174"/>
      <c r="B3847" s="162"/>
      <c r="C3847" s="162"/>
      <c r="D3847" s="248" t="s">
        <v>1558</v>
      </c>
      <c r="E3847" s="302"/>
      <c r="F3847" s="302"/>
      <c r="G3847" s="302"/>
      <c r="H3847" s="302"/>
      <c r="I3847" s="302"/>
      <c r="J3847" s="316">
        <v>174000</v>
      </c>
      <c r="K3847" s="302"/>
      <c r="L3847" s="302"/>
      <c r="M3847" s="304"/>
      <c r="N3847" s="304"/>
      <c r="O3847" s="304"/>
      <c r="P3847" s="304"/>
      <c r="Q3847" s="304"/>
      <c r="R3847" s="304"/>
      <c r="S3847" s="304"/>
      <c r="T3847" s="304"/>
      <c r="U3847" s="304"/>
      <c r="V3847" s="304"/>
      <c r="W3847" s="304"/>
      <c r="X3847" s="304"/>
      <c r="Y3847" s="154"/>
    </row>
    <row r="3848" spans="1:25">
      <c r="A3848" s="174"/>
      <c r="B3848" s="162"/>
      <c r="C3848" s="162"/>
      <c r="D3848" s="248" t="s">
        <v>1559</v>
      </c>
      <c r="E3848" s="302"/>
      <c r="F3848" s="302"/>
      <c r="G3848" s="302"/>
      <c r="H3848" s="302"/>
      <c r="I3848" s="302"/>
      <c r="J3848" s="316">
        <v>726000</v>
      </c>
      <c r="K3848" s="302"/>
      <c r="L3848" s="302"/>
      <c r="M3848" s="304"/>
      <c r="N3848" s="304"/>
      <c r="O3848" s="304"/>
      <c r="P3848" s="304"/>
      <c r="Q3848" s="304"/>
      <c r="R3848" s="304"/>
      <c r="S3848" s="304"/>
      <c r="T3848" s="304"/>
      <c r="U3848" s="304"/>
      <c r="V3848" s="304"/>
      <c r="W3848" s="304"/>
      <c r="X3848" s="304"/>
      <c r="Y3848" s="154"/>
    </row>
    <row r="3849" spans="1:25">
      <c r="A3849" s="174"/>
      <c r="B3849" s="162"/>
      <c r="C3849" s="162"/>
      <c r="D3849" s="248" t="s">
        <v>1560</v>
      </c>
      <c r="E3849" s="302"/>
      <c r="F3849" s="302"/>
      <c r="G3849" s="302"/>
      <c r="H3849" s="302"/>
      <c r="I3849" s="302"/>
      <c r="J3849" s="316">
        <v>95000</v>
      </c>
      <c r="K3849" s="302"/>
      <c r="L3849" s="302"/>
      <c r="M3849" s="304"/>
      <c r="N3849" s="304"/>
      <c r="O3849" s="304"/>
      <c r="P3849" s="304"/>
      <c r="Q3849" s="304"/>
      <c r="R3849" s="304"/>
      <c r="S3849" s="304"/>
      <c r="T3849" s="304"/>
      <c r="U3849" s="304"/>
      <c r="V3849" s="304"/>
      <c r="W3849" s="304"/>
      <c r="X3849" s="304"/>
      <c r="Y3849" s="154"/>
    </row>
    <row r="3850" spans="1:25">
      <c r="A3850" s="174"/>
      <c r="B3850" s="162"/>
      <c r="C3850" s="162"/>
      <c r="D3850" s="248" t="s">
        <v>1561</v>
      </c>
      <c r="E3850" s="302"/>
      <c r="F3850" s="302"/>
      <c r="G3850" s="302"/>
      <c r="H3850" s="302"/>
      <c r="I3850" s="302"/>
      <c r="J3850" s="316">
        <v>29000</v>
      </c>
      <c r="K3850" s="302"/>
      <c r="L3850" s="302"/>
      <c r="M3850" s="304"/>
      <c r="N3850" s="304"/>
      <c r="O3850" s="304"/>
      <c r="P3850" s="304"/>
      <c r="Q3850" s="304"/>
      <c r="R3850" s="304"/>
      <c r="S3850" s="304"/>
      <c r="T3850" s="304"/>
      <c r="U3850" s="304"/>
      <c r="V3850" s="304"/>
      <c r="W3850" s="304"/>
      <c r="X3850" s="304"/>
      <c r="Y3850" s="154"/>
    </row>
    <row r="3851" spans="1:25">
      <c r="A3851" s="174"/>
      <c r="B3851" s="162"/>
      <c r="C3851" s="162"/>
      <c r="D3851" s="248" t="s">
        <v>1562</v>
      </c>
      <c r="E3851" s="302"/>
      <c r="F3851" s="302"/>
      <c r="G3851" s="302"/>
      <c r="H3851" s="302"/>
      <c r="I3851" s="302"/>
      <c r="J3851" s="316">
        <v>24500</v>
      </c>
      <c r="K3851" s="302"/>
      <c r="L3851" s="302"/>
      <c r="M3851" s="304"/>
      <c r="N3851" s="304"/>
      <c r="O3851" s="304"/>
      <c r="P3851" s="304"/>
      <c r="Q3851" s="304"/>
      <c r="R3851" s="304"/>
      <c r="S3851" s="304"/>
      <c r="T3851" s="304"/>
      <c r="U3851" s="304"/>
      <c r="V3851" s="304"/>
      <c r="W3851" s="304"/>
      <c r="X3851" s="304"/>
      <c r="Y3851" s="154"/>
    </row>
    <row r="3852" spans="1:25">
      <c r="A3852" s="174"/>
      <c r="B3852" s="162"/>
      <c r="C3852" s="162"/>
      <c r="D3852" s="248" t="s">
        <v>1563</v>
      </c>
      <c r="E3852" s="302"/>
      <c r="F3852" s="302"/>
      <c r="G3852" s="302"/>
      <c r="H3852" s="302"/>
      <c r="I3852" s="302"/>
      <c r="J3852" s="316">
        <v>24500</v>
      </c>
      <c r="K3852" s="302"/>
      <c r="L3852" s="302"/>
      <c r="M3852" s="304"/>
      <c r="N3852" s="304"/>
      <c r="O3852" s="304"/>
      <c r="P3852" s="304"/>
      <c r="Q3852" s="304"/>
      <c r="R3852" s="304"/>
      <c r="S3852" s="304"/>
      <c r="T3852" s="304"/>
      <c r="U3852" s="304"/>
      <c r="V3852" s="304"/>
      <c r="W3852" s="304"/>
      <c r="X3852" s="304"/>
      <c r="Y3852" s="154"/>
    </row>
    <row r="3853" spans="1:25">
      <c r="A3853" s="174"/>
      <c r="B3853" s="162"/>
      <c r="C3853" s="162"/>
      <c r="D3853" s="248" t="s">
        <v>1564</v>
      </c>
      <c r="E3853" s="302"/>
      <c r="F3853" s="302"/>
      <c r="G3853" s="302"/>
      <c r="H3853" s="302"/>
      <c r="I3853" s="302"/>
      <c r="J3853" s="316">
        <v>38000</v>
      </c>
      <c r="K3853" s="302"/>
      <c r="L3853" s="302"/>
      <c r="M3853" s="304"/>
      <c r="N3853" s="304"/>
      <c r="O3853" s="304"/>
      <c r="P3853" s="304"/>
      <c r="Q3853" s="304"/>
      <c r="R3853" s="304"/>
      <c r="S3853" s="304"/>
      <c r="T3853" s="304"/>
      <c r="U3853" s="304"/>
      <c r="V3853" s="304"/>
      <c r="W3853" s="304"/>
      <c r="X3853" s="304"/>
      <c r="Y3853" s="154"/>
    </row>
    <row r="3854" spans="1:25">
      <c r="A3854" s="174"/>
      <c r="B3854" s="162"/>
      <c r="C3854" s="162"/>
      <c r="D3854" s="248" t="s">
        <v>1565</v>
      </c>
      <c r="E3854" s="302"/>
      <c r="F3854" s="302"/>
      <c r="G3854" s="302"/>
      <c r="H3854" s="302"/>
      <c r="I3854" s="302"/>
      <c r="J3854" s="316">
        <v>129000</v>
      </c>
      <c r="K3854" s="302"/>
      <c r="L3854" s="302"/>
      <c r="M3854" s="304"/>
      <c r="N3854" s="304"/>
      <c r="O3854" s="304"/>
      <c r="P3854" s="304"/>
      <c r="Q3854" s="304"/>
      <c r="R3854" s="304"/>
      <c r="S3854" s="304"/>
      <c r="T3854" s="304"/>
      <c r="U3854" s="304"/>
      <c r="V3854" s="304"/>
      <c r="W3854" s="304"/>
      <c r="X3854" s="304"/>
      <c r="Y3854" s="154"/>
    </row>
    <row r="3855" spans="1:25">
      <c r="A3855" s="174"/>
      <c r="B3855" s="162"/>
      <c r="C3855" s="162"/>
      <c r="D3855" s="248" t="s">
        <v>1566</v>
      </c>
      <c r="E3855" s="302"/>
      <c r="F3855" s="302"/>
      <c r="G3855" s="302"/>
      <c r="H3855" s="302"/>
      <c r="I3855" s="302"/>
      <c r="J3855" s="316">
        <v>22400</v>
      </c>
      <c r="K3855" s="302"/>
      <c r="L3855" s="302"/>
      <c r="M3855" s="304"/>
      <c r="N3855" s="304"/>
      <c r="O3855" s="304"/>
      <c r="P3855" s="304"/>
      <c r="Q3855" s="304"/>
      <c r="R3855" s="304"/>
      <c r="S3855" s="304"/>
      <c r="T3855" s="304"/>
      <c r="U3855" s="304"/>
      <c r="V3855" s="304"/>
      <c r="W3855" s="304"/>
      <c r="X3855" s="304"/>
      <c r="Y3855" s="154"/>
    </row>
    <row r="3856" spans="1:25">
      <c r="A3856" s="174"/>
      <c r="B3856" s="162"/>
      <c r="C3856" s="162"/>
      <c r="D3856" s="248" t="s">
        <v>1567</v>
      </c>
      <c r="E3856" s="302"/>
      <c r="F3856" s="302"/>
      <c r="G3856" s="302"/>
      <c r="H3856" s="302"/>
      <c r="I3856" s="302"/>
      <c r="J3856" s="316">
        <v>29000</v>
      </c>
      <c r="K3856" s="302"/>
      <c r="L3856" s="302"/>
      <c r="M3856" s="304"/>
      <c r="N3856" s="304"/>
      <c r="O3856" s="304"/>
      <c r="P3856" s="304"/>
      <c r="Q3856" s="304"/>
      <c r="R3856" s="304"/>
      <c r="S3856" s="304"/>
      <c r="T3856" s="304"/>
      <c r="U3856" s="304"/>
      <c r="V3856" s="304"/>
      <c r="W3856" s="304"/>
      <c r="X3856" s="304"/>
      <c r="Y3856" s="154"/>
    </row>
    <row r="3857" spans="1:25">
      <c r="A3857" s="174"/>
      <c r="B3857" s="162"/>
      <c r="C3857" s="162"/>
      <c r="D3857" s="248" t="s">
        <v>1568</v>
      </c>
      <c r="E3857" s="302"/>
      <c r="F3857" s="302"/>
      <c r="G3857" s="302"/>
      <c r="H3857" s="302"/>
      <c r="I3857" s="302"/>
      <c r="J3857" s="316">
        <v>20400</v>
      </c>
      <c r="K3857" s="302"/>
      <c r="L3857" s="302"/>
      <c r="M3857" s="304"/>
      <c r="N3857" s="304"/>
      <c r="O3857" s="304"/>
      <c r="P3857" s="304"/>
      <c r="Q3857" s="304"/>
      <c r="R3857" s="304"/>
      <c r="S3857" s="304"/>
      <c r="T3857" s="304"/>
      <c r="U3857" s="304"/>
      <c r="V3857" s="304"/>
      <c r="W3857" s="304"/>
      <c r="X3857" s="304"/>
      <c r="Y3857" s="154"/>
    </row>
    <row r="3858" spans="1:25">
      <c r="A3858" s="174"/>
      <c r="B3858" s="162"/>
      <c r="C3858" s="162"/>
      <c r="D3858" s="248" t="s">
        <v>1569</v>
      </c>
      <c r="E3858" s="302"/>
      <c r="F3858" s="302"/>
      <c r="G3858" s="302"/>
      <c r="H3858" s="302"/>
      <c r="I3858" s="302"/>
      <c r="J3858" s="316">
        <v>3000000</v>
      </c>
      <c r="K3858" s="302"/>
      <c r="L3858" s="302"/>
      <c r="M3858" s="304"/>
      <c r="N3858" s="304"/>
      <c r="O3858" s="304"/>
      <c r="P3858" s="304"/>
      <c r="Q3858" s="304"/>
      <c r="R3858" s="304"/>
      <c r="S3858" s="304"/>
      <c r="T3858" s="304"/>
      <c r="U3858" s="304"/>
      <c r="V3858" s="304"/>
      <c r="W3858" s="304"/>
      <c r="X3858" s="304"/>
      <c r="Y3858" s="154"/>
    </row>
    <row r="3859" spans="1:25">
      <c r="A3859" s="174"/>
      <c r="B3859" s="162"/>
      <c r="C3859" s="162"/>
      <c r="D3859" s="248" t="s">
        <v>1570</v>
      </c>
      <c r="E3859" s="302"/>
      <c r="F3859" s="302"/>
      <c r="G3859" s="302"/>
      <c r="H3859" s="302"/>
      <c r="I3859" s="302"/>
      <c r="J3859" s="316">
        <v>102600</v>
      </c>
      <c r="K3859" s="302"/>
      <c r="L3859" s="302"/>
      <c r="M3859" s="304"/>
      <c r="N3859" s="304"/>
      <c r="O3859" s="304"/>
      <c r="P3859" s="304"/>
      <c r="Q3859" s="304"/>
      <c r="R3859" s="304"/>
      <c r="S3859" s="304"/>
      <c r="T3859" s="304"/>
      <c r="U3859" s="304"/>
      <c r="V3859" s="304"/>
      <c r="W3859" s="304"/>
      <c r="X3859" s="304"/>
      <c r="Y3859" s="154"/>
    </row>
    <row r="3860" spans="1:25">
      <c r="A3860" s="174"/>
      <c r="B3860" s="162"/>
      <c r="C3860" s="162"/>
      <c r="D3860" s="248" t="s">
        <v>1571</v>
      </c>
      <c r="E3860" s="302"/>
      <c r="F3860" s="302"/>
      <c r="G3860" s="302"/>
      <c r="H3860" s="302"/>
      <c r="I3860" s="302"/>
      <c r="J3860" s="316">
        <v>434000</v>
      </c>
      <c r="K3860" s="302"/>
      <c r="L3860" s="302"/>
      <c r="M3860" s="304"/>
      <c r="N3860" s="304"/>
      <c r="O3860" s="304"/>
      <c r="P3860" s="304"/>
      <c r="Q3860" s="304"/>
      <c r="R3860" s="304"/>
      <c r="S3860" s="304"/>
      <c r="T3860" s="304"/>
      <c r="U3860" s="304"/>
      <c r="V3860" s="304"/>
      <c r="W3860" s="304"/>
      <c r="X3860" s="304"/>
      <c r="Y3860" s="154"/>
    </row>
    <row r="3861" spans="1:25">
      <c r="A3861" s="174"/>
      <c r="B3861" s="162"/>
      <c r="C3861" s="162"/>
      <c r="D3861" s="248" t="s">
        <v>1572</v>
      </c>
      <c r="E3861" s="302"/>
      <c r="F3861" s="302"/>
      <c r="G3861" s="302"/>
      <c r="H3861" s="302"/>
      <c r="I3861" s="302"/>
      <c r="J3861" s="316">
        <v>1575000</v>
      </c>
      <c r="K3861" s="302"/>
      <c r="L3861" s="302"/>
      <c r="M3861" s="304"/>
      <c r="N3861" s="304"/>
      <c r="O3861" s="304"/>
      <c r="P3861" s="304"/>
      <c r="Q3861" s="304"/>
      <c r="R3861" s="304"/>
      <c r="S3861" s="304"/>
      <c r="T3861" s="304"/>
      <c r="U3861" s="304"/>
      <c r="V3861" s="304"/>
      <c r="W3861" s="304"/>
      <c r="X3861" s="304"/>
      <c r="Y3861" s="154"/>
    </row>
    <row r="3862" spans="1:25">
      <c r="A3862" s="174"/>
      <c r="B3862" s="162"/>
      <c r="C3862" s="162"/>
      <c r="D3862" s="248" t="s">
        <v>1274</v>
      </c>
      <c r="E3862" s="302"/>
      <c r="F3862" s="302"/>
      <c r="G3862" s="302"/>
      <c r="H3862" s="302"/>
      <c r="I3862" s="302"/>
      <c r="J3862" s="316">
        <v>14700000</v>
      </c>
      <c r="K3862" s="302"/>
      <c r="L3862" s="302"/>
      <c r="M3862" s="304"/>
      <c r="N3862" s="304"/>
      <c r="O3862" s="304"/>
      <c r="P3862" s="304"/>
      <c r="Q3862" s="304"/>
      <c r="R3862" s="304"/>
      <c r="S3862" s="304"/>
      <c r="T3862" s="304"/>
      <c r="U3862" s="304"/>
      <c r="V3862" s="304"/>
      <c r="W3862" s="304"/>
      <c r="X3862" s="304"/>
      <c r="Y3862" s="154"/>
    </row>
    <row r="3863" spans="1:25">
      <c r="A3863" s="174"/>
      <c r="B3863" s="162"/>
      <c r="C3863" s="162"/>
      <c r="D3863" s="248" t="s">
        <v>1573</v>
      </c>
      <c r="E3863" s="302"/>
      <c r="F3863" s="302"/>
      <c r="G3863" s="302"/>
      <c r="H3863" s="302"/>
      <c r="I3863" s="302"/>
      <c r="J3863" s="316">
        <v>7920000</v>
      </c>
      <c r="K3863" s="302"/>
      <c r="L3863" s="302"/>
      <c r="M3863" s="304"/>
      <c r="N3863" s="304"/>
      <c r="O3863" s="304"/>
      <c r="P3863" s="304"/>
      <c r="Q3863" s="304"/>
      <c r="R3863" s="304"/>
      <c r="S3863" s="304"/>
      <c r="T3863" s="304"/>
      <c r="U3863" s="304"/>
      <c r="V3863" s="304"/>
      <c r="W3863" s="304"/>
      <c r="X3863" s="304"/>
      <c r="Y3863" s="154"/>
    </row>
    <row r="3864" spans="1:25">
      <c r="A3864" s="174"/>
      <c r="B3864" s="162"/>
      <c r="C3864" s="162"/>
      <c r="D3864" s="248" t="s">
        <v>1574</v>
      </c>
      <c r="E3864" s="302"/>
      <c r="F3864" s="302"/>
      <c r="G3864" s="302"/>
      <c r="H3864" s="302"/>
      <c r="I3864" s="302"/>
      <c r="J3864" s="316">
        <v>4500000</v>
      </c>
      <c r="K3864" s="302"/>
      <c r="L3864" s="302"/>
      <c r="M3864" s="304"/>
      <c r="N3864" s="304"/>
      <c r="O3864" s="304"/>
      <c r="P3864" s="304"/>
      <c r="Q3864" s="304"/>
      <c r="R3864" s="304"/>
      <c r="S3864" s="304"/>
      <c r="T3864" s="304"/>
      <c r="U3864" s="304"/>
      <c r="V3864" s="304"/>
      <c r="W3864" s="304"/>
      <c r="X3864" s="304"/>
      <c r="Y3864" s="154"/>
    </row>
    <row r="3865" spans="1:25">
      <c r="A3865" s="174"/>
      <c r="B3865" s="162"/>
      <c r="C3865" s="162"/>
      <c r="D3865" s="248" t="s">
        <v>655</v>
      </c>
      <c r="E3865" s="302"/>
      <c r="F3865" s="302"/>
      <c r="G3865" s="302"/>
      <c r="H3865" s="302"/>
      <c r="I3865" s="302"/>
      <c r="J3865" s="316">
        <v>250000</v>
      </c>
      <c r="K3865" s="302"/>
      <c r="L3865" s="302"/>
      <c r="M3865" s="304"/>
      <c r="N3865" s="304"/>
      <c r="O3865" s="304"/>
      <c r="P3865" s="304"/>
      <c r="Q3865" s="304"/>
      <c r="R3865" s="304"/>
      <c r="S3865" s="304"/>
      <c r="T3865" s="304"/>
      <c r="U3865" s="304"/>
      <c r="V3865" s="304"/>
      <c r="W3865" s="304"/>
      <c r="X3865" s="304"/>
      <c r="Y3865" s="154"/>
    </row>
    <row r="3866" spans="1:25">
      <c r="A3866" s="174"/>
      <c r="B3866" s="162"/>
      <c r="C3866" s="162"/>
      <c r="D3866" s="248" t="s">
        <v>655</v>
      </c>
      <c r="E3866" s="302"/>
      <c r="F3866" s="302"/>
      <c r="G3866" s="302"/>
      <c r="H3866" s="302"/>
      <c r="I3866" s="302"/>
      <c r="J3866" s="302">
        <v>250000</v>
      </c>
      <c r="K3866" s="302"/>
      <c r="L3866" s="302"/>
      <c r="M3866" s="304"/>
      <c r="N3866" s="304"/>
      <c r="O3866" s="304"/>
      <c r="P3866" s="304"/>
      <c r="Q3866" s="304"/>
      <c r="R3866" s="304"/>
      <c r="S3866" s="304"/>
      <c r="T3866" s="304"/>
      <c r="U3866" s="304"/>
      <c r="V3866" s="304"/>
      <c r="W3866" s="304"/>
      <c r="X3866" s="304"/>
      <c r="Y3866" s="154"/>
    </row>
    <row r="3867" spans="1:25">
      <c r="A3867" s="174"/>
      <c r="B3867" s="162"/>
      <c r="C3867" s="162"/>
      <c r="D3867" s="248" t="s">
        <v>1477</v>
      </c>
      <c r="E3867" s="302"/>
      <c r="F3867" s="302"/>
      <c r="G3867" s="302"/>
      <c r="H3867" s="302"/>
      <c r="I3867" s="302"/>
      <c r="J3867" s="302"/>
      <c r="K3867" s="302">
        <v>12425000</v>
      </c>
      <c r="L3867" s="302"/>
      <c r="M3867" s="304"/>
      <c r="N3867" s="304"/>
      <c r="O3867" s="304"/>
      <c r="P3867" s="304"/>
      <c r="Q3867" s="304"/>
      <c r="R3867" s="304"/>
      <c r="S3867" s="304"/>
      <c r="T3867" s="304"/>
      <c r="U3867" s="304"/>
      <c r="V3867" s="304"/>
      <c r="W3867" s="304"/>
      <c r="X3867" s="304"/>
      <c r="Y3867" s="154"/>
    </row>
    <row r="3868" spans="1:25">
      <c r="A3868" s="174"/>
      <c r="B3868" s="162"/>
      <c r="C3868" s="162"/>
      <c r="D3868" s="248" t="s">
        <v>1575</v>
      </c>
      <c r="E3868" s="302"/>
      <c r="F3868" s="302"/>
      <c r="G3868" s="302"/>
      <c r="H3868" s="302"/>
      <c r="I3868" s="302"/>
      <c r="J3868" s="302"/>
      <c r="K3868" s="302">
        <v>5950000</v>
      </c>
      <c r="L3868" s="302"/>
      <c r="M3868" s="304"/>
      <c r="N3868" s="304"/>
      <c r="O3868" s="304"/>
      <c r="P3868" s="304"/>
      <c r="Q3868" s="304"/>
      <c r="R3868" s="304"/>
      <c r="S3868" s="304"/>
      <c r="T3868" s="304"/>
      <c r="U3868" s="304"/>
      <c r="V3868" s="304"/>
      <c r="W3868" s="304"/>
      <c r="X3868" s="304"/>
      <c r="Y3868" s="154"/>
    </row>
    <row r="3869" spans="1:25">
      <c r="A3869" s="174"/>
      <c r="B3869" s="162"/>
      <c r="C3869" s="162"/>
      <c r="D3869" s="248" t="s">
        <v>1576</v>
      </c>
      <c r="E3869" s="302"/>
      <c r="F3869" s="302"/>
      <c r="G3869" s="302"/>
      <c r="H3869" s="302"/>
      <c r="I3869" s="302"/>
      <c r="J3869" s="302"/>
      <c r="K3869" s="302"/>
      <c r="L3869" s="302"/>
      <c r="M3869" s="304">
        <v>50000</v>
      </c>
      <c r="N3869" s="304"/>
      <c r="O3869" s="304"/>
      <c r="P3869" s="304"/>
      <c r="Q3869" s="304"/>
      <c r="R3869" s="304"/>
      <c r="S3869" s="304"/>
      <c r="T3869" s="304"/>
      <c r="U3869" s="304"/>
      <c r="V3869" s="304"/>
      <c r="W3869" s="304"/>
      <c r="X3869" s="304"/>
      <c r="Y3869" s="154"/>
    </row>
    <row r="3870" spans="1:25">
      <c r="A3870" s="174"/>
      <c r="B3870" s="162"/>
      <c r="C3870" s="162"/>
      <c r="D3870" s="271" t="s">
        <v>1039</v>
      </c>
      <c r="E3870" s="302"/>
      <c r="F3870" s="302"/>
      <c r="G3870" s="302"/>
      <c r="H3870" s="302"/>
      <c r="I3870" s="302"/>
      <c r="J3870" s="302"/>
      <c r="K3870" s="302"/>
      <c r="L3870" s="302"/>
      <c r="M3870" s="304"/>
      <c r="N3870" s="304"/>
      <c r="O3870" s="304"/>
      <c r="P3870" s="304"/>
      <c r="Q3870" s="304"/>
      <c r="R3870" s="304"/>
      <c r="S3870" s="304"/>
      <c r="T3870" s="304"/>
      <c r="U3870" s="304"/>
      <c r="V3870" s="304"/>
      <c r="W3870" s="304"/>
      <c r="X3870" s="304"/>
      <c r="Y3870" s="154"/>
    </row>
    <row r="3871" spans="1:25">
      <c r="A3871" s="174"/>
      <c r="B3871" s="162"/>
      <c r="C3871" s="162"/>
      <c r="D3871" s="248" t="s">
        <v>1898</v>
      </c>
      <c r="E3871" s="302"/>
      <c r="F3871" s="302"/>
      <c r="G3871" s="302"/>
      <c r="H3871" s="302"/>
      <c r="I3871" s="302"/>
      <c r="J3871" s="302"/>
      <c r="K3871" s="302"/>
      <c r="L3871" s="302"/>
      <c r="M3871" s="304"/>
      <c r="N3871" s="304"/>
      <c r="O3871" s="304"/>
      <c r="P3871" s="304"/>
      <c r="Q3871" s="304"/>
      <c r="R3871" s="304">
        <v>1122000</v>
      </c>
      <c r="S3871" s="304"/>
      <c r="T3871" s="304"/>
      <c r="U3871" s="304"/>
      <c r="V3871" s="304"/>
      <c r="W3871" s="304"/>
      <c r="X3871" s="304"/>
      <c r="Y3871" s="154"/>
    </row>
    <row r="3872" spans="1:25">
      <c r="A3872" s="174"/>
      <c r="B3872" s="162"/>
      <c r="C3872" s="162"/>
      <c r="D3872" s="248" t="s">
        <v>1899</v>
      </c>
      <c r="E3872" s="302"/>
      <c r="F3872" s="302"/>
      <c r="G3872" s="302"/>
      <c r="H3872" s="302"/>
      <c r="I3872" s="302"/>
      <c r="J3872" s="302"/>
      <c r="K3872" s="302"/>
      <c r="L3872" s="302"/>
      <c r="M3872" s="304"/>
      <c r="N3872" s="304"/>
      <c r="O3872" s="304"/>
      <c r="P3872" s="304"/>
      <c r="Q3872" s="304"/>
      <c r="R3872" s="304">
        <v>600000</v>
      </c>
      <c r="S3872" s="304"/>
      <c r="T3872" s="304"/>
      <c r="U3872" s="304"/>
      <c r="V3872" s="304"/>
      <c r="W3872" s="304"/>
      <c r="X3872" s="304"/>
      <c r="Y3872" s="154"/>
    </row>
    <row r="3873" spans="1:25">
      <c r="A3873" s="174"/>
      <c r="B3873" s="162"/>
      <c r="C3873" s="162"/>
      <c r="D3873" s="248" t="s">
        <v>1900</v>
      </c>
      <c r="E3873" s="302"/>
      <c r="F3873" s="302"/>
      <c r="G3873" s="302"/>
      <c r="H3873" s="302"/>
      <c r="I3873" s="302"/>
      <c r="J3873" s="302"/>
      <c r="K3873" s="302"/>
      <c r="L3873" s="302"/>
      <c r="M3873" s="304"/>
      <c r="N3873" s="304"/>
      <c r="O3873" s="304"/>
      <c r="P3873" s="304"/>
      <c r="Q3873" s="304"/>
      <c r="R3873" s="304">
        <v>5700000</v>
      </c>
      <c r="S3873" s="304"/>
      <c r="T3873" s="304"/>
      <c r="U3873" s="304"/>
      <c r="V3873" s="304"/>
      <c r="W3873" s="304"/>
      <c r="X3873" s="304"/>
      <c r="Y3873" s="154"/>
    </row>
    <row r="3874" spans="1:25">
      <c r="A3874" s="174"/>
      <c r="B3874" s="162"/>
      <c r="C3874" s="162"/>
      <c r="D3874" s="248" t="s">
        <v>1901</v>
      </c>
      <c r="E3874" s="302"/>
      <c r="F3874" s="302"/>
      <c r="G3874" s="302"/>
      <c r="H3874" s="302"/>
      <c r="I3874" s="302"/>
      <c r="J3874" s="302"/>
      <c r="K3874" s="302"/>
      <c r="L3874" s="302"/>
      <c r="M3874" s="304"/>
      <c r="N3874" s="304"/>
      <c r="O3874" s="304"/>
      <c r="P3874" s="304"/>
      <c r="Q3874" s="304"/>
      <c r="R3874" s="304">
        <v>900000</v>
      </c>
      <c r="S3874" s="304"/>
      <c r="T3874" s="304"/>
      <c r="U3874" s="304"/>
      <c r="V3874" s="304"/>
      <c r="W3874" s="304"/>
      <c r="X3874" s="304"/>
      <c r="Y3874" s="154"/>
    </row>
    <row r="3875" spans="1:25">
      <c r="A3875" s="174"/>
      <c r="B3875" s="162"/>
      <c r="C3875" s="162"/>
      <c r="D3875" s="248" t="s">
        <v>1902</v>
      </c>
      <c r="E3875" s="302"/>
      <c r="F3875" s="302"/>
      <c r="G3875" s="302"/>
      <c r="H3875" s="302"/>
      <c r="I3875" s="302"/>
      <c r="J3875" s="302"/>
      <c r="K3875" s="302"/>
      <c r="L3875" s="302"/>
      <c r="M3875" s="304"/>
      <c r="N3875" s="304"/>
      <c r="O3875" s="304"/>
      <c r="P3875" s="304"/>
      <c r="Q3875" s="304"/>
      <c r="R3875" s="304">
        <v>4500000</v>
      </c>
      <c r="S3875" s="304"/>
      <c r="T3875" s="304"/>
      <c r="U3875" s="304"/>
      <c r="V3875" s="304"/>
      <c r="W3875" s="304"/>
      <c r="X3875" s="304"/>
      <c r="Y3875" s="154"/>
    </row>
    <row r="3876" spans="1:25">
      <c r="A3876" s="174"/>
      <c r="B3876" s="162"/>
      <c r="C3876" s="162"/>
      <c r="D3876" s="248" t="s">
        <v>1903</v>
      </c>
      <c r="E3876" s="302"/>
      <c r="F3876" s="302"/>
      <c r="G3876" s="302"/>
      <c r="H3876" s="302"/>
      <c r="I3876" s="302"/>
      <c r="J3876" s="302"/>
      <c r="K3876" s="302"/>
      <c r="L3876" s="302"/>
      <c r="M3876" s="304"/>
      <c r="N3876" s="304"/>
      <c r="O3876" s="304"/>
      <c r="P3876" s="304"/>
      <c r="Q3876" s="304"/>
      <c r="R3876" s="304">
        <v>50000</v>
      </c>
      <c r="S3876" s="304"/>
      <c r="T3876" s="304"/>
      <c r="U3876" s="304"/>
      <c r="V3876" s="304"/>
      <c r="W3876" s="304"/>
      <c r="X3876" s="304"/>
      <c r="Y3876" s="154"/>
    </row>
    <row r="3877" spans="1:25">
      <c r="A3877" s="174"/>
      <c r="B3877" s="162"/>
      <c r="C3877" s="162"/>
      <c r="D3877" s="248" t="s">
        <v>1904</v>
      </c>
      <c r="E3877" s="302"/>
      <c r="F3877" s="302"/>
      <c r="G3877" s="302"/>
      <c r="H3877" s="302"/>
      <c r="I3877" s="302"/>
      <c r="J3877" s="302"/>
      <c r="K3877" s="302"/>
      <c r="L3877" s="302"/>
      <c r="M3877" s="304"/>
      <c r="N3877" s="304"/>
      <c r="O3877" s="304"/>
      <c r="P3877" s="304"/>
      <c r="Q3877" s="304"/>
      <c r="R3877" s="304">
        <v>25000</v>
      </c>
      <c r="S3877" s="304"/>
      <c r="T3877" s="304"/>
      <c r="U3877" s="304"/>
      <c r="V3877" s="304"/>
      <c r="W3877" s="304"/>
      <c r="X3877" s="304"/>
      <c r="Y3877" s="154"/>
    </row>
    <row r="3878" spans="1:25">
      <c r="A3878" s="174"/>
      <c r="B3878" s="162"/>
      <c r="C3878" s="162"/>
      <c r="D3878" s="248" t="s">
        <v>631</v>
      </c>
      <c r="E3878" s="302"/>
      <c r="F3878" s="302"/>
      <c r="G3878" s="302"/>
      <c r="H3878" s="302"/>
      <c r="I3878" s="302"/>
      <c r="J3878" s="302"/>
      <c r="K3878" s="302"/>
      <c r="L3878" s="302"/>
      <c r="M3878" s="304"/>
      <c r="N3878" s="304"/>
      <c r="O3878" s="304"/>
      <c r="P3878" s="304"/>
      <c r="Q3878" s="304"/>
      <c r="R3878" s="304">
        <v>250000</v>
      </c>
      <c r="S3878" s="304"/>
      <c r="T3878" s="304"/>
      <c r="U3878" s="304"/>
      <c r="V3878" s="304"/>
      <c r="W3878" s="304"/>
      <c r="X3878" s="304"/>
      <c r="Y3878" s="154"/>
    </row>
    <row r="3879" spans="1:25">
      <c r="A3879" s="174"/>
      <c r="B3879" s="162"/>
      <c r="C3879" s="162"/>
      <c r="D3879" s="248" t="s">
        <v>1905</v>
      </c>
      <c r="E3879" s="302"/>
      <c r="F3879" s="302"/>
      <c r="G3879" s="302"/>
      <c r="H3879" s="302"/>
      <c r="I3879" s="302"/>
      <c r="J3879" s="302"/>
      <c r="K3879" s="302"/>
      <c r="L3879" s="302"/>
      <c r="M3879" s="304"/>
      <c r="N3879" s="304"/>
      <c r="O3879" s="304"/>
      <c r="P3879" s="304"/>
      <c r="Q3879" s="304"/>
      <c r="R3879" s="304">
        <v>1800000</v>
      </c>
      <c r="S3879" s="304"/>
      <c r="T3879" s="304"/>
      <c r="U3879" s="304"/>
      <c r="V3879" s="304"/>
      <c r="W3879" s="304"/>
      <c r="X3879" s="304"/>
      <c r="Y3879" s="154"/>
    </row>
    <row r="3880" spans="1:25">
      <c r="A3880" s="174"/>
      <c r="B3880" s="162"/>
      <c r="C3880" s="162"/>
      <c r="D3880" s="248" t="s">
        <v>1906</v>
      </c>
      <c r="E3880" s="302"/>
      <c r="F3880" s="302"/>
      <c r="G3880" s="302"/>
      <c r="H3880" s="302"/>
      <c r="I3880" s="302"/>
      <c r="J3880" s="302"/>
      <c r="K3880" s="302"/>
      <c r="L3880" s="302"/>
      <c r="M3880" s="304"/>
      <c r="N3880" s="304"/>
      <c r="O3880" s="304"/>
      <c r="P3880" s="304"/>
      <c r="Q3880" s="304"/>
      <c r="R3880" s="304">
        <v>400000</v>
      </c>
      <c r="S3880" s="304"/>
      <c r="T3880" s="304"/>
      <c r="U3880" s="304"/>
      <c r="V3880" s="304"/>
      <c r="W3880" s="304"/>
      <c r="X3880" s="304"/>
      <c r="Y3880" s="154"/>
    </row>
    <row r="3881" spans="1:25">
      <c r="A3881" s="174"/>
      <c r="B3881" s="162"/>
      <c r="C3881" s="162"/>
      <c r="D3881" s="248" t="s">
        <v>1907</v>
      </c>
      <c r="E3881" s="302"/>
      <c r="F3881" s="302"/>
      <c r="G3881" s="302"/>
      <c r="H3881" s="302"/>
      <c r="I3881" s="302"/>
      <c r="J3881" s="302"/>
      <c r="K3881" s="302"/>
      <c r="L3881" s="302"/>
      <c r="M3881" s="304"/>
      <c r="N3881" s="304"/>
      <c r="O3881" s="304"/>
      <c r="P3881" s="304"/>
      <c r="Q3881" s="304"/>
      <c r="R3881" s="304">
        <v>1881000</v>
      </c>
      <c r="S3881" s="304"/>
      <c r="T3881" s="304"/>
      <c r="U3881" s="304"/>
      <c r="V3881" s="304"/>
      <c r="W3881" s="304"/>
      <c r="X3881" s="304"/>
      <c r="Y3881" s="154"/>
    </row>
    <row r="3882" spans="1:25">
      <c r="A3882" s="174"/>
      <c r="B3882" s="162"/>
      <c r="C3882" s="162"/>
      <c r="D3882" s="248" t="s">
        <v>1908</v>
      </c>
      <c r="E3882" s="302"/>
      <c r="F3882" s="302"/>
      <c r="G3882" s="302"/>
      <c r="H3882" s="302"/>
      <c r="I3882" s="302"/>
      <c r="J3882" s="302"/>
      <c r="K3882" s="302"/>
      <c r="L3882" s="302"/>
      <c r="M3882" s="304"/>
      <c r="N3882" s="304"/>
      <c r="O3882" s="304"/>
      <c r="P3882" s="304"/>
      <c r="Q3882" s="304"/>
      <c r="R3882" s="304">
        <v>1980000</v>
      </c>
      <c r="S3882" s="304"/>
      <c r="T3882" s="304"/>
      <c r="U3882" s="304"/>
      <c r="V3882" s="304"/>
      <c r="W3882" s="304"/>
      <c r="X3882" s="304"/>
      <c r="Y3882" s="154"/>
    </row>
    <row r="3883" spans="1:25">
      <c r="A3883" s="174"/>
      <c r="B3883" s="162"/>
      <c r="C3883" s="162"/>
      <c r="D3883" s="248" t="s">
        <v>1909</v>
      </c>
      <c r="E3883" s="302"/>
      <c r="F3883" s="302"/>
      <c r="G3883" s="302"/>
      <c r="H3883" s="302"/>
      <c r="I3883" s="302"/>
      <c r="J3883" s="302"/>
      <c r="K3883" s="302"/>
      <c r="L3883" s="302"/>
      <c r="M3883" s="304"/>
      <c r="N3883" s="304"/>
      <c r="O3883" s="304"/>
      <c r="P3883" s="304"/>
      <c r="Q3883" s="304"/>
      <c r="R3883" s="304">
        <v>275000</v>
      </c>
      <c r="S3883" s="304"/>
      <c r="T3883" s="304"/>
      <c r="U3883" s="304"/>
      <c r="V3883" s="304"/>
      <c r="W3883" s="304"/>
      <c r="X3883" s="304"/>
      <c r="Y3883" s="154"/>
    </row>
    <row r="3884" spans="1:25">
      <c r="A3884" s="174"/>
      <c r="B3884" s="162"/>
      <c r="C3884" s="162"/>
      <c r="D3884" s="248" t="s">
        <v>1380</v>
      </c>
      <c r="E3884" s="302"/>
      <c r="F3884" s="302"/>
      <c r="G3884" s="302"/>
      <c r="H3884" s="302"/>
      <c r="I3884" s="302"/>
      <c r="J3884" s="302"/>
      <c r="K3884" s="302"/>
      <c r="L3884" s="302"/>
      <c r="M3884" s="304"/>
      <c r="N3884" s="304"/>
      <c r="O3884" s="304"/>
      <c r="P3884" s="304"/>
      <c r="Q3884" s="304"/>
      <c r="R3884" s="304">
        <v>9337500</v>
      </c>
      <c r="S3884" s="304"/>
      <c r="T3884" s="304"/>
      <c r="U3884" s="304"/>
      <c r="V3884" s="304"/>
      <c r="W3884" s="304"/>
      <c r="X3884" s="304"/>
      <c r="Y3884" s="154"/>
    </row>
    <row r="3885" spans="1:25">
      <c r="A3885" s="174"/>
      <c r="B3885" s="162"/>
      <c r="C3885" s="162"/>
      <c r="D3885" s="248" t="s">
        <v>606</v>
      </c>
      <c r="E3885" s="302"/>
      <c r="F3885" s="302"/>
      <c r="G3885" s="302"/>
      <c r="H3885" s="302"/>
      <c r="I3885" s="302"/>
      <c r="J3885" s="302"/>
      <c r="K3885" s="302"/>
      <c r="L3885" s="302"/>
      <c r="M3885" s="304"/>
      <c r="N3885" s="304"/>
      <c r="O3885" s="304"/>
      <c r="P3885" s="304"/>
      <c r="Q3885" s="304"/>
      <c r="R3885" s="304">
        <v>5421350</v>
      </c>
      <c r="S3885" s="304"/>
      <c r="T3885" s="304"/>
      <c r="U3885" s="304"/>
      <c r="V3885" s="304"/>
      <c r="W3885" s="304"/>
      <c r="X3885" s="304"/>
      <c r="Y3885" s="154"/>
    </row>
    <row r="3886" spans="1:25">
      <c r="A3886" s="174"/>
      <c r="B3886" s="162"/>
      <c r="C3886" s="162"/>
      <c r="D3886" s="248" t="s">
        <v>1910</v>
      </c>
      <c r="E3886" s="302"/>
      <c r="F3886" s="302"/>
      <c r="G3886" s="302"/>
      <c r="H3886" s="302"/>
      <c r="I3886" s="302"/>
      <c r="J3886" s="302"/>
      <c r="K3886" s="302"/>
      <c r="L3886" s="302"/>
      <c r="M3886" s="304"/>
      <c r="N3886" s="304"/>
      <c r="O3886" s="304"/>
      <c r="P3886" s="304"/>
      <c r="Q3886" s="304"/>
      <c r="R3886" s="304">
        <v>2000000</v>
      </c>
      <c r="S3886" s="304"/>
      <c r="T3886" s="304"/>
      <c r="U3886" s="304"/>
      <c r="V3886" s="304"/>
      <c r="W3886" s="304"/>
      <c r="X3886" s="304"/>
      <c r="Y3886" s="154"/>
    </row>
    <row r="3887" spans="1:25">
      <c r="A3887" s="174"/>
      <c r="B3887" s="162"/>
      <c r="C3887" s="162"/>
      <c r="D3887" s="248" t="s">
        <v>1911</v>
      </c>
      <c r="E3887" s="302"/>
      <c r="F3887" s="302"/>
      <c r="G3887" s="302"/>
      <c r="H3887" s="302"/>
      <c r="I3887" s="302"/>
      <c r="J3887" s="302"/>
      <c r="K3887" s="302"/>
      <c r="L3887" s="302"/>
      <c r="M3887" s="304"/>
      <c r="N3887" s="304"/>
      <c r="O3887" s="304"/>
      <c r="P3887" s="304"/>
      <c r="Q3887" s="304"/>
      <c r="R3887" s="304">
        <v>400000</v>
      </c>
      <c r="S3887" s="304"/>
      <c r="T3887" s="304"/>
      <c r="U3887" s="304"/>
      <c r="V3887" s="304"/>
      <c r="W3887" s="304"/>
      <c r="X3887" s="304"/>
      <c r="Y3887" s="154"/>
    </row>
    <row r="3888" spans="1:25">
      <c r="A3888" s="174"/>
      <c r="B3888" s="162"/>
      <c r="C3888" s="162"/>
      <c r="D3888" s="248" t="s">
        <v>1912</v>
      </c>
      <c r="E3888" s="302"/>
      <c r="F3888" s="302"/>
      <c r="G3888" s="302"/>
      <c r="H3888" s="302"/>
      <c r="I3888" s="302"/>
      <c r="J3888" s="302"/>
      <c r="K3888" s="302"/>
      <c r="L3888" s="302"/>
      <c r="M3888" s="304"/>
      <c r="N3888" s="304"/>
      <c r="O3888" s="304"/>
      <c r="P3888" s="304"/>
      <c r="Q3888" s="304"/>
      <c r="R3888" s="304">
        <v>11040000</v>
      </c>
      <c r="S3888" s="304"/>
      <c r="T3888" s="304"/>
      <c r="U3888" s="304"/>
      <c r="V3888" s="304"/>
      <c r="W3888" s="304"/>
      <c r="X3888" s="304"/>
      <c r="Y3888" s="154"/>
    </row>
    <row r="3889" spans="1:25">
      <c r="A3889" s="174"/>
      <c r="B3889" s="162"/>
      <c r="C3889" s="162"/>
      <c r="D3889" s="248" t="s">
        <v>1913</v>
      </c>
      <c r="E3889" s="302"/>
      <c r="F3889" s="302"/>
      <c r="G3889" s="302"/>
      <c r="H3889" s="302"/>
      <c r="I3889" s="302"/>
      <c r="J3889" s="302"/>
      <c r="K3889" s="302"/>
      <c r="L3889" s="302"/>
      <c r="M3889" s="304"/>
      <c r="N3889" s="304"/>
      <c r="O3889" s="304"/>
      <c r="P3889" s="304"/>
      <c r="Q3889" s="304"/>
      <c r="R3889" s="304">
        <v>600000</v>
      </c>
      <c r="S3889" s="304"/>
      <c r="T3889" s="304"/>
      <c r="U3889" s="304"/>
      <c r="V3889" s="304"/>
      <c r="W3889" s="304"/>
      <c r="X3889" s="304"/>
      <c r="Y3889" s="154"/>
    </row>
    <row r="3890" spans="1:25">
      <c r="A3890" s="174"/>
      <c r="B3890" s="162"/>
      <c r="C3890" s="162"/>
      <c r="D3890" s="248" t="s">
        <v>486</v>
      </c>
      <c r="E3890" s="302"/>
      <c r="F3890" s="302"/>
      <c r="G3890" s="302"/>
      <c r="H3890" s="302"/>
      <c r="I3890" s="302"/>
      <c r="J3890" s="302"/>
      <c r="K3890" s="302"/>
      <c r="L3890" s="302"/>
      <c r="M3890" s="304"/>
      <c r="N3890" s="304"/>
      <c r="O3890" s="304"/>
      <c r="P3890" s="304"/>
      <c r="Q3890" s="304"/>
      <c r="R3890" s="304">
        <v>1200000</v>
      </c>
      <c r="S3890" s="304"/>
      <c r="T3890" s="304"/>
      <c r="U3890" s="304"/>
      <c r="V3890" s="304"/>
      <c r="W3890" s="304"/>
      <c r="X3890" s="304"/>
      <c r="Y3890" s="154"/>
    </row>
    <row r="3891" spans="1:25">
      <c r="A3891" s="174"/>
      <c r="B3891" s="162"/>
      <c r="C3891" s="162"/>
      <c r="D3891" s="248" t="s">
        <v>1914</v>
      </c>
      <c r="E3891" s="302"/>
      <c r="F3891" s="302"/>
      <c r="G3891" s="302"/>
      <c r="H3891" s="302"/>
      <c r="I3891" s="302"/>
      <c r="J3891" s="302"/>
      <c r="K3891" s="302"/>
      <c r="L3891" s="302"/>
      <c r="M3891" s="304"/>
      <c r="N3891" s="304"/>
      <c r="O3891" s="304"/>
      <c r="P3891" s="304"/>
      <c r="Q3891" s="304"/>
      <c r="R3891" s="304">
        <v>500000</v>
      </c>
      <c r="S3891" s="304"/>
      <c r="T3891" s="304"/>
      <c r="U3891" s="304"/>
      <c r="V3891" s="304"/>
      <c r="W3891" s="304"/>
      <c r="X3891" s="304"/>
      <c r="Y3891" s="154"/>
    </row>
    <row r="3892" spans="1:25">
      <c r="A3892" s="174"/>
      <c r="B3892" s="162"/>
      <c r="C3892" s="162"/>
      <c r="D3892" s="248" t="s">
        <v>1915</v>
      </c>
      <c r="E3892" s="302"/>
      <c r="F3892" s="302"/>
      <c r="G3892" s="302"/>
      <c r="H3892" s="302"/>
      <c r="I3892" s="302"/>
      <c r="J3892" s="302"/>
      <c r="K3892" s="302"/>
      <c r="L3892" s="302"/>
      <c r="M3892" s="304"/>
      <c r="N3892" s="304"/>
      <c r="O3892" s="304"/>
      <c r="P3892" s="304"/>
      <c r="Q3892" s="304"/>
      <c r="R3892" s="304">
        <v>50000</v>
      </c>
      <c r="S3892" s="304"/>
      <c r="T3892" s="304"/>
      <c r="U3892" s="304"/>
      <c r="V3892" s="304"/>
      <c r="W3892" s="304"/>
      <c r="X3892" s="304"/>
      <c r="Y3892" s="154"/>
    </row>
    <row r="3893" spans="1:25">
      <c r="A3893" s="174"/>
      <c r="B3893" s="162"/>
      <c r="C3893" s="162"/>
      <c r="D3893" s="201"/>
      <c r="E3893" s="302"/>
      <c r="F3893" s="302"/>
      <c r="G3893" s="302"/>
      <c r="H3893" s="302"/>
      <c r="I3893" s="302"/>
      <c r="J3893" s="302"/>
      <c r="K3893" s="302"/>
      <c r="L3893" s="302"/>
      <c r="M3893" s="304"/>
      <c r="N3893" s="304"/>
      <c r="O3893" s="304"/>
      <c r="P3893" s="304"/>
      <c r="Q3893" s="304"/>
      <c r="R3893" s="304"/>
      <c r="S3893" s="304"/>
      <c r="T3893" s="304"/>
      <c r="U3893" s="304"/>
      <c r="V3893" s="304"/>
      <c r="W3893" s="304"/>
      <c r="X3893" s="304"/>
      <c r="Y3893" s="154"/>
    </row>
    <row r="3894" spans="1:25">
      <c r="A3894" s="173"/>
      <c r="B3894" s="163">
        <v>3</v>
      </c>
      <c r="C3894" s="163" t="s">
        <v>97</v>
      </c>
      <c r="D3894" s="167" t="s">
        <v>13</v>
      </c>
      <c r="E3894" s="300">
        <v>9918518023</v>
      </c>
      <c r="F3894" s="300">
        <v>135034900</v>
      </c>
      <c r="G3894" s="300">
        <f>SUM(G3895:G3898)</f>
        <v>137534900</v>
      </c>
      <c r="H3894" s="300">
        <f t="shared" ref="H3894:T3894" si="937">SUM(H3895:H3898)</f>
        <v>1830119</v>
      </c>
      <c r="I3894" s="300">
        <f t="shared" si="937"/>
        <v>40245522.450000003</v>
      </c>
      <c r="J3894" s="300">
        <f t="shared" si="937"/>
        <v>0</v>
      </c>
      <c r="K3894" s="300">
        <f t="shared" si="937"/>
        <v>0</v>
      </c>
      <c r="L3894" s="300">
        <f t="shared" si="937"/>
        <v>7107100</v>
      </c>
      <c r="M3894" s="300">
        <f t="shared" si="937"/>
        <v>0</v>
      </c>
      <c r="N3894" s="300">
        <f t="shared" si="937"/>
        <v>0</v>
      </c>
      <c r="O3894" s="300">
        <f t="shared" si="937"/>
        <v>0</v>
      </c>
      <c r="P3894" s="300">
        <f t="shared" si="937"/>
        <v>0</v>
      </c>
      <c r="Q3894" s="300">
        <f t="shared" si="937"/>
        <v>0</v>
      </c>
      <c r="R3894" s="300">
        <f t="shared" si="937"/>
        <v>0</v>
      </c>
      <c r="S3894" s="300">
        <f t="shared" si="937"/>
        <v>0</v>
      </c>
      <c r="T3894" s="300">
        <f t="shared" si="937"/>
        <v>0</v>
      </c>
      <c r="U3894" s="300"/>
      <c r="V3894" s="300"/>
      <c r="W3894" s="301">
        <f>E3894+G3894+H3894+I3894+J3894+K3894+L3894+M3894+N3894-O3894-P3894-Q3894-R3894-S3894-T3894-U3894-V3894</f>
        <v>10105235664.450001</v>
      </c>
      <c r="X3894" s="301"/>
      <c r="Y3894" s="154"/>
    </row>
    <row r="3895" spans="1:25">
      <c r="A3895" s="174"/>
      <c r="B3895" s="162"/>
      <c r="C3895" s="162"/>
      <c r="D3895" s="278" t="s">
        <v>1577</v>
      </c>
      <c r="E3895" s="302"/>
      <c r="F3895" s="302"/>
      <c r="G3895" s="302">
        <f>143953021-8918121</f>
        <v>135034900</v>
      </c>
      <c r="H3895" s="302">
        <v>8918121</v>
      </c>
      <c r="I3895" s="302"/>
      <c r="J3895" s="302"/>
      <c r="K3895" s="302"/>
      <c r="L3895" s="323">
        <v>7107100</v>
      </c>
      <c r="M3895" s="304"/>
      <c r="N3895" s="304"/>
      <c r="O3895" s="304"/>
      <c r="P3895" s="304"/>
      <c r="Q3895" s="304"/>
      <c r="R3895" s="304"/>
      <c r="S3895" s="304"/>
      <c r="T3895" s="304"/>
      <c r="U3895" s="304"/>
      <c r="V3895" s="304"/>
      <c r="W3895" s="304"/>
      <c r="X3895" s="304"/>
      <c r="Y3895" s="154"/>
    </row>
    <row r="3896" spans="1:25" s="280" customFormat="1">
      <c r="A3896" s="174"/>
      <c r="B3896" s="162"/>
      <c r="C3896" s="162"/>
      <c r="D3896" s="248"/>
      <c r="E3896" s="302"/>
      <c r="F3896" s="302"/>
      <c r="G3896" s="302"/>
      <c r="H3896" s="323">
        <v>-7107100</v>
      </c>
      <c r="I3896" s="302"/>
      <c r="J3896" s="302"/>
      <c r="K3896" s="302"/>
      <c r="L3896" s="302"/>
      <c r="M3896" s="304"/>
      <c r="N3896" s="304"/>
      <c r="O3896" s="304"/>
      <c r="P3896" s="304"/>
      <c r="Q3896" s="304"/>
      <c r="R3896" s="304"/>
      <c r="S3896" s="304"/>
      <c r="T3896" s="304"/>
      <c r="U3896" s="304"/>
      <c r="V3896" s="304"/>
      <c r="W3896" s="304"/>
      <c r="X3896" s="304"/>
      <c r="Y3896" s="154"/>
    </row>
    <row r="3897" spans="1:25">
      <c r="A3897" s="174"/>
      <c r="B3897" s="162"/>
      <c r="C3897" s="162"/>
      <c r="D3897" s="248" t="s">
        <v>1578</v>
      </c>
      <c r="E3897" s="302"/>
      <c r="F3897" s="302"/>
      <c r="G3897" s="302">
        <v>2500000</v>
      </c>
      <c r="H3897" s="302">
        <v>19098</v>
      </c>
      <c r="I3897" s="302"/>
      <c r="J3897" s="302"/>
      <c r="K3897" s="302"/>
      <c r="L3897" s="302"/>
      <c r="M3897" s="304"/>
      <c r="N3897" s="304"/>
      <c r="O3897" s="304"/>
      <c r="P3897" s="304"/>
      <c r="Q3897" s="304"/>
      <c r="R3897" s="304"/>
      <c r="S3897" s="304"/>
      <c r="T3897" s="304"/>
      <c r="U3897" s="304"/>
      <c r="V3897" s="304"/>
      <c r="W3897" s="304"/>
      <c r="X3897" s="304"/>
      <c r="Y3897" s="154"/>
    </row>
    <row r="3898" spans="1:25">
      <c r="A3898" s="174"/>
      <c r="B3898" s="162"/>
      <c r="C3898" s="162"/>
      <c r="D3898" s="248" t="s">
        <v>1579</v>
      </c>
      <c r="E3898" s="302"/>
      <c r="F3898" s="302"/>
      <c r="G3898" s="302"/>
      <c r="H3898" s="302"/>
      <c r="I3898" s="302">
        <v>40245522.450000003</v>
      </c>
      <c r="J3898" s="302"/>
      <c r="K3898" s="302"/>
      <c r="L3898" s="302"/>
      <c r="M3898" s="304"/>
      <c r="N3898" s="304"/>
      <c r="O3898" s="304"/>
      <c r="P3898" s="304"/>
      <c r="Q3898" s="304"/>
      <c r="R3898" s="304"/>
      <c r="S3898" s="304"/>
      <c r="T3898" s="304"/>
      <c r="U3898" s="304"/>
      <c r="V3898" s="304"/>
      <c r="W3898" s="304"/>
      <c r="X3898" s="304"/>
      <c r="Y3898" s="154"/>
    </row>
    <row r="3899" spans="1:25">
      <c r="A3899" s="173"/>
      <c r="B3899" s="163">
        <v>4</v>
      </c>
      <c r="C3899" s="163" t="s">
        <v>98</v>
      </c>
      <c r="D3899" s="167" t="s">
        <v>8</v>
      </c>
      <c r="E3899" s="300">
        <v>122550000</v>
      </c>
      <c r="F3899" s="300">
        <v>2500000</v>
      </c>
      <c r="G3899" s="300"/>
      <c r="H3899" s="300"/>
      <c r="I3899" s="300"/>
      <c r="J3899" s="300"/>
      <c r="K3899" s="300"/>
      <c r="L3899" s="300"/>
      <c r="M3899" s="301">
        <v>0</v>
      </c>
      <c r="N3899" s="301"/>
      <c r="O3899" s="301"/>
      <c r="P3899" s="301"/>
      <c r="Q3899" s="301">
        <v>0</v>
      </c>
      <c r="R3899" s="301">
        <v>0</v>
      </c>
      <c r="S3899" s="301">
        <v>0</v>
      </c>
      <c r="T3899" s="301"/>
      <c r="U3899" s="301"/>
      <c r="V3899" s="301"/>
      <c r="W3899" s="301">
        <f t="shared" ref="W3899:W3902" si="938">E3899+G3899+H3899+I3899+J3899+K3899+L3899+M3899+N3899-O3899-P3899-Q3899-R3899-S3899-T3899-U3899-V3899</f>
        <v>122550000</v>
      </c>
      <c r="X3899" s="301"/>
      <c r="Y3899" s="154"/>
    </row>
    <row r="3900" spans="1:25">
      <c r="A3900" s="173"/>
      <c r="B3900" s="163">
        <v>5</v>
      </c>
      <c r="C3900" s="163" t="s">
        <v>99</v>
      </c>
      <c r="D3900" s="167" t="s">
        <v>14</v>
      </c>
      <c r="E3900" s="300">
        <v>39294000</v>
      </c>
      <c r="F3900" s="300"/>
      <c r="G3900" s="300"/>
      <c r="H3900" s="300"/>
      <c r="I3900" s="300"/>
      <c r="J3900" s="300"/>
      <c r="K3900" s="300"/>
      <c r="L3900" s="300"/>
      <c r="M3900" s="301">
        <v>0</v>
      </c>
      <c r="N3900" s="301"/>
      <c r="O3900" s="301"/>
      <c r="P3900" s="301"/>
      <c r="Q3900" s="301">
        <v>0</v>
      </c>
      <c r="R3900" s="301">
        <v>0</v>
      </c>
      <c r="S3900" s="301">
        <v>0</v>
      </c>
      <c r="T3900" s="301"/>
      <c r="U3900" s="301"/>
      <c r="V3900" s="301"/>
      <c r="W3900" s="301">
        <f t="shared" si="938"/>
        <v>39294000</v>
      </c>
      <c r="X3900" s="301"/>
      <c r="Y3900" s="154"/>
    </row>
    <row r="3901" spans="1:25">
      <c r="A3901" s="173"/>
      <c r="B3901" s="163">
        <v>6</v>
      </c>
      <c r="C3901" s="163" t="s">
        <v>100</v>
      </c>
      <c r="D3901" s="167" t="s">
        <v>10</v>
      </c>
      <c r="E3901" s="300">
        <v>0</v>
      </c>
      <c r="F3901" s="300"/>
      <c r="G3901" s="300"/>
      <c r="H3901" s="300"/>
      <c r="I3901" s="300"/>
      <c r="J3901" s="300"/>
      <c r="K3901" s="300"/>
      <c r="L3901" s="300"/>
      <c r="M3901" s="301">
        <v>0</v>
      </c>
      <c r="N3901" s="301"/>
      <c r="O3901" s="301"/>
      <c r="P3901" s="301"/>
      <c r="Q3901" s="301">
        <v>0</v>
      </c>
      <c r="R3901" s="301">
        <v>0</v>
      </c>
      <c r="S3901" s="301">
        <v>0</v>
      </c>
      <c r="T3901" s="301"/>
      <c r="U3901" s="301"/>
      <c r="V3901" s="301"/>
      <c r="W3901" s="301">
        <f t="shared" si="938"/>
        <v>0</v>
      </c>
      <c r="X3901" s="301"/>
      <c r="Y3901" s="154"/>
    </row>
    <row r="3902" spans="1:25" s="247" customFormat="1">
      <c r="A3902" s="175"/>
      <c r="B3902" s="168">
        <v>7</v>
      </c>
      <c r="C3902" s="168"/>
      <c r="D3902" s="169" t="s">
        <v>11</v>
      </c>
      <c r="E3902" s="300">
        <v>31830300</v>
      </c>
      <c r="F3902" s="300"/>
      <c r="G3902" s="300">
        <f t="shared" ref="G3902:T3902" si="939">SUM(G3903:G3956)</f>
        <v>0</v>
      </c>
      <c r="H3902" s="300">
        <f t="shared" si="939"/>
        <v>0</v>
      </c>
      <c r="I3902" s="300">
        <f t="shared" si="939"/>
        <v>55326000</v>
      </c>
      <c r="J3902" s="300">
        <f t="shared" si="939"/>
        <v>0</v>
      </c>
      <c r="K3902" s="300">
        <f t="shared" si="939"/>
        <v>0</v>
      </c>
      <c r="L3902" s="300">
        <f t="shared" si="939"/>
        <v>0</v>
      </c>
      <c r="M3902" s="300">
        <f t="shared" si="939"/>
        <v>50031850</v>
      </c>
      <c r="N3902" s="300">
        <f t="shared" si="939"/>
        <v>0</v>
      </c>
      <c r="O3902" s="300">
        <f t="shared" si="939"/>
        <v>0</v>
      </c>
      <c r="P3902" s="300">
        <f t="shared" si="939"/>
        <v>0</v>
      </c>
      <c r="Q3902" s="300">
        <f t="shared" si="939"/>
        <v>0</v>
      </c>
      <c r="R3902" s="300">
        <f t="shared" si="939"/>
        <v>50000</v>
      </c>
      <c r="S3902" s="300">
        <f t="shared" si="939"/>
        <v>81812150</v>
      </c>
      <c r="T3902" s="300">
        <f t="shared" si="939"/>
        <v>0</v>
      </c>
      <c r="U3902" s="300"/>
      <c r="V3902" s="300"/>
      <c r="W3902" s="301">
        <f t="shared" si="938"/>
        <v>55326000</v>
      </c>
      <c r="X3902" s="308"/>
      <c r="Y3902" s="155"/>
    </row>
    <row r="3903" spans="1:25" s="247" customFormat="1">
      <c r="A3903" s="165"/>
      <c r="B3903" s="164"/>
      <c r="C3903" s="164"/>
      <c r="D3903" s="248" t="s">
        <v>1580</v>
      </c>
      <c r="E3903" s="302"/>
      <c r="F3903" s="302"/>
      <c r="G3903" s="368">
        <v>0</v>
      </c>
      <c r="H3903" s="302"/>
      <c r="I3903" s="368">
        <v>55326000</v>
      </c>
      <c r="J3903" s="302"/>
      <c r="K3903" s="302"/>
      <c r="L3903" s="302"/>
      <c r="M3903" s="311"/>
      <c r="N3903" s="311"/>
      <c r="O3903" s="311"/>
      <c r="P3903" s="311"/>
      <c r="Q3903" s="311"/>
      <c r="R3903" s="311"/>
      <c r="S3903" s="311"/>
      <c r="T3903" s="311"/>
      <c r="U3903" s="311"/>
      <c r="V3903" s="311"/>
      <c r="W3903" s="304"/>
      <c r="X3903" s="311"/>
      <c r="Y3903" s="155"/>
    </row>
    <row r="3904" spans="1:25" s="247" customFormat="1">
      <c r="A3904" s="165"/>
      <c r="B3904" s="164"/>
      <c r="C3904" s="164"/>
      <c r="D3904" s="248" t="s">
        <v>691</v>
      </c>
      <c r="E3904" s="302"/>
      <c r="F3904" s="302"/>
      <c r="G3904" s="302"/>
      <c r="H3904" s="302"/>
      <c r="I3904" s="302"/>
      <c r="J3904" s="302"/>
      <c r="K3904" s="302"/>
      <c r="L3904" s="302"/>
      <c r="M3904" s="311"/>
      <c r="N3904" s="311"/>
      <c r="O3904" s="311"/>
      <c r="P3904" s="311"/>
      <c r="Q3904" s="311">
        <v>0</v>
      </c>
      <c r="R3904" s="311">
        <v>50000</v>
      </c>
      <c r="S3904" s="311"/>
      <c r="T3904" s="311"/>
      <c r="U3904" s="311"/>
      <c r="V3904" s="311"/>
      <c r="W3904" s="304"/>
      <c r="X3904" s="311"/>
      <c r="Y3904" s="155"/>
    </row>
    <row r="3905" spans="1:25" s="247" customFormat="1">
      <c r="A3905" s="165"/>
      <c r="B3905" s="164"/>
      <c r="C3905" s="164"/>
      <c r="D3905" s="248" t="s">
        <v>691</v>
      </c>
      <c r="E3905" s="302"/>
      <c r="F3905" s="302"/>
      <c r="G3905" s="302"/>
      <c r="H3905" s="302"/>
      <c r="I3905" s="302"/>
      <c r="J3905" s="302"/>
      <c r="K3905" s="302"/>
      <c r="L3905" s="302"/>
      <c r="M3905" s="311"/>
      <c r="N3905" s="311"/>
      <c r="O3905" s="311"/>
      <c r="P3905" s="311"/>
      <c r="Q3905" s="311"/>
      <c r="R3905" s="311"/>
      <c r="S3905" s="317">
        <v>50000</v>
      </c>
      <c r="T3905" s="311"/>
      <c r="U3905" s="311"/>
      <c r="V3905" s="311"/>
      <c r="W3905" s="304"/>
      <c r="X3905" s="311"/>
      <c r="Y3905" s="155"/>
    </row>
    <row r="3906" spans="1:25" s="247" customFormat="1">
      <c r="A3906" s="165"/>
      <c r="B3906" s="164"/>
      <c r="C3906" s="164"/>
      <c r="D3906" s="248" t="s">
        <v>152</v>
      </c>
      <c r="E3906" s="302"/>
      <c r="F3906" s="302"/>
      <c r="G3906" s="302"/>
      <c r="H3906" s="302"/>
      <c r="I3906" s="302"/>
      <c r="J3906" s="302"/>
      <c r="K3906" s="302"/>
      <c r="L3906" s="302"/>
      <c r="M3906" s="311"/>
      <c r="N3906" s="311"/>
      <c r="O3906" s="311"/>
      <c r="P3906" s="311"/>
      <c r="Q3906" s="311"/>
      <c r="R3906" s="311"/>
      <c r="S3906" s="317">
        <v>1494000</v>
      </c>
      <c r="T3906" s="311"/>
      <c r="U3906" s="311"/>
      <c r="V3906" s="311"/>
      <c r="W3906" s="304"/>
      <c r="X3906" s="311"/>
      <c r="Y3906" s="155"/>
    </row>
    <row r="3907" spans="1:25" s="247" customFormat="1">
      <c r="A3907" s="165"/>
      <c r="B3907" s="164"/>
      <c r="C3907" s="164"/>
      <c r="D3907" s="248" t="s">
        <v>150</v>
      </c>
      <c r="E3907" s="302"/>
      <c r="F3907" s="302"/>
      <c r="G3907" s="302"/>
      <c r="H3907" s="302"/>
      <c r="I3907" s="302"/>
      <c r="J3907" s="302"/>
      <c r="K3907" s="302"/>
      <c r="L3907" s="302"/>
      <c r="M3907" s="311"/>
      <c r="N3907" s="311"/>
      <c r="O3907" s="311"/>
      <c r="P3907" s="311"/>
      <c r="Q3907" s="311"/>
      <c r="R3907" s="311"/>
      <c r="S3907" s="317">
        <v>3000000</v>
      </c>
      <c r="T3907" s="311"/>
      <c r="U3907" s="311"/>
      <c r="V3907" s="311"/>
      <c r="W3907" s="304"/>
      <c r="X3907" s="311"/>
      <c r="Y3907" s="155"/>
    </row>
    <row r="3908" spans="1:25" s="247" customFormat="1">
      <c r="A3908" s="165"/>
      <c r="B3908" s="164"/>
      <c r="C3908" s="164"/>
      <c r="D3908" s="248" t="s">
        <v>150</v>
      </c>
      <c r="E3908" s="302"/>
      <c r="F3908" s="302"/>
      <c r="G3908" s="302"/>
      <c r="H3908" s="302"/>
      <c r="I3908" s="302"/>
      <c r="J3908" s="302"/>
      <c r="K3908" s="302"/>
      <c r="L3908" s="302"/>
      <c r="M3908" s="311"/>
      <c r="N3908" s="311"/>
      <c r="O3908" s="311"/>
      <c r="P3908" s="311"/>
      <c r="Q3908" s="311"/>
      <c r="R3908" s="311"/>
      <c r="S3908" s="317">
        <v>9500000</v>
      </c>
      <c r="T3908" s="311"/>
      <c r="U3908" s="311"/>
      <c r="V3908" s="311"/>
      <c r="W3908" s="304"/>
      <c r="X3908" s="311"/>
      <c r="Y3908" s="155"/>
    </row>
    <row r="3909" spans="1:25" s="247" customFormat="1">
      <c r="A3909" s="165"/>
      <c r="B3909" s="164"/>
      <c r="C3909" s="164"/>
      <c r="D3909" s="248" t="s">
        <v>1537</v>
      </c>
      <c r="E3909" s="302"/>
      <c r="F3909" s="302"/>
      <c r="G3909" s="302"/>
      <c r="H3909" s="302"/>
      <c r="I3909" s="302"/>
      <c r="J3909" s="302"/>
      <c r="K3909" s="302"/>
      <c r="L3909" s="302"/>
      <c r="M3909" s="311"/>
      <c r="N3909" s="311"/>
      <c r="O3909" s="311"/>
      <c r="P3909" s="311"/>
      <c r="Q3909" s="311"/>
      <c r="R3909" s="311"/>
      <c r="S3909" s="317">
        <v>2260000</v>
      </c>
      <c r="T3909" s="311"/>
      <c r="U3909" s="311"/>
      <c r="V3909" s="311"/>
      <c r="W3909" s="304"/>
      <c r="X3909" s="311"/>
      <c r="Y3909" s="155"/>
    </row>
    <row r="3910" spans="1:25" s="247" customFormat="1">
      <c r="A3910" s="165"/>
      <c r="B3910" s="164"/>
      <c r="C3910" s="164"/>
      <c r="D3910" s="248" t="s">
        <v>1906</v>
      </c>
      <c r="E3910" s="302"/>
      <c r="F3910" s="302"/>
      <c r="G3910" s="302"/>
      <c r="H3910" s="302"/>
      <c r="I3910" s="302"/>
      <c r="J3910" s="302"/>
      <c r="K3910" s="302"/>
      <c r="L3910" s="302"/>
      <c r="M3910" s="311"/>
      <c r="N3910" s="311"/>
      <c r="O3910" s="311"/>
      <c r="P3910" s="311"/>
      <c r="Q3910" s="311"/>
      <c r="R3910" s="311"/>
      <c r="S3910" s="317">
        <v>25000</v>
      </c>
      <c r="T3910" s="311"/>
      <c r="U3910" s="311"/>
      <c r="V3910" s="311"/>
      <c r="W3910" s="304"/>
      <c r="X3910" s="311"/>
      <c r="Y3910" s="155"/>
    </row>
    <row r="3911" spans="1:25" s="247" customFormat="1">
      <c r="A3911" s="165"/>
      <c r="B3911" s="164"/>
      <c r="C3911" s="164"/>
      <c r="D3911" s="248" t="s">
        <v>891</v>
      </c>
      <c r="E3911" s="302"/>
      <c r="F3911" s="302"/>
      <c r="G3911" s="302"/>
      <c r="H3911" s="302"/>
      <c r="I3911" s="302"/>
      <c r="J3911" s="302"/>
      <c r="K3911" s="302"/>
      <c r="L3911" s="302"/>
      <c r="M3911" s="311"/>
      <c r="N3911" s="311"/>
      <c r="O3911" s="311"/>
      <c r="P3911" s="311"/>
      <c r="Q3911" s="311"/>
      <c r="R3911" s="311"/>
      <c r="S3911" s="317">
        <v>1980000</v>
      </c>
      <c r="T3911" s="311"/>
      <c r="U3911" s="311"/>
      <c r="V3911" s="311"/>
      <c r="W3911" s="304"/>
      <c r="X3911" s="311"/>
      <c r="Y3911" s="155"/>
    </row>
    <row r="3912" spans="1:25" s="247" customFormat="1">
      <c r="A3912" s="165"/>
      <c r="B3912" s="164"/>
      <c r="C3912" s="164"/>
      <c r="D3912" s="248" t="s">
        <v>1013</v>
      </c>
      <c r="E3912" s="302"/>
      <c r="F3912" s="302"/>
      <c r="G3912" s="302"/>
      <c r="H3912" s="302"/>
      <c r="I3912" s="302"/>
      <c r="J3912" s="302"/>
      <c r="K3912" s="302"/>
      <c r="L3912" s="302"/>
      <c r="M3912" s="311"/>
      <c r="N3912" s="311"/>
      <c r="O3912" s="311"/>
      <c r="P3912" s="311"/>
      <c r="Q3912" s="311"/>
      <c r="R3912" s="311"/>
      <c r="S3912" s="317">
        <v>2443500</v>
      </c>
      <c r="T3912" s="311"/>
      <c r="U3912" s="311"/>
      <c r="V3912" s="311"/>
      <c r="W3912" s="304"/>
      <c r="X3912" s="311"/>
      <c r="Y3912" s="155"/>
    </row>
    <row r="3913" spans="1:25" s="247" customFormat="1">
      <c r="A3913" s="165"/>
      <c r="B3913" s="164"/>
      <c r="C3913" s="164"/>
      <c r="D3913" s="248" t="s">
        <v>1917</v>
      </c>
      <c r="E3913" s="302"/>
      <c r="F3913" s="302"/>
      <c r="G3913" s="302"/>
      <c r="H3913" s="302"/>
      <c r="I3913" s="302"/>
      <c r="J3913" s="302"/>
      <c r="K3913" s="302"/>
      <c r="L3913" s="302"/>
      <c r="M3913" s="311"/>
      <c r="N3913" s="311"/>
      <c r="O3913" s="311"/>
      <c r="P3913" s="311"/>
      <c r="Q3913" s="311"/>
      <c r="R3913" s="311"/>
      <c r="S3913" s="317">
        <v>575000</v>
      </c>
      <c r="T3913" s="311"/>
      <c r="U3913" s="311"/>
      <c r="V3913" s="311"/>
      <c r="W3913" s="304"/>
      <c r="X3913" s="311"/>
      <c r="Y3913" s="155"/>
    </row>
    <row r="3914" spans="1:25" s="247" customFormat="1">
      <c r="A3914" s="165"/>
      <c r="B3914" s="164"/>
      <c r="C3914" s="164"/>
      <c r="D3914" s="248" t="s">
        <v>1335</v>
      </c>
      <c r="E3914" s="302"/>
      <c r="F3914" s="302"/>
      <c r="G3914" s="302"/>
      <c r="H3914" s="302"/>
      <c r="I3914" s="302"/>
      <c r="J3914" s="302"/>
      <c r="K3914" s="302"/>
      <c r="L3914" s="302"/>
      <c r="M3914" s="311"/>
      <c r="N3914" s="311"/>
      <c r="O3914" s="311"/>
      <c r="P3914" s="311"/>
      <c r="Q3914" s="311"/>
      <c r="R3914" s="311"/>
      <c r="S3914" s="317">
        <v>4130300</v>
      </c>
      <c r="T3914" s="311"/>
      <c r="U3914" s="311"/>
      <c r="V3914" s="311"/>
      <c r="W3914" s="304"/>
      <c r="X3914" s="311"/>
      <c r="Y3914" s="155"/>
    </row>
    <row r="3915" spans="1:25" s="247" customFormat="1">
      <c r="A3915" s="165"/>
      <c r="B3915" s="164"/>
      <c r="C3915" s="164"/>
      <c r="D3915" s="248" t="s">
        <v>1918</v>
      </c>
      <c r="E3915" s="302"/>
      <c r="F3915" s="302"/>
      <c r="G3915" s="302"/>
      <c r="H3915" s="302"/>
      <c r="I3915" s="302"/>
      <c r="J3915" s="302"/>
      <c r="K3915" s="302"/>
      <c r="L3915" s="302"/>
      <c r="M3915" s="311"/>
      <c r="N3915" s="311"/>
      <c r="O3915" s="311"/>
      <c r="P3915" s="311"/>
      <c r="Q3915" s="311"/>
      <c r="R3915" s="311"/>
      <c r="S3915" s="317">
        <v>200000</v>
      </c>
      <c r="T3915" s="311"/>
      <c r="U3915" s="311"/>
      <c r="V3915" s="311"/>
      <c r="W3915" s="304"/>
      <c r="X3915" s="311"/>
      <c r="Y3915" s="155"/>
    </row>
    <row r="3916" spans="1:25" s="247" customFormat="1">
      <c r="A3916" s="165"/>
      <c r="B3916" s="164"/>
      <c r="C3916" s="164"/>
      <c r="D3916" s="248" t="s">
        <v>1919</v>
      </c>
      <c r="E3916" s="302"/>
      <c r="F3916" s="302"/>
      <c r="G3916" s="302"/>
      <c r="H3916" s="302"/>
      <c r="I3916" s="302"/>
      <c r="J3916" s="302"/>
      <c r="K3916" s="302"/>
      <c r="L3916" s="302"/>
      <c r="M3916" s="311"/>
      <c r="N3916" s="311"/>
      <c r="O3916" s="311"/>
      <c r="P3916" s="311"/>
      <c r="Q3916" s="311"/>
      <c r="R3916" s="311"/>
      <c r="S3916" s="317">
        <v>240000</v>
      </c>
      <c r="T3916" s="311"/>
      <c r="U3916" s="311"/>
      <c r="V3916" s="311"/>
      <c r="W3916" s="304"/>
      <c r="X3916" s="311"/>
      <c r="Y3916" s="155"/>
    </row>
    <row r="3917" spans="1:25" s="247" customFormat="1">
      <c r="A3917" s="165"/>
      <c r="B3917" s="164"/>
      <c r="C3917" s="164"/>
      <c r="D3917" s="248" t="s">
        <v>1919</v>
      </c>
      <c r="E3917" s="302"/>
      <c r="F3917" s="302"/>
      <c r="G3917" s="302"/>
      <c r="H3917" s="302"/>
      <c r="I3917" s="302"/>
      <c r="J3917" s="302"/>
      <c r="K3917" s="302"/>
      <c r="L3917" s="302"/>
      <c r="M3917" s="311"/>
      <c r="N3917" s="311"/>
      <c r="O3917" s="311"/>
      <c r="P3917" s="311"/>
      <c r="Q3917" s="311"/>
      <c r="R3917" s="311"/>
      <c r="S3917" s="317">
        <v>884400</v>
      </c>
      <c r="T3917" s="311"/>
      <c r="U3917" s="311"/>
      <c r="V3917" s="311"/>
      <c r="W3917" s="304"/>
      <c r="X3917" s="311"/>
      <c r="Y3917" s="155"/>
    </row>
    <row r="3918" spans="1:25" s="247" customFormat="1">
      <c r="A3918" s="165"/>
      <c r="B3918" s="164"/>
      <c r="C3918" s="164"/>
      <c r="D3918" s="248" t="s">
        <v>1920</v>
      </c>
      <c r="E3918" s="302"/>
      <c r="F3918" s="302"/>
      <c r="G3918" s="302"/>
      <c r="H3918" s="302"/>
      <c r="I3918" s="302"/>
      <c r="J3918" s="302"/>
      <c r="K3918" s="302"/>
      <c r="L3918" s="302"/>
      <c r="M3918" s="311"/>
      <c r="N3918" s="311"/>
      <c r="O3918" s="311"/>
      <c r="P3918" s="311"/>
      <c r="Q3918" s="311"/>
      <c r="R3918" s="311"/>
      <c r="S3918" s="317">
        <v>45000</v>
      </c>
      <c r="T3918" s="311"/>
      <c r="U3918" s="311"/>
      <c r="V3918" s="311"/>
      <c r="W3918" s="304"/>
      <c r="X3918" s="311"/>
      <c r="Y3918" s="155"/>
    </row>
    <row r="3919" spans="1:25" s="247" customFormat="1">
      <c r="A3919" s="165"/>
      <c r="B3919" s="164"/>
      <c r="C3919" s="164"/>
      <c r="D3919" s="248" t="s">
        <v>1919</v>
      </c>
      <c r="E3919" s="302"/>
      <c r="F3919" s="302"/>
      <c r="G3919" s="302"/>
      <c r="H3919" s="302"/>
      <c r="I3919" s="302"/>
      <c r="J3919" s="302"/>
      <c r="K3919" s="302"/>
      <c r="L3919" s="302"/>
      <c r="M3919" s="311"/>
      <c r="N3919" s="311"/>
      <c r="O3919" s="311"/>
      <c r="P3919" s="311"/>
      <c r="Q3919" s="311"/>
      <c r="R3919" s="311"/>
      <c r="S3919" s="317">
        <v>351600</v>
      </c>
      <c r="T3919" s="311"/>
      <c r="U3919" s="311"/>
      <c r="V3919" s="311"/>
      <c r="W3919" s="304"/>
      <c r="X3919" s="311"/>
      <c r="Y3919" s="155"/>
    </row>
    <row r="3920" spans="1:25" s="247" customFormat="1">
      <c r="A3920" s="165"/>
      <c r="B3920" s="164"/>
      <c r="C3920" s="164"/>
      <c r="D3920" s="248" t="s">
        <v>1921</v>
      </c>
      <c r="E3920" s="302"/>
      <c r="F3920" s="302"/>
      <c r="G3920" s="302"/>
      <c r="H3920" s="302"/>
      <c r="I3920" s="302"/>
      <c r="J3920" s="302"/>
      <c r="K3920" s="302"/>
      <c r="L3920" s="302"/>
      <c r="M3920" s="311"/>
      <c r="N3920" s="311"/>
      <c r="O3920" s="311"/>
      <c r="P3920" s="311"/>
      <c r="Q3920" s="311"/>
      <c r="R3920" s="311"/>
      <c r="S3920" s="317">
        <v>15000</v>
      </c>
      <c r="T3920" s="311"/>
      <c r="U3920" s="311"/>
      <c r="V3920" s="311"/>
      <c r="W3920" s="304"/>
      <c r="X3920" s="311"/>
      <c r="Y3920" s="155"/>
    </row>
    <row r="3921" spans="1:25" s="247" customFormat="1">
      <c r="A3921" s="165"/>
      <c r="B3921" s="164"/>
      <c r="C3921" s="164"/>
      <c r="D3921" s="248" t="s">
        <v>1922</v>
      </c>
      <c r="E3921" s="302"/>
      <c r="F3921" s="302"/>
      <c r="G3921" s="302"/>
      <c r="H3921" s="302"/>
      <c r="I3921" s="302"/>
      <c r="J3921" s="302"/>
      <c r="K3921" s="302"/>
      <c r="L3921" s="302"/>
      <c r="M3921" s="311"/>
      <c r="N3921" s="311"/>
      <c r="O3921" s="311"/>
      <c r="P3921" s="311"/>
      <c r="Q3921" s="311"/>
      <c r="R3921" s="311"/>
      <c r="S3921" s="317">
        <v>25000</v>
      </c>
      <c r="T3921" s="311"/>
      <c r="U3921" s="311"/>
      <c r="V3921" s="311"/>
      <c r="W3921" s="304"/>
      <c r="X3921" s="311"/>
      <c r="Y3921" s="155"/>
    </row>
    <row r="3922" spans="1:25" s="247" customFormat="1">
      <c r="A3922" s="165"/>
      <c r="B3922" s="164"/>
      <c r="C3922" s="164"/>
      <c r="D3922" s="248" t="s">
        <v>1922</v>
      </c>
      <c r="E3922" s="302"/>
      <c r="F3922" s="302"/>
      <c r="G3922" s="302"/>
      <c r="H3922" s="302"/>
      <c r="I3922" s="302"/>
      <c r="J3922" s="302"/>
      <c r="K3922" s="302"/>
      <c r="L3922" s="302"/>
      <c r="M3922" s="311"/>
      <c r="N3922" s="311"/>
      <c r="O3922" s="311"/>
      <c r="P3922" s="311"/>
      <c r="Q3922" s="311"/>
      <c r="R3922" s="311"/>
      <c r="S3922" s="317">
        <v>80000</v>
      </c>
      <c r="T3922" s="311"/>
      <c r="U3922" s="311"/>
      <c r="V3922" s="311"/>
      <c r="W3922" s="304"/>
      <c r="X3922" s="311"/>
      <c r="Y3922" s="155"/>
    </row>
    <row r="3923" spans="1:25" s="247" customFormat="1">
      <c r="A3923" s="165"/>
      <c r="B3923" s="164"/>
      <c r="C3923" s="164"/>
      <c r="D3923" s="248" t="s">
        <v>513</v>
      </c>
      <c r="E3923" s="302"/>
      <c r="F3923" s="302"/>
      <c r="G3923" s="302"/>
      <c r="H3923" s="302"/>
      <c r="I3923" s="302"/>
      <c r="J3923" s="302"/>
      <c r="K3923" s="302"/>
      <c r="L3923" s="302"/>
      <c r="M3923" s="311"/>
      <c r="N3923" s="311"/>
      <c r="O3923" s="311"/>
      <c r="P3923" s="311"/>
      <c r="Q3923" s="311"/>
      <c r="R3923" s="311"/>
      <c r="S3923" s="317">
        <v>132000</v>
      </c>
      <c r="T3923" s="311"/>
      <c r="U3923" s="311"/>
      <c r="V3923" s="311"/>
      <c r="W3923" s="304"/>
      <c r="X3923" s="311"/>
      <c r="Y3923" s="155"/>
    </row>
    <row r="3924" spans="1:25" s="247" customFormat="1">
      <c r="A3924" s="165"/>
      <c r="B3924" s="164"/>
      <c r="C3924" s="164"/>
      <c r="D3924" s="248" t="s">
        <v>513</v>
      </c>
      <c r="E3924" s="302"/>
      <c r="F3924" s="302"/>
      <c r="G3924" s="302"/>
      <c r="H3924" s="302"/>
      <c r="I3924" s="302"/>
      <c r="J3924" s="302"/>
      <c r="K3924" s="302"/>
      <c r="L3924" s="302"/>
      <c r="M3924" s="311"/>
      <c r="N3924" s="311"/>
      <c r="O3924" s="311"/>
      <c r="P3924" s="311"/>
      <c r="Q3924" s="311"/>
      <c r="R3924" s="311"/>
      <c r="S3924" s="317">
        <v>10000</v>
      </c>
      <c r="T3924" s="311"/>
      <c r="U3924" s="311"/>
      <c r="V3924" s="311"/>
      <c r="W3924" s="304"/>
      <c r="X3924" s="311"/>
      <c r="Y3924" s="155"/>
    </row>
    <row r="3925" spans="1:25" s="247" customFormat="1">
      <c r="A3925" s="165"/>
      <c r="B3925" s="164"/>
      <c r="C3925" s="164"/>
      <c r="D3925" s="248" t="s">
        <v>513</v>
      </c>
      <c r="E3925" s="302"/>
      <c r="F3925" s="302"/>
      <c r="G3925" s="302"/>
      <c r="H3925" s="302"/>
      <c r="I3925" s="302"/>
      <c r="J3925" s="302"/>
      <c r="K3925" s="302"/>
      <c r="L3925" s="302"/>
      <c r="M3925" s="311"/>
      <c r="N3925" s="311"/>
      <c r="O3925" s="311"/>
      <c r="P3925" s="311"/>
      <c r="Q3925" s="311"/>
      <c r="R3925" s="311"/>
      <c r="S3925" s="317">
        <v>150000</v>
      </c>
      <c r="T3925" s="311"/>
      <c r="U3925" s="311"/>
      <c r="V3925" s="311"/>
      <c r="W3925" s="304"/>
      <c r="X3925" s="311"/>
      <c r="Y3925" s="155"/>
    </row>
    <row r="3926" spans="1:25" s="247" customFormat="1">
      <c r="A3926" s="165"/>
      <c r="B3926" s="164"/>
      <c r="C3926" s="164"/>
      <c r="D3926" s="248" t="s">
        <v>513</v>
      </c>
      <c r="E3926" s="302"/>
      <c r="F3926" s="302"/>
      <c r="G3926" s="302"/>
      <c r="H3926" s="302"/>
      <c r="I3926" s="302"/>
      <c r="J3926" s="302"/>
      <c r="K3926" s="302"/>
      <c r="L3926" s="302"/>
      <c r="M3926" s="311"/>
      <c r="N3926" s="311"/>
      <c r="O3926" s="311"/>
      <c r="P3926" s="311"/>
      <c r="Q3926" s="311"/>
      <c r="R3926" s="311"/>
      <c r="S3926" s="317">
        <v>297000</v>
      </c>
      <c r="T3926" s="311"/>
      <c r="U3926" s="311"/>
      <c r="V3926" s="311"/>
      <c r="W3926" s="304"/>
      <c r="X3926" s="311"/>
      <c r="Y3926" s="155"/>
    </row>
    <row r="3927" spans="1:25" s="247" customFormat="1">
      <c r="A3927" s="165"/>
      <c r="B3927" s="164"/>
      <c r="C3927" s="164"/>
      <c r="D3927" s="248" t="s">
        <v>513</v>
      </c>
      <c r="E3927" s="302"/>
      <c r="F3927" s="302"/>
      <c r="G3927" s="302"/>
      <c r="H3927" s="302"/>
      <c r="I3927" s="302"/>
      <c r="J3927" s="302"/>
      <c r="K3927" s="302"/>
      <c r="L3927" s="302"/>
      <c r="M3927" s="311"/>
      <c r="N3927" s="311"/>
      <c r="O3927" s="311"/>
      <c r="P3927" s="311"/>
      <c r="Q3927" s="311"/>
      <c r="R3927" s="311"/>
      <c r="S3927" s="317">
        <v>120000</v>
      </c>
      <c r="T3927" s="311"/>
      <c r="U3927" s="311"/>
      <c r="V3927" s="311"/>
      <c r="W3927" s="304"/>
      <c r="X3927" s="311"/>
      <c r="Y3927" s="155"/>
    </row>
    <row r="3928" spans="1:25" s="247" customFormat="1">
      <c r="A3928" s="165"/>
      <c r="B3928" s="164"/>
      <c r="C3928" s="164"/>
      <c r="D3928" s="248" t="s">
        <v>513</v>
      </c>
      <c r="E3928" s="302"/>
      <c r="F3928" s="302"/>
      <c r="G3928" s="302"/>
      <c r="H3928" s="302"/>
      <c r="I3928" s="302"/>
      <c r="J3928" s="302"/>
      <c r="K3928" s="302"/>
      <c r="L3928" s="302"/>
      <c r="M3928" s="311"/>
      <c r="N3928" s="311"/>
      <c r="O3928" s="311"/>
      <c r="P3928" s="311"/>
      <c r="Q3928" s="311"/>
      <c r="R3928" s="311"/>
      <c r="S3928" s="317">
        <v>120000</v>
      </c>
      <c r="T3928" s="311"/>
      <c r="U3928" s="311"/>
      <c r="V3928" s="311"/>
      <c r="W3928" s="304"/>
      <c r="X3928" s="311"/>
      <c r="Y3928" s="155"/>
    </row>
    <row r="3929" spans="1:25" s="247" customFormat="1">
      <c r="A3929" s="165"/>
      <c r="B3929" s="164"/>
      <c r="C3929" s="164"/>
      <c r="D3929" s="248" t="s">
        <v>513</v>
      </c>
      <c r="E3929" s="302"/>
      <c r="F3929" s="302"/>
      <c r="G3929" s="302"/>
      <c r="H3929" s="302"/>
      <c r="I3929" s="302"/>
      <c r="J3929" s="302"/>
      <c r="K3929" s="302"/>
      <c r="L3929" s="302"/>
      <c r="M3929" s="311"/>
      <c r="N3929" s="311"/>
      <c r="O3929" s="311"/>
      <c r="P3929" s="311"/>
      <c r="Q3929" s="311"/>
      <c r="R3929" s="311"/>
      <c r="S3929" s="317">
        <v>150000</v>
      </c>
      <c r="T3929" s="311"/>
      <c r="U3929" s="311"/>
      <c r="V3929" s="311"/>
      <c r="W3929" s="304"/>
      <c r="X3929" s="311"/>
      <c r="Y3929" s="155"/>
    </row>
    <row r="3930" spans="1:25" s="247" customFormat="1">
      <c r="A3930" s="165"/>
      <c r="B3930" s="164"/>
      <c r="C3930" s="164"/>
      <c r="D3930" s="248" t="s">
        <v>513</v>
      </c>
      <c r="E3930" s="302"/>
      <c r="F3930" s="302"/>
      <c r="G3930" s="302"/>
      <c r="H3930" s="302"/>
      <c r="I3930" s="302"/>
      <c r="J3930" s="302"/>
      <c r="K3930" s="302"/>
      <c r="L3930" s="302"/>
      <c r="M3930" s="311"/>
      <c r="N3930" s="311"/>
      <c r="O3930" s="311"/>
      <c r="P3930" s="311"/>
      <c r="Q3930" s="311"/>
      <c r="R3930" s="311"/>
      <c r="S3930" s="317">
        <v>2500</v>
      </c>
      <c r="T3930" s="311"/>
      <c r="U3930" s="311"/>
      <c r="V3930" s="311"/>
      <c r="W3930" s="304"/>
      <c r="X3930" s="311"/>
      <c r="Y3930" s="155"/>
    </row>
    <row r="3931" spans="1:25" s="247" customFormat="1">
      <c r="A3931" s="165"/>
      <c r="B3931" s="164"/>
      <c r="C3931" s="164"/>
      <c r="D3931" s="248" t="s">
        <v>513</v>
      </c>
      <c r="E3931" s="302"/>
      <c r="F3931" s="302"/>
      <c r="G3931" s="302"/>
      <c r="H3931" s="302"/>
      <c r="I3931" s="302"/>
      <c r="J3931" s="302"/>
      <c r="K3931" s="302"/>
      <c r="L3931" s="302"/>
      <c r="M3931" s="311"/>
      <c r="N3931" s="311"/>
      <c r="O3931" s="311"/>
      <c r="P3931" s="311"/>
      <c r="Q3931" s="311"/>
      <c r="R3931" s="311"/>
      <c r="S3931" s="317">
        <v>500000</v>
      </c>
      <c r="T3931" s="311"/>
      <c r="U3931" s="311"/>
      <c r="V3931" s="311"/>
      <c r="W3931" s="304"/>
      <c r="X3931" s="311"/>
      <c r="Y3931" s="155"/>
    </row>
    <row r="3932" spans="1:25" s="247" customFormat="1">
      <c r="A3932" s="165"/>
      <c r="B3932" s="164"/>
      <c r="C3932" s="164"/>
      <c r="D3932" s="248"/>
      <c r="E3932" s="302"/>
      <c r="F3932" s="302"/>
      <c r="G3932" s="302"/>
      <c r="H3932" s="302"/>
      <c r="I3932" s="302"/>
      <c r="J3932" s="302"/>
      <c r="K3932" s="302"/>
      <c r="L3932" s="302"/>
      <c r="M3932" s="311"/>
      <c r="N3932" s="311"/>
      <c r="O3932" s="311"/>
      <c r="P3932" s="311"/>
      <c r="Q3932" s="311"/>
      <c r="R3932" s="311"/>
      <c r="S3932" s="311"/>
      <c r="T3932" s="311"/>
      <c r="U3932" s="311"/>
      <c r="V3932" s="311"/>
      <c r="W3932" s="304"/>
      <c r="X3932" s="311"/>
      <c r="Y3932" s="155"/>
    </row>
    <row r="3933" spans="1:25">
      <c r="A3933" s="174"/>
      <c r="B3933" s="162"/>
      <c r="C3933" s="162"/>
      <c r="D3933" s="271" t="s">
        <v>1249</v>
      </c>
      <c r="E3933" s="302"/>
      <c r="F3933" s="302"/>
      <c r="G3933" s="302"/>
      <c r="H3933" s="302"/>
      <c r="I3933" s="302"/>
      <c r="J3933" s="302"/>
      <c r="K3933" s="302"/>
      <c r="L3933" s="302"/>
      <c r="M3933" s="304"/>
      <c r="N3933" s="304"/>
      <c r="O3933" s="304"/>
      <c r="P3933" s="304"/>
      <c r="Q3933" s="304"/>
      <c r="R3933" s="304"/>
      <c r="S3933" s="304"/>
      <c r="T3933" s="304"/>
      <c r="U3933" s="304"/>
      <c r="V3933" s="304"/>
      <c r="W3933" s="304"/>
      <c r="X3933" s="304"/>
      <c r="Y3933" s="154"/>
    </row>
    <row r="3934" spans="1:25">
      <c r="A3934" s="174"/>
      <c r="B3934" s="162"/>
      <c r="C3934" s="162"/>
      <c r="D3934" s="248" t="s">
        <v>1898</v>
      </c>
      <c r="E3934" s="302"/>
      <c r="F3934" s="302"/>
      <c r="G3934" s="302"/>
      <c r="H3934" s="302"/>
      <c r="I3934" s="302"/>
      <c r="J3934" s="302"/>
      <c r="K3934" s="302"/>
      <c r="L3934" s="302"/>
      <c r="M3934" s="304">
        <v>1122000</v>
      </c>
      <c r="N3934" s="304"/>
      <c r="O3934" s="304"/>
      <c r="P3934" s="304"/>
      <c r="Q3934" s="304"/>
      <c r="R3934" s="304"/>
      <c r="S3934" s="304">
        <v>1122000</v>
      </c>
      <c r="T3934" s="304"/>
      <c r="U3934" s="304"/>
      <c r="V3934" s="304"/>
      <c r="W3934" s="304"/>
      <c r="X3934" s="304"/>
      <c r="Y3934" s="154"/>
    </row>
    <row r="3935" spans="1:25">
      <c r="A3935" s="174"/>
      <c r="B3935" s="162"/>
      <c r="C3935" s="162"/>
      <c r="D3935" s="248" t="s">
        <v>1899</v>
      </c>
      <c r="E3935" s="302"/>
      <c r="F3935" s="302"/>
      <c r="G3935" s="302"/>
      <c r="H3935" s="302"/>
      <c r="I3935" s="302"/>
      <c r="J3935" s="302"/>
      <c r="K3935" s="302"/>
      <c r="L3935" s="302"/>
      <c r="M3935" s="304">
        <v>600000</v>
      </c>
      <c r="N3935" s="304"/>
      <c r="O3935" s="304"/>
      <c r="P3935" s="304"/>
      <c r="Q3935" s="304"/>
      <c r="R3935" s="304"/>
      <c r="S3935" s="304">
        <v>600000</v>
      </c>
      <c r="T3935" s="304"/>
      <c r="U3935" s="304"/>
      <c r="V3935" s="304"/>
      <c r="W3935" s="304"/>
      <c r="X3935" s="304"/>
      <c r="Y3935" s="154"/>
    </row>
    <row r="3936" spans="1:25">
      <c r="A3936" s="174"/>
      <c r="B3936" s="162"/>
      <c r="C3936" s="162"/>
      <c r="D3936" s="248" t="s">
        <v>1900</v>
      </c>
      <c r="E3936" s="302"/>
      <c r="F3936" s="302"/>
      <c r="G3936" s="302"/>
      <c r="H3936" s="302"/>
      <c r="I3936" s="302"/>
      <c r="J3936" s="302"/>
      <c r="K3936" s="302"/>
      <c r="L3936" s="302"/>
      <c r="M3936" s="304">
        <v>5700000</v>
      </c>
      <c r="N3936" s="304"/>
      <c r="O3936" s="304"/>
      <c r="P3936" s="304"/>
      <c r="Q3936" s="304"/>
      <c r="R3936" s="304"/>
      <c r="S3936" s="304">
        <v>5700000</v>
      </c>
      <c r="T3936" s="304"/>
      <c r="U3936" s="304"/>
      <c r="V3936" s="304"/>
      <c r="W3936" s="304"/>
      <c r="X3936" s="304"/>
      <c r="Y3936" s="154"/>
    </row>
    <row r="3937" spans="1:25">
      <c r="A3937" s="174"/>
      <c r="B3937" s="162"/>
      <c r="C3937" s="162"/>
      <c r="D3937" s="248" t="s">
        <v>1901</v>
      </c>
      <c r="E3937" s="302"/>
      <c r="F3937" s="302"/>
      <c r="G3937" s="302"/>
      <c r="H3937" s="302"/>
      <c r="I3937" s="302"/>
      <c r="J3937" s="302"/>
      <c r="K3937" s="302"/>
      <c r="L3937" s="302"/>
      <c r="M3937" s="304">
        <v>900000</v>
      </c>
      <c r="N3937" s="304"/>
      <c r="O3937" s="304"/>
      <c r="P3937" s="304"/>
      <c r="Q3937" s="304"/>
      <c r="R3937" s="304"/>
      <c r="S3937" s="304">
        <v>900000</v>
      </c>
      <c r="T3937" s="304"/>
      <c r="U3937" s="304"/>
      <c r="V3937" s="304"/>
      <c r="W3937" s="304"/>
      <c r="X3937" s="304"/>
      <c r="Y3937" s="154"/>
    </row>
    <row r="3938" spans="1:25">
      <c r="A3938" s="174"/>
      <c r="B3938" s="162"/>
      <c r="C3938" s="162"/>
      <c r="D3938" s="248" t="s">
        <v>1902</v>
      </c>
      <c r="E3938" s="302"/>
      <c r="F3938" s="302"/>
      <c r="G3938" s="302"/>
      <c r="H3938" s="302"/>
      <c r="I3938" s="302"/>
      <c r="J3938" s="302"/>
      <c r="K3938" s="302"/>
      <c r="L3938" s="302"/>
      <c r="M3938" s="304">
        <v>4500000</v>
      </c>
      <c r="N3938" s="304"/>
      <c r="O3938" s="304"/>
      <c r="P3938" s="304"/>
      <c r="Q3938" s="304"/>
      <c r="R3938" s="304"/>
      <c r="S3938" s="304">
        <v>4500000</v>
      </c>
      <c r="T3938" s="304"/>
      <c r="U3938" s="304"/>
      <c r="V3938" s="304"/>
      <c r="W3938" s="304"/>
      <c r="X3938" s="304"/>
      <c r="Y3938" s="154"/>
    </row>
    <row r="3939" spans="1:25">
      <c r="A3939" s="174"/>
      <c r="B3939" s="162"/>
      <c r="C3939" s="162"/>
      <c r="D3939" s="248" t="s">
        <v>1903</v>
      </c>
      <c r="E3939" s="302"/>
      <c r="F3939" s="302"/>
      <c r="G3939" s="302"/>
      <c r="H3939" s="302"/>
      <c r="I3939" s="302"/>
      <c r="J3939" s="302"/>
      <c r="K3939" s="302"/>
      <c r="L3939" s="302"/>
      <c r="M3939" s="304">
        <v>50000</v>
      </c>
      <c r="N3939" s="304"/>
      <c r="O3939" s="304"/>
      <c r="P3939" s="304"/>
      <c r="Q3939" s="304"/>
      <c r="R3939" s="304"/>
      <c r="S3939" s="304">
        <v>50000</v>
      </c>
      <c r="T3939" s="304"/>
      <c r="U3939" s="304"/>
      <c r="V3939" s="304"/>
      <c r="W3939" s="304"/>
      <c r="X3939" s="304"/>
      <c r="Y3939" s="154"/>
    </row>
    <row r="3940" spans="1:25">
      <c r="A3940" s="174"/>
      <c r="B3940" s="162"/>
      <c r="C3940" s="162"/>
      <c r="D3940" s="248" t="s">
        <v>1904</v>
      </c>
      <c r="E3940" s="302"/>
      <c r="F3940" s="302"/>
      <c r="G3940" s="302"/>
      <c r="H3940" s="302"/>
      <c r="I3940" s="302"/>
      <c r="J3940" s="302"/>
      <c r="K3940" s="302"/>
      <c r="L3940" s="302"/>
      <c r="M3940" s="304">
        <v>25000</v>
      </c>
      <c r="N3940" s="304"/>
      <c r="O3940" s="304"/>
      <c r="P3940" s="304"/>
      <c r="Q3940" s="304"/>
      <c r="R3940" s="304"/>
      <c r="S3940" s="304">
        <v>25000</v>
      </c>
      <c r="T3940" s="304"/>
      <c r="U3940" s="304"/>
      <c r="V3940" s="304"/>
      <c r="W3940" s="304"/>
      <c r="X3940" s="304"/>
      <c r="Y3940" s="154"/>
    </row>
    <row r="3941" spans="1:25">
      <c r="A3941" s="174"/>
      <c r="B3941" s="162"/>
      <c r="C3941" s="162"/>
      <c r="D3941" s="248" t="s">
        <v>631</v>
      </c>
      <c r="E3941" s="302"/>
      <c r="F3941" s="302"/>
      <c r="G3941" s="302"/>
      <c r="H3941" s="302"/>
      <c r="I3941" s="302"/>
      <c r="J3941" s="302"/>
      <c r="K3941" s="302"/>
      <c r="L3941" s="302"/>
      <c r="M3941" s="304">
        <v>250000</v>
      </c>
      <c r="N3941" s="304"/>
      <c r="O3941" s="304"/>
      <c r="P3941" s="304"/>
      <c r="Q3941" s="304"/>
      <c r="R3941" s="304"/>
      <c r="S3941" s="304">
        <v>250000</v>
      </c>
      <c r="T3941" s="304"/>
      <c r="U3941" s="304"/>
      <c r="V3941" s="304"/>
      <c r="W3941" s="304"/>
      <c r="X3941" s="304"/>
      <c r="Y3941" s="154"/>
    </row>
    <row r="3942" spans="1:25">
      <c r="A3942" s="174"/>
      <c r="B3942" s="162"/>
      <c r="C3942" s="162"/>
      <c r="D3942" s="248" t="s">
        <v>1905</v>
      </c>
      <c r="E3942" s="302"/>
      <c r="F3942" s="302"/>
      <c r="G3942" s="302"/>
      <c r="H3942" s="302"/>
      <c r="I3942" s="302"/>
      <c r="J3942" s="302"/>
      <c r="K3942" s="302"/>
      <c r="L3942" s="302"/>
      <c r="M3942" s="304">
        <v>1800000</v>
      </c>
      <c r="N3942" s="304"/>
      <c r="O3942" s="304"/>
      <c r="P3942" s="304"/>
      <c r="Q3942" s="304"/>
      <c r="R3942" s="304"/>
      <c r="S3942" s="304">
        <v>1800000</v>
      </c>
      <c r="T3942" s="304"/>
      <c r="U3942" s="304"/>
      <c r="V3942" s="304"/>
      <c r="W3942" s="304"/>
      <c r="X3942" s="304"/>
      <c r="Y3942" s="154"/>
    </row>
    <row r="3943" spans="1:25">
      <c r="A3943" s="174"/>
      <c r="B3943" s="162"/>
      <c r="C3943" s="162"/>
      <c r="D3943" s="248" t="s">
        <v>1906</v>
      </c>
      <c r="E3943" s="302"/>
      <c r="F3943" s="302"/>
      <c r="G3943" s="302"/>
      <c r="H3943" s="302"/>
      <c r="I3943" s="302"/>
      <c r="J3943" s="302"/>
      <c r="K3943" s="302"/>
      <c r="L3943" s="302"/>
      <c r="M3943" s="304">
        <v>400000</v>
      </c>
      <c r="N3943" s="304"/>
      <c r="O3943" s="304"/>
      <c r="P3943" s="304"/>
      <c r="Q3943" s="304"/>
      <c r="R3943" s="304"/>
      <c r="S3943" s="304">
        <v>400000</v>
      </c>
      <c r="T3943" s="304"/>
      <c r="U3943" s="304"/>
      <c r="V3943" s="304"/>
      <c r="W3943" s="304"/>
      <c r="X3943" s="304"/>
      <c r="Y3943" s="154"/>
    </row>
    <row r="3944" spans="1:25">
      <c r="A3944" s="174"/>
      <c r="B3944" s="162"/>
      <c r="C3944" s="162"/>
      <c r="D3944" s="248" t="s">
        <v>1907</v>
      </c>
      <c r="E3944" s="302"/>
      <c r="F3944" s="302"/>
      <c r="G3944" s="302"/>
      <c r="H3944" s="302"/>
      <c r="I3944" s="302"/>
      <c r="J3944" s="302"/>
      <c r="K3944" s="302"/>
      <c r="L3944" s="302"/>
      <c r="M3944" s="304">
        <v>1881000</v>
      </c>
      <c r="N3944" s="304"/>
      <c r="O3944" s="304"/>
      <c r="P3944" s="304"/>
      <c r="Q3944" s="304"/>
      <c r="R3944" s="304"/>
      <c r="S3944" s="304">
        <v>1881000</v>
      </c>
      <c r="T3944" s="304"/>
      <c r="U3944" s="304"/>
      <c r="V3944" s="304"/>
      <c r="W3944" s="304"/>
      <c r="X3944" s="304"/>
      <c r="Y3944" s="154"/>
    </row>
    <row r="3945" spans="1:25">
      <c r="A3945" s="174"/>
      <c r="B3945" s="162"/>
      <c r="C3945" s="162"/>
      <c r="D3945" s="248" t="s">
        <v>1908</v>
      </c>
      <c r="E3945" s="302"/>
      <c r="F3945" s="302"/>
      <c r="G3945" s="302"/>
      <c r="H3945" s="302"/>
      <c r="I3945" s="302"/>
      <c r="J3945" s="302"/>
      <c r="K3945" s="302"/>
      <c r="L3945" s="302"/>
      <c r="M3945" s="304">
        <v>1980000</v>
      </c>
      <c r="N3945" s="304"/>
      <c r="O3945" s="304"/>
      <c r="P3945" s="304"/>
      <c r="Q3945" s="304"/>
      <c r="R3945" s="304"/>
      <c r="S3945" s="304">
        <v>1980000</v>
      </c>
      <c r="T3945" s="304"/>
      <c r="U3945" s="304"/>
      <c r="V3945" s="304"/>
      <c r="W3945" s="304"/>
      <c r="X3945" s="304"/>
      <c r="Y3945" s="154"/>
    </row>
    <row r="3946" spans="1:25">
      <c r="A3946" s="174"/>
      <c r="B3946" s="162"/>
      <c r="C3946" s="162"/>
      <c r="D3946" s="248" t="s">
        <v>1909</v>
      </c>
      <c r="E3946" s="302"/>
      <c r="F3946" s="302"/>
      <c r="G3946" s="302"/>
      <c r="H3946" s="302"/>
      <c r="I3946" s="302"/>
      <c r="J3946" s="302"/>
      <c r="K3946" s="302"/>
      <c r="L3946" s="302"/>
      <c r="M3946" s="304">
        <v>275000</v>
      </c>
      <c r="N3946" s="304"/>
      <c r="O3946" s="304"/>
      <c r="P3946" s="304"/>
      <c r="Q3946" s="304"/>
      <c r="R3946" s="304"/>
      <c r="S3946" s="304">
        <v>275000</v>
      </c>
      <c r="T3946" s="304"/>
      <c r="U3946" s="304"/>
      <c r="V3946" s="304"/>
      <c r="W3946" s="304"/>
      <c r="X3946" s="304"/>
      <c r="Y3946" s="154"/>
    </row>
    <row r="3947" spans="1:25">
      <c r="A3947" s="174"/>
      <c r="B3947" s="162"/>
      <c r="C3947" s="162"/>
      <c r="D3947" s="248" t="s">
        <v>1380</v>
      </c>
      <c r="E3947" s="302"/>
      <c r="F3947" s="302"/>
      <c r="G3947" s="302"/>
      <c r="H3947" s="302"/>
      <c r="I3947" s="302"/>
      <c r="J3947" s="302"/>
      <c r="K3947" s="302"/>
      <c r="L3947" s="302"/>
      <c r="M3947" s="304">
        <v>9337500</v>
      </c>
      <c r="N3947" s="304"/>
      <c r="O3947" s="304"/>
      <c r="P3947" s="304"/>
      <c r="Q3947" s="304"/>
      <c r="R3947" s="304"/>
      <c r="S3947" s="304">
        <v>9337500</v>
      </c>
      <c r="T3947" s="304"/>
      <c r="U3947" s="304"/>
      <c r="V3947" s="304"/>
      <c r="W3947" s="304"/>
      <c r="X3947" s="304"/>
      <c r="Y3947" s="154"/>
    </row>
    <row r="3948" spans="1:25">
      <c r="A3948" s="174"/>
      <c r="B3948" s="162"/>
      <c r="C3948" s="162"/>
      <c r="D3948" s="248" t="s">
        <v>606</v>
      </c>
      <c r="E3948" s="302"/>
      <c r="F3948" s="302"/>
      <c r="G3948" s="302"/>
      <c r="H3948" s="302"/>
      <c r="I3948" s="302"/>
      <c r="J3948" s="302"/>
      <c r="K3948" s="302"/>
      <c r="L3948" s="302"/>
      <c r="M3948" s="304">
        <v>5421350</v>
      </c>
      <c r="N3948" s="304"/>
      <c r="O3948" s="304"/>
      <c r="P3948" s="304"/>
      <c r="Q3948" s="304"/>
      <c r="R3948" s="304"/>
      <c r="S3948" s="304">
        <v>5421350</v>
      </c>
      <c r="T3948" s="304"/>
      <c r="U3948" s="304"/>
      <c r="V3948" s="304"/>
      <c r="W3948" s="304"/>
      <c r="X3948" s="304"/>
      <c r="Y3948" s="154"/>
    </row>
    <row r="3949" spans="1:25">
      <c r="A3949" s="174"/>
      <c r="B3949" s="162"/>
      <c r="C3949" s="162"/>
      <c r="D3949" s="248" t="s">
        <v>1910</v>
      </c>
      <c r="E3949" s="302"/>
      <c r="F3949" s="302"/>
      <c r="G3949" s="302"/>
      <c r="H3949" s="302"/>
      <c r="I3949" s="302"/>
      <c r="J3949" s="302"/>
      <c r="K3949" s="302"/>
      <c r="L3949" s="302"/>
      <c r="M3949" s="304">
        <v>2000000</v>
      </c>
      <c r="N3949" s="304"/>
      <c r="O3949" s="304"/>
      <c r="P3949" s="304"/>
      <c r="Q3949" s="304"/>
      <c r="R3949" s="304"/>
      <c r="S3949" s="304">
        <v>2000000</v>
      </c>
      <c r="T3949" s="304"/>
      <c r="U3949" s="304"/>
      <c r="V3949" s="304"/>
      <c r="W3949" s="304"/>
      <c r="X3949" s="304"/>
      <c r="Y3949" s="154"/>
    </row>
    <row r="3950" spans="1:25">
      <c r="A3950" s="174"/>
      <c r="B3950" s="162"/>
      <c r="C3950" s="162"/>
      <c r="D3950" s="248" t="s">
        <v>1911</v>
      </c>
      <c r="E3950" s="302"/>
      <c r="F3950" s="302"/>
      <c r="G3950" s="302"/>
      <c r="H3950" s="302"/>
      <c r="I3950" s="302"/>
      <c r="J3950" s="302"/>
      <c r="K3950" s="302"/>
      <c r="L3950" s="302"/>
      <c r="M3950" s="304">
        <v>400000</v>
      </c>
      <c r="N3950" s="304"/>
      <c r="O3950" s="304"/>
      <c r="P3950" s="304"/>
      <c r="Q3950" s="304"/>
      <c r="R3950" s="304"/>
      <c r="S3950" s="304">
        <v>400000</v>
      </c>
      <c r="T3950" s="304"/>
      <c r="U3950" s="304"/>
      <c r="V3950" s="304"/>
      <c r="W3950" s="304"/>
      <c r="X3950" s="304"/>
      <c r="Y3950" s="154"/>
    </row>
    <row r="3951" spans="1:25">
      <c r="A3951" s="174"/>
      <c r="B3951" s="162"/>
      <c r="C3951" s="162"/>
      <c r="D3951" s="248" t="s">
        <v>1912</v>
      </c>
      <c r="E3951" s="302"/>
      <c r="F3951" s="302"/>
      <c r="G3951" s="302"/>
      <c r="H3951" s="302"/>
      <c r="I3951" s="302"/>
      <c r="J3951" s="302"/>
      <c r="K3951" s="302"/>
      <c r="L3951" s="302"/>
      <c r="M3951" s="304">
        <v>11040000</v>
      </c>
      <c r="N3951" s="304"/>
      <c r="O3951" s="304"/>
      <c r="P3951" s="304"/>
      <c r="Q3951" s="304"/>
      <c r="R3951" s="304"/>
      <c r="S3951" s="304">
        <v>11040000</v>
      </c>
      <c r="T3951" s="304"/>
      <c r="U3951" s="304"/>
      <c r="V3951" s="304"/>
      <c r="W3951" s="304"/>
      <c r="X3951" s="304"/>
      <c r="Y3951" s="154"/>
    </row>
    <row r="3952" spans="1:25">
      <c r="A3952" s="174"/>
      <c r="B3952" s="162"/>
      <c r="C3952" s="162"/>
      <c r="D3952" s="248" t="s">
        <v>1913</v>
      </c>
      <c r="E3952" s="302"/>
      <c r="F3952" s="302"/>
      <c r="G3952" s="302"/>
      <c r="H3952" s="302"/>
      <c r="I3952" s="302"/>
      <c r="J3952" s="302"/>
      <c r="K3952" s="302"/>
      <c r="L3952" s="302"/>
      <c r="M3952" s="304">
        <v>600000</v>
      </c>
      <c r="N3952" s="304"/>
      <c r="O3952" s="304"/>
      <c r="P3952" s="304"/>
      <c r="Q3952" s="304"/>
      <c r="R3952" s="304"/>
      <c r="S3952" s="304">
        <v>600000</v>
      </c>
      <c r="T3952" s="304"/>
      <c r="U3952" s="304"/>
      <c r="V3952" s="304"/>
      <c r="W3952" s="304"/>
      <c r="X3952" s="304"/>
      <c r="Y3952" s="154"/>
    </row>
    <row r="3953" spans="1:25">
      <c r="A3953" s="174"/>
      <c r="B3953" s="162"/>
      <c r="C3953" s="162"/>
      <c r="D3953" s="248" t="s">
        <v>486</v>
      </c>
      <c r="E3953" s="302"/>
      <c r="F3953" s="302"/>
      <c r="G3953" s="302"/>
      <c r="H3953" s="302"/>
      <c r="I3953" s="302"/>
      <c r="J3953" s="302"/>
      <c r="K3953" s="302"/>
      <c r="L3953" s="302"/>
      <c r="M3953" s="304">
        <v>1200000</v>
      </c>
      <c r="N3953" s="304"/>
      <c r="O3953" s="304"/>
      <c r="P3953" s="304"/>
      <c r="Q3953" s="304"/>
      <c r="R3953" s="304"/>
      <c r="S3953" s="304">
        <v>1200000</v>
      </c>
      <c r="T3953" s="304"/>
      <c r="U3953" s="304"/>
      <c r="V3953" s="304"/>
      <c r="W3953" s="304"/>
      <c r="X3953" s="304"/>
      <c r="Y3953" s="154"/>
    </row>
    <row r="3954" spans="1:25">
      <c r="A3954" s="174"/>
      <c r="B3954" s="162"/>
      <c r="C3954" s="162"/>
      <c r="D3954" s="248" t="s">
        <v>1914</v>
      </c>
      <c r="E3954" s="302"/>
      <c r="F3954" s="302"/>
      <c r="G3954" s="302"/>
      <c r="H3954" s="302"/>
      <c r="I3954" s="302"/>
      <c r="J3954" s="302"/>
      <c r="K3954" s="302"/>
      <c r="L3954" s="302"/>
      <c r="M3954" s="304">
        <v>500000</v>
      </c>
      <c r="N3954" s="304"/>
      <c r="O3954" s="304"/>
      <c r="P3954" s="304"/>
      <c r="Q3954" s="304"/>
      <c r="R3954" s="304"/>
      <c r="S3954" s="304">
        <v>500000</v>
      </c>
      <c r="T3954" s="304"/>
      <c r="U3954" s="304"/>
      <c r="V3954" s="304"/>
      <c r="W3954" s="304"/>
      <c r="X3954" s="304"/>
      <c r="Y3954" s="154"/>
    </row>
    <row r="3955" spans="1:25">
      <c r="A3955" s="174"/>
      <c r="B3955" s="162"/>
      <c r="C3955" s="162"/>
      <c r="D3955" s="248" t="s">
        <v>1915</v>
      </c>
      <c r="E3955" s="302"/>
      <c r="F3955" s="302"/>
      <c r="G3955" s="302"/>
      <c r="H3955" s="302"/>
      <c r="I3955" s="302"/>
      <c r="J3955" s="302"/>
      <c r="K3955" s="302"/>
      <c r="L3955" s="302"/>
      <c r="M3955" s="304">
        <v>50000</v>
      </c>
      <c r="N3955" s="304"/>
      <c r="O3955" s="304"/>
      <c r="P3955" s="304"/>
      <c r="Q3955" s="304"/>
      <c r="R3955" s="304"/>
      <c r="S3955" s="304">
        <v>50000</v>
      </c>
      <c r="T3955" s="304"/>
      <c r="U3955" s="304"/>
      <c r="V3955" s="304"/>
      <c r="W3955" s="304"/>
      <c r="X3955" s="304"/>
      <c r="Y3955" s="154"/>
    </row>
    <row r="3956" spans="1:25" s="247" customFormat="1">
      <c r="A3956" s="165"/>
      <c r="B3956" s="164"/>
      <c r="C3956" s="164"/>
      <c r="D3956" s="248" t="s">
        <v>1916</v>
      </c>
      <c r="E3956" s="302"/>
      <c r="F3956" s="302"/>
      <c r="G3956" s="302"/>
      <c r="H3956" s="302"/>
      <c r="I3956" s="302"/>
      <c r="J3956" s="302"/>
      <c r="K3956" s="302"/>
      <c r="L3956" s="302"/>
      <c r="M3956" s="311"/>
      <c r="N3956" s="311"/>
      <c r="O3956" s="311"/>
      <c r="P3956" s="311"/>
      <c r="Q3956" s="311"/>
      <c r="R3956" s="311"/>
      <c r="S3956" s="311">
        <v>3000000</v>
      </c>
      <c r="T3956" s="311"/>
      <c r="U3956" s="311"/>
      <c r="V3956" s="311"/>
      <c r="W3956" s="304"/>
      <c r="X3956" s="311"/>
      <c r="Y3956" s="155"/>
    </row>
    <row r="3957" spans="1:25">
      <c r="A3957" s="174"/>
      <c r="B3957" s="162"/>
      <c r="C3957" s="162"/>
      <c r="D3957" s="248"/>
      <c r="E3957" s="304"/>
      <c r="F3957" s="304"/>
      <c r="G3957" s="304"/>
      <c r="H3957" s="304"/>
      <c r="I3957" s="304"/>
      <c r="J3957" s="304"/>
      <c r="K3957" s="304"/>
      <c r="L3957" s="304"/>
      <c r="M3957" s="304"/>
      <c r="N3957" s="304"/>
      <c r="O3957" s="304"/>
      <c r="P3957" s="304"/>
      <c r="Q3957" s="304"/>
      <c r="R3957" s="304"/>
      <c r="S3957" s="304"/>
      <c r="T3957" s="304"/>
      <c r="U3957" s="304"/>
      <c r="V3957" s="304"/>
      <c r="W3957" s="304"/>
      <c r="X3957" s="304"/>
      <c r="Y3957" s="154"/>
    </row>
    <row r="3958" spans="1:25" s="226" customFormat="1" ht="18.75" customHeight="1">
      <c r="A3958" s="249">
        <v>70</v>
      </c>
      <c r="B3958" s="250" t="s">
        <v>88</v>
      </c>
      <c r="C3958" s="251"/>
      <c r="D3958" s="251"/>
      <c r="E3958" s="309">
        <f t="shared" ref="E3958:T3958" si="940">E3959+E3962+E3976+E3981+E3983+E3984+E3985</f>
        <v>10183442448</v>
      </c>
      <c r="F3958" s="309">
        <f t="shared" si="940"/>
        <v>80629700</v>
      </c>
      <c r="G3958" s="309">
        <f t="shared" si="940"/>
        <v>80629700</v>
      </c>
      <c r="H3958" s="309">
        <f t="shared" si="940"/>
        <v>3104500</v>
      </c>
      <c r="I3958" s="309">
        <f t="shared" si="940"/>
        <v>0</v>
      </c>
      <c r="J3958" s="309">
        <f t="shared" si="940"/>
        <v>0</v>
      </c>
      <c r="K3958" s="309">
        <f t="shared" si="940"/>
        <v>1419415930</v>
      </c>
      <c r="L3958" s="309">
        <f t="shared" si="940"/>
        <v>0</v>
      </c>
      <c r="M3958" s="309">
        <f t="shared" si="940"/>
        <v>8551983</v>
      </c>
      <c r="N3958" s="309">
        <f t="shared" si="940"/>
        <v>0</v>
      </c>
      <c r="O3958" s="309">
        <f t="shared" si="940"/>
        <v>0</v>
      </c>
      <c r="P3958" s="309">
        <f t="shared" si="940"/>
        <v>0</v>
      </c>
      <c r="Q3958" s="309">
        <f t="shared" si="940"/>
        <v>0</v>
      </c>
      <c r="R3958" s="309">
        <f t="shared" si="940"/>
        <v>8551983</v>
      </c>
      <c r="S3958" s="309">
        <f t="shared" si="940"/>
        <v>8551983</v>
      </c>
      <c r="T3958" s="309">
        <f t="shared" si="940"/>
        <v>0</v>
      </c>
      <c r="U3958" s="309"/>
      <c r="V3958" s="309"/>
      <c r="W3958" s="309">
        <f>SUM(W3959:W3985)</f>
        <v>11678040595</v>
      </c>
      <c r="X3958" s="309"/>
    </row>
    <row r="3959" spans="1:25">
      <c r="A3959" s="173"/>
      <c r="B3959" s="163">
        <v>1</v>
      </c>
      <c r="C3959" s="163" t="s">
        <v>95</v>
      </c>
      <c r="D3959" s="167" t="s">
        <v>9</v>
      </c>
      <c r="E3959" s="300">
        <v>5900875000</v>
      </c>
      <c r="F3959" s="300"/>
      <c r="G3959" s="300">
        <f>SUM(G3960:G3961)</f>
        <v>0</v>
      </c>
      <c r="H3959" s="300">
        <f t="shared" ref="H3959:T3959" si="941">SUM(H3960:H3961)</f>
        <v>0</v>
      </c>
      <c r="I3959" s="300">
        <f t="shared" si="941"/>
        <v>0</v>
      </c>
      <c r="J3959" s="300">
        <f t="shared" si="941"/>
        <v>0</v>
      </c>
      <c r="K3959" s="300">
        <f t="shared" si="941"/>
        <v>267500696</v>
      </c>
      <c r="L3959" s="300">
        <f t="shared" si="941"/>
        <v>0</v>
      </c>
      <c r="M3959" s="300">
        <f t="shared" si="941"/>
        <v>0</v>
      </c>
      <c r="N3959" s="300">
        <f t="shared" si="941"/>
        <v>0</v>
      </c>
      <c r="O3959" s="300">
        <f t="shared" si="941"/>
        <v>0</v>
      </c>
      <c r="P3959" s="300">
        <f t="shared" si="941"/>
        <v>0</v>
      </c>
      <c r="Q3959" s="300">
        <f t="shared" si="941"/>
        <v>0</v>
      </c>
      <c r="R3959" s="300">
        <f t="shared" si="941"/>
        <v>0</v>
      </c>
      <c r="S3959" s="300">
        <f t="shared" si="941"/>
        <v>0</v>
      </c>
      <c r="T3959" s="300">
        <f t="shared" si="941"/>
        <v>0</v>
      </c>
      <c r="U3959" s="300"/>
      <c r="V3959" s="300"/>
      <c r="W3959" s="301">
        <f>E3959+G3959+H3959+I3959+J3959+K3959+L3959+M3959+N3959-O3959-P3959-Q3959-R3959-S3959-T3959-U3959-V3959</f>
        <v>6168375696</v>
      </c>
      <c r="X3959" s="301"/>
      <c r="Y3959" s="154"/>
    </row>
    <row r="3960" spans="1:25" s="247" customFormat="1">
      <c r="A3960" s="165"/>
      <c r="B3960" s="164"/>
      <c r="C3960" s="164"/>
      <c r="D3960" s="248" t="s">
        <v>1581</v>
      </c>
      <c r="E3960" s="310"/>
      <c r="F3960" s="310"/>
      <c r="G3960" s="310">
        <v>0</v>
      </c>
      <c r="H3960" s="310"/>
      <c r="I3960" s="310"/>
      <c r="J3960" s="310"/>
      <c r="K3960" s="310">
        <v>155930348</v>
      </c>
      <c r="L3960" s="310"/>
      <c r="M3960" s="311"/>
      <c r="N3960" s="311"/>
      <c r="O3960" s="311"/>
      <c r="P3960" s="311"/>
      <c r="Q3960" s="311"/>
      <c r="R3960" s="311"/>
      <c r="S3960" s="311"/>
      <c r="T3960" s="311"/>
      <c r="U3960" s="311"/>
      <c r="V3960" s="311"/>
      <c r="W3960" s="311"/>
      <c r="X3960" s="311"/>
      <c r="Y3960" s="155"/>
    </row>
    <row r="3961" spans="1:25" s="247" customFormat="1">
      <c r="A3961" s="165"/>
      <c r="B3961" s="164"/>
      <c r="C3961" s="164"/>
      <c r="D3961" s="248" t="s">
        <v>1582</v>
      </c>
      <c r="E3961" s="310"/>
      <c r="F3961" s="310"/>
      <c r="G3961" s="310">
        <v>0</v>
      </c>
      <c r="H3961" s="310"/>
      <c r="I3961" s="310"/>
      <c r="J3961" s="310"/>
      <c r="K3961" s="310">
        <v>111570348</v>
      </c>
      <c r="L3961" s="310"/>
      <c r="M3961" s="311"/>
      <c r="N3961" s="311"/>
      <c r="O3961" s="311"/>
      <c r="P3961" s="311"/>
      <c r="Q3961" s="311"/>
      <c r="R3961" s="311"/>
      <c r="S3961" s="311"/>
      <c r="T3961" s="311"/>
      <c r="U3961" s="311"/>
      <c r="V3961" s="311"/>
      <c r="W3961" s="311"/>
      <c r="X3961" s="311"/>
      <c r="Y3961" s="155"/>
    </row>
    <row r="3962" spans="1:25">
      <c r="A3962" s="173"/>
      <c r="B3962" s="163">
        <v>2</v>
      </c>
      <c r="C3962" s="163" t="s">
        <v>96</v>
      </c>
      <c r="D3962" s="167" t="s">
        <v>12</v>
      </c>
      <c r="E3962" s="300">
        <v>1085830750</v>
      </c>
      <c r="F3962" s="300">
        <v>79105000</v>
      </c>
      <c r="G3962" s="300">
        <f>SUM(G3963:G3975)</f>
        <v>79105000</v>
      </c>
      <c r="H3962" s="300">
        <f t="shared" ref="H3962:T3962" si="942">SUM(H3963:H3975)</f>
        <v>1500000</v>
      </c>
      <c r="I3962" s="300">
        <f t="shared" si="942"/>
        <v>0</v>
      </c>
      <c r="J3962" s="300">
        <f t="shared" si="942"/>
        <v>0</v>
      </c>
      <c r="K3962" s="300">
        <f t="shared" si="942"/>
        <v>0</v>
      </c>
      <c r="L3962" s="300">
        <f t="shared" si="942"/>
        <v>0</v>
      </c>
      <c r="M3962" s="300">
        <f t="shared" si="942"/>
        <v>0</v>
      </c>
      <c r="N3962" s="300">
        <f t="shared" si="942"/>
        <v>0</v>
      </c>
      <c r="O3962" s="300">
        <f t="shared" si="942"/>
        <v>0</v>
      </c>
      <c r="P3962" s="300">
        <f t="shared" si="942"/>
        <v>0</v>
      </c>
      <c r="Q3962" s="300">
        <f t="shared" si="942"/>
        <v>0</v>
      </c>
      <c r="R3962" s="300">
        <f t="shared" si="942"/>
        <v>8551983</v>
      </c>
      <c r="S3962" s="300">
        <f t="shared" si="942"/>
        <v>0</v>
      </c>
      <c r="T3962" s="300">
        <f t="shared" si="942"/>
        <v>0</v>
      </c>
      <c r="U3962" s="300"/>
      <c r="V3962" s="300"/>
      <c r="W3962" s="301">
        <f>E3962+G3962+H3962+I3962+J3962+K3962+L3962+M3962+N3962-O3962-P3962-Q3962-R3962-S3962-T3962-U3962-V3962</f>
        <v>1157883767</v>
      </c>
      <c r="X3962" s="301"/>
      <c r="Y3962" s="154"/>
    </row>
    <row r="3963" spans="1:25" s="247" customFormat="1">
      <c r="A3963" s="165"/>
      <c r="B3963" s="164"/>
      <c r="C3963" s="164"/>
      <c r="D3963" s="248" t="s">
        <v>1586</v>
      </c>
      <c r="E3963" s="310"/>
      <c r="F3963" s="310"/>
      <c r="G3963" s="310">
        <v>10800000</v>
      </c>
      <c r="H3963" s="316">
        <v>1500000</v>
      </c>
      <c r="I3963" s="310"/>
      <c r="J3963" s="310"/>
      <c r="K3963" s="310"/>
      <c r="L3963" s="310"/>
      <c r="M3963" s="311"/>
      <c r="N3963" s="311"/>
      <c r="O3963" s="311"/>
      <c r="P3963" s="311"/>
      <c r="Q3963" s="311"/>
      <c r="R3963" s="311"/>
      <c r="S3963" s="311"/>
      <c r="T3963" s="311"/>
      <c r="U3963" s="311"/>
      <c r="V3963" s="311"/>
      <c r="W3963" s="311"/>
      <c r="X3963" s="311"/>
      <c r="Y3963" s="155"/>
    </row>
    <row r="3964" spans="1:25" s="247" customFormat="1">
      <c r="A3964" s="165"/>
      <c r="B3964" s="164"/>
      <c r="C3964" s="164"/>
      <c r="D3964" s="248" t="s">
        <v>1587</v>
      </c>
      <c r="E3964" s="310"/>
      <c r="F3964" s="310"/>
      <c r="G3964" s="310">
        <v>3200000</v>
      </c>
      <c r="H3964" s="310"/>
      <c r="I3964" s="310"/>
      <c r="J3964" s="310"/>
      <c r="K3964" s="310"/>
      <c r="L3964" s="310"/>
      <c r="M3964" s="311"/>
      <c r="N3964" s="311"/>
      <c r="O3964" s="311"/>
      <c r="P3964" s="311"/>
      <c r="Q3964" s="311"/>
      <c r="R3964" s="311"/>
      <c r="S3964" s="311"/>
      <c r="T3964" s="311"/>
      <c r="U3964" s="311"/>
      <c r="V3964" s="311"/>
      <c r="W3964" s="311"/>
      <c r="X3964" s="311"/>
      <c r="Y3964" s="155"/>
    </row>
    <row r="3965" spans="1:25" s="247" customFormat="1">
      <c r="A3965" s="165"/>
      <c r="B3965" s="164"/>
      <c r="C3965" s="164"/>
      <c r="D3965" s="248" t="s">
        <v>1588</v>
      </c>
      <c r="E3965" s="310"/>
      <c r="F3965" s="310"/>
      <c r="G3965" s="310">
        <v>25200000</v>
      </c>
      <c r="H3965" s="310"/>
      <c r="I3965" s="310"/>
      <c r="J3965" s="310"/>
      <c r="K3965" s="310"/>
      <c r="L3965" s="310"/>
      <c r="M3965" s="311"/>
      <c r="N3965" s="311"/>
      <c r="O3965" s="311"/>
      <c r="P3965" s="311"/>
      <c r="Q3965" s="311"/>
      <c r="R3965" s="311"/>
      <c r="S3965" s="311"/>
      <c r="T3965" s="311"/>
      <c r="U3965" s="311"/>
      <c r="V3965" s="311"/>
      <c r="W3965" s="311"/>
      <c r="X3965" s="311"/>
      <c r="Y3965" s="155"/>
    </row>
    <row r="3966" spans="1:25" s="247" customFormat="1">
      <c r="A3966" s="165"/>
      <c r="B3966" s="164"/>
      <c r="C3966" s="164"/>
      <c r="D3966" s="248" t="s">
        <v>153</v>
      </c>
      <c r="E3966" s="310"/>
      <c r="F3966" s="310"/>
      <c r="G3966" s="310">
        <v>17800000</v>
      </c>
      <c r="H3966" s="310"/>
      <c r="I3966" s="310"/>
      <c r="J3966" s="310"/>
      <c r="K3966" s="310"/>
      <c r="L3966" s="310"/>
      <c r="M3966" s="311"/>
      <c r="N3966" s="311"/>
      <c r="O3966" s="311"/>
      <c r="P3966" s="311"/>
      <c r="Q3966" s="311"/>
      <c r="R3966" s="311"/>
      <c r="S3966" s="311"/>
      <c r="T3966" s="311"/>
      <c r="U3966" s="311"/>
      <c r="V3966" s="311"/>
      <c r="W3966" s="311"/>
      <c r="X3966" s="311"/>
      <c r="Y3966" s="155"/>
    </row>
    <row r="3967" spans="1:25" s="247" customFormat="1">
      <c r="A3967" s="165"/>
      <c r="B3967" s="164"/>
      <c r="C3967" s="164"/>
      <c r="D3967" s="248" t="s">
        <v>152</v>
      </c>
      <c r="E3967" s="310"/>
      <c r="F3967" s="310"/>
      <c r="G3967" s="310">
        <v>1380000</v>
      </c>
      <c r="H3967" s="310"/>
      <c r="I3967" s="310"/>
      <c r="J3967" s="310"/>
      <c r="K3967" s="310"/>
      <c r="L3967" s="310"/>
      <c r="M3967" s="311"/>
      <c r="N3967" s="311"/>
      <c r="O3967" s="311"/>
      <c r="P3967" s="311"/>
      <c r="Q3967" s="311"/>
      <c r="R3967" s="311"/>
      <c r="S3967" s="311"/>
      <c r="T3967" s="311"/>
      <c r="U3967" s="311"/>
      <c r="V3967" s="311"/>
      <c r="W3967" s="311"/>
      <c r="X3967" s="311"/>
      <c r="Y3967" s="155"/>
    </row>
    <row r="3968" spans="1:25" s="247" customFormat="1">
      <c r="A3968" s="165"/>
      <c r="B3968" s="164"/>
      <c r="C3968" s="164"/>
      <c r="D3968" s="248" t="s">
        <v>1589</v>
      </c>
      <c r="E3968" s="310"/>
      <c r="F3968" s="310"/>
      <c r="G3968" s="310">
        <v>6750000</v>
      </c>
      <c r="H3968" s="310"/>
      <c r="I3968" s="310"/>
      <c r="J3968" s="310"/>
      <c r="K3968" s="310"/>
      <c r="L3968" s="310"/>
      <c r="M3968" s="311"/>
      <c r="N3968" s="311"/>
      <c r="O3968" s="311"/>
      <c r="P3968" s="311"/>
      <c r="Q3968" s="311"/>
      <c r="R3968" s="311"/>
      <c r="S3968" s="311"/>
      <c r="T3968" s="311"/>
      <c r="U3968" s="311"/>
      <c r="V3968" s="311"/>
      <c r="W3968" s="311"/>
      <c r="X3968" s="311"/>
      <c r="Y3968" s="155"/>
    </row>
    <row r="3969" spans="1:25" s="247" customFormat="1">
      <c r="A3969" s="165"/>
      <c r="B3969" s="164"/>
      <c r="C3969" s="164"/>
      <c r="D3969" s="248" t="s">
        <v>1044</v>
      </c>
      <c r="E3969" s="310"/>
      <c r="F3969" s="310"/>
      <c r="G3969" s="310">
        <v>9625000</v>
      </c>
      <c r="H3969" s="310"/>
      <c r="I3969" s="310"/>
      <c r="J3969" s="310"/>
      <c r="K3969" s="310"/>
      <c r="L3969" s="310"/>
      <c r="M3969" s="311"/>
      <c r="N3969" s="311"/>
      <c r="O3969" s="311"/>
      <c r="P3969" s="311"/>
      <c r="Q3969" s="311"/>
      <c r="R3969" s="311"/>
      <c r="S3969" s="311"/>
      <c r="T3969" s="311"/>
      <c r="U3969" s="311"/>
      <c r="V3969" s="311"/>
      <c r="W3969" s="311"/>
      <c r="X3969" s="311"/>
      <c r="Y3969" s="155"/>
    </row>
    <row r="3970" spans="1:25" s="247" customFormat="1">
      <c r="A3970" s="165"/>
      <c r="B3970" s="164"/>
      <c r="C3970" s="164"/>
      <c r="D3970" s="248" t="s">
        <v>1590</v>
      </c>
      <c r="E3970" s="310"/>
      <c r="F3970" s="310"/>
      <c r="G3970" s="310">
        <v>300000</v>
      </c>
      <c r="H3970" s="310"/>
      <c r="I3970" s="310"/>
      <c r="J3970" s="310"/>
      <c r="K3970" s="310"/>
      <c r="L3970" s="310"/>
      <c r="M3970" s="311"/>
      <c r="N3970" s="311"/>
      <c r="O3970" s="311"/>
      <c r="P3970" s="311"/>
      <c r="Q3970" s="311"/>
      <c r="R3970" s="311"/>
      <c r="S3970" s="311"/>
      <c r="T3970" s="311"/>
      <c r="U3970" s="311"/>
      <c r="V3970" s="311"/>
      <c r="W3970" s="311"/>
      <c r="X3970" s="311"/>
      <c r="Y3970" s="155"/>
    </row>
    <row r="3971" spans="1:25" s="247" customFormat="1">
      <c r="A3971" s="165"/>
      <c r="B3971" s="164"/>
      <c r="C3971" s="164"/>
      <c r="D3971" s="248" t="s">
        <v>1591</v>
      </c>
      <c r="E3971" s="310"/>
      <c r="F3971" s="310"/>
      <c r="G3971" s="310">
        <v>4050000</v>
      </c>
      <c r="H3971" s="310"/>
      <c r="I3971" s="310"/>
      <c r="J3971" s="310"/>
      <c r="K3971" s="310"/>
      <c r="L3971" s="310"/>
      <c r="M3971" s="311"/>
      <c r="N3971" s="311"/>
      <c r="O3971" s="311"/>
      <c r="P3971" s="311"/>
      <c r="Q3971" s="311"/>
      <c r="R3971" s="311"/>
      <c r="S3971" s="311"/>
      <c r="T3971" s="311"/>
      <c r="U3971" s="311"/>
      <c r="V3971" s="311"/>
      <c r="W3971" s="311"/>
      <c r="X3971" s="311"/>
      <c r="Y3971" s="155"/>
    </row>
    <row r="3972" spans="1:25" s="247" customFormat="1">
      <c r="A3972" s="165"/>
      <c r="B3972" s="164"/>
      <c r="C3972" s="164"/>
      <c r="D3972" s="271" t="s">
        <v>1039</v>
      </c>
      <c r="E3972" s="310"/>
      <c r="F3972" s="310"/>
      <c r="G3972" s="310"/>
      <c r="H3972" s="316">
        <v>0</v>
      </c>
      <c r="I3972" s="310"/>
      <c r="J3972" s="310"/>
      <c r="K3972" s="310"/>
      <c r="L3972" s="310"/>
      <c r="M3972" s="311"/>
      <c r="N3972" s="311"/>
      <c r="O3972" s="311"/>
      <c r="P3972" s="311"/>
      <c r="Q3972" s="311"/>
      <c r="R3972" s="311"/>
      <c r="S3972" s="311"/>
      <c r="T3972" s="311"/>
      <c r="U3972" s="311"/>
      <c r="V3972" s="311"/>
      <c r="W3972" s="311"/>
      <c r="X3972" s="311"/>
      <c r="Y3972" s="155"/>
    </row>
    <row r="3973" spans="1:25" s="247" customFormat="1">
      <c r="A3973" s="165"/>
      <c r="B3973" s="164"/>
      <c r="C3973" s="164"/>
      <c r="D3973" s="248" t="s">
        <v>691</v>
      </c>
      <c r="E3973" s="310"/>
      <c r="F3973" s="310"/>
      <c r="G3973" s="310"/>
      <c r="H3973" s="310"/>
      <c r="I3973" s="310"/>
      <c r="J3973" s="310"/>
      <c r="K3973" s="310"/>
      <c r="L3973" s="310"/>
      <c r="M3973" s="311"/>
      <c r="N3973" s="311"/>
      <c r="O3973" s="311"/>
      <c r="P3973" s="311"/>
      <c r="Q3973" s="311"/>
      <c r="R3973" s="317">
        <v>37400</v>
      </c>
      <c r="S3973" s="311"/>
      <c r="T3973" s="311"/>
      <c r="U3973" s="311"/>
      <c r="V3973" s="311"/>
      <c r="W3973" s="311"/>
      <c r="X3973" s="311"/>
      <c r="Y3973" s="155"/>
    </row>
    <row r="3974" spans="1:25" s="247" customFormat="1">
      <c r="A3974" s="165"/>
      <c r="B3974" s="164"/>
      <c r="C3974" s="164"/>
      <c r="D3974" s="248" t="s">
        <v>152</v>
      </c>
      <c r="E3974" s="310"/>
      <c r="F3974" s="310"/>
      <c r="G3974" s="310"/>
      <c r="H3974" s="310"/>
      <c r="I3974" s="310"/>
      <c r="J3974" s="310"/>
      <c r="K3974" s="310"/>
      <c r="L3974" s="310"/>
      <c r="M3974" s="311"/>
      <c r="N3974" s="311"/>
      <c r="O3974" s="311"/>
      <c r="P3974" s="311"/>
      <c r="Q3974" s="311"/>
      <c r="R3974" s="317">
        <v>514583</v>
      </c>
      <c r="S3974" s="311"/>
      <c r="T3974" s="311"/>
      <c r="U3974" s="311"/>
      <c r="V3974" s="311"/>
      <c r="W3974" s="311"/>
      <c r="X3974" s="311"/>
      <c r="Y3974" s="155"/>
    </row>
    <row r="3975" spans="1:25" s="247" customFormat="1">
      <c r="A3975" s="165"/>
      <c r="B3975" s="164"/>
      <c r="C3975" s="164"/>
      <c r="D3975" s="248" t="s">
        <v>1593</v>
      </c>
      <c r="E3975" s="310"/>
      <c r="F3975" s="310"/>
      <c r="G3975" s="310"/>
      <c r="H3975" s="310"/>
      <c r="I3975" s="310"/>
      <c r="J3975" s="310"/>
      <c r="K3975" s="310"/>
      <c r="L3975" s="310"/>
      <c r="M3975" s="311"/>
      <c r="N3975" s="311"/>
      <c r="O3975" s="311"/>
      <c r="P3975" s="311"/>
      <c r="Q3975" s="311"/>
      <c r="R3975" s="317">
        <v>8000000</v>
      </c>
      <c r="S3975" s="311"/>
      <c r="T3975" s="311"/>
      <c r="U3975" s="311"/>
      <c r="V3975" s="311"/>
      <c r="W3975" s="311"/>
      <c r="X3975" s="311"/>
      <c r="Y3975" s="155"/>
    </row>
    <row r="3976" spans="1:25">
      <c r="A3976" s="173"/>
      <c r="B3976" s="163">
        <v>3</v>
      </c>
      <c r="C3976" s="163" t="s">
        <v>97</v>
      </c>
      <c r="D3976" s="167" t="s">
        <v>13</v>
      </c>
      <c r="E3976" s="300">
        <v>3195870198</v>
      </c>
      <c r="F3976" s="300"/>
      <c r="G3976" s="300">
        <f>SUM(G3977:G3979)</f>
        <v>0</v>
      </c>
      <c r="H3976" s="300">
        <f t="shared" ref="H3976:T3976" si="943">SUM(H3977:H3979)</f>
        <v>0</v>
      </c>
      <c r="I3976" s="300">
        <f t="shared" si="943"/>
        <v>0</v>
      </c>
      <c r="J3976" s="300">
        <f t="shared" si="943"/>
        <v>0</v>
      </c>
      <c r="K3976" s="300">
        <f t="shared" si="943"/>
        <v>1151915234</v>
      </c>
      <c r="L3976" s="300">
        <f t="shared" si="943"/>
        <v>0</v>
      </c>
      <c r="M3976" s="300">
        <f t="shared" si="943"/>
        <v>0</v>
      </c>
      <c r="N3976" s="300">
        <f t="shared" si="943"/>
        <v>0</v>
      </c>
      <c r="O3976" s="300">
        <f t="shared" si="943"/>
        <v>0</v>
      </c>
      <c r="P3976" s="300">
        <f t="shared" si="943"/>
        <v>0</v>
      </c>
      <c r="Q3976" s="300">
        <f t="shared" si="943"/>
        <v>0</v>
      </c>
      <c r="R3976" s="300">
        <f t="shared" si="943"/>
        <v>0</v>
      </c>
      <c r="S3976" s="300">
        <f t="shared" si="943"/>
        <v>0</v>
      </c>
      <c r="T3976" s="300">
        <f t="shared" si="943"/>
        <v>0</v>
      </c>
      <c r="U3976" s="300"/>
      <c r="V3976" s="300"/>
      <c r="W3976" s="301">
        <f>E3976+G3976+H3976+I3976+J3976+K3976+L3976+M3976+N3976-O3976-P3976-Q3976-R3976-S3976-T3976-U3976-V3976</f>
        <v>4347785432</v>
      </c>
      <c r="X3976" s="301"/>
      <c r="Y3976" s="154"/>
    </row>
    <row r="3977" spans="1:25">
      <c r="A3977" s="174"/>
      <c r="B3977" s="162"/>
      <c r="C3977" s="162"/>
      <c r="D3977" s="248" t="s">
        <v>1583</v>
      </c>
      <c r="E3977" s="302"/>
      <c r="F3977" s="302"/>
      <c r="G3977" s="302"/>
      <c r="H3977" s="302"/>
      <c r="I3977" s="302"/>
      <c r="J3977" s="302"/>
      <c r="K3977" s="302">
        <v>422416234</v>
      </c>
      <c r="L3977" s="302"/>
      <c r="M3977" s="304"/>
      <c r="N3977" s="304"/>
      <c r="O3977" s="304"/>
      <c r="P3977" s="304"/>
      <c r="Q3977" s="304"/>
      <c r="R3977" s="304"/>
      <c r="S3977" s="304"/>
      <c r="T3977" s="304"/>
      <c r="U3977" s="304"/>
      <c r="V3977" s="304"/>
      <c r="W3977" s="304"/>
      <c r="X3977" s="304"/>
      <c r="Y3977" s="154"/>
    </row>
    <row r="3978" spans="1:25">
      <c r="A3978" s="174"/>
      <c r="B3978" s="162"/>
      <c r="C3978" s="162"/>
      <c r="D3978" s="248" t="s">
        <v>1584</v>
      </c>
      <c r="E3978" s="302"/>
      <c r="F3978" s="302"/>
      <c r="G3978" s="302"/>
      <c r="H3978" s="302"/>
      <c r="I3978" s="302"/>
      <c r="J3978" s="302"/>
      <c r="K3978" s="302">
        <v>402675000</v>
      </c>
      <c r="L3978" s="302"/>
      <c r="M3978" s="304"/>
      <c r="N3978" s="304"/>
      <c r="O3978" s="304"/>
      <c r="P3978" s="304"/>
      <c r="Q3978" s="304"/>
      <c r="R3978" s="304"/>
      <c r="S3978" s="304"/>
      <c r="T3978" s="304"/>
      <c r="U3978" s="304"/>
      <c r="V3978" s="304"/>
      <c r="W3978" s="304"/>
      <c r="X3978" s="304"/>
      <c r="Y3978" s="154"/>
    </row>
    <row r="3979" spans="1:25">
      <c r="A3979" s="174"/>
      <c r="B3979" s="162"/>
      <c r="C3979" s="162"/>
      <c r="D3979" s="248" t="s">
        <v>1585</v>
      </c>
      <c r="E3979" s="302"/>
      <c r="F3979" s="302"/>
      <c r="G3979" s="302"/>
      <c r="H3979" s="302"/>
      <c r="I3979" s="302"/>
      <c r="J3979" s="302"/>
      <c r="K3979" s="302">
        <v>326824000</v>
      </c>
      <c r="L3979" s="302"/>
      <c r="M3979" s="304"/>
      <c r="N3979" s="304"/>
      <c r="O3979" s="304"/>
      <c r="P3979" s="304"/>
      <c r="Q3979" s="304"/>
      <c r="R3979" s="304"/>
      <c r="S3979" s="304"/>
      <c r="T3979" s="304"/>
      <c r="U3979" s="304"/>
      <c r="V3979" s="304"/>
      <c r="W3979" s="304"/>
      <c r="X3979" s="304"/>
      <c r="Y3979" s="154"/>
    </row>
    <row r="3980" spans="1:25">
      <c r="A3980" s="174"/>
      <c r="B3980" s="162"/>
      <c r="C3980" s="162"/>
      <c r="D3980" s="201"/>
      <c r="E3980" s="302"/>
      <c r="F3980" s="302"/>
      <c r="G3980" s="302"/>
      <c r="H3980" s="302"/>
      <c r="I3980" s="302"/>
      <c r="J3980" s="302"/>
      <c r="K3980" s="302"/>
      <c r="L3980" s="302"/>
      <c r="M3980" s="304"/>
      <c r="N3980" s="304"/>
      <c r="O3980" s="304"/>
      <c r="P3980" s="304"/>
      <c r="Q3980" s="304"/>
      <c r="R3980" s="304"/>
      <c r="S3980" s="304"/>
      <c r="T3980" s="304"/>
      <c r="U3980" s="304"/>
      <c r="V3980" s="304"/>
      <c r="W3980" s="304"/>
      <c r="X3980" s="304"/>
      <c r="Y3980" s="154"/>
    </row>
    <row r="3981" spans="1:25">
      <c r="A3981" s="173"/>
      <c r="B3981" s="163">
        <v>4</v>
      </c>
      <c r="C3981" s="163" t="s">
        <v>98</v>
      </c>
      <c r="D3981" s="167" t="s">
        <v>8</v>
      </c>
      <c r="E3981" s="300">
        <v>800000</v>
      </c>
      <c r="F3981" s="300">
        <v>1524700</v>
      </c>
      <c r="G3981" s="300">
        <f>SUM(G3982)</f>
        <v>1524700</v>
      </c>
      <c r="H3981" s="300">
        <f t="shared" ref="H3981:T3981" si="944">SUM(H3982)</f>
        <v>1604500</v>
      </c>
      <c r="I3981" s="300">
        <f t="shared" si="944"/>
        <v>0</v>
      </c>
      <c r="J3981" s="300">
        <f t="shared" si="944"/>
        <v>0</v>
      </c>
      <c r="K3981" s="300">
        <f t="shared" si="944"/>
        <v>0</v>
      </c>
      <c r="L3981" s="300">
        <f t="shared" si="944"/>
        <v>0</v>
      </c>
      <c r="M3981" s="300">
        <f t="shared" si="944"/>
        <v>0</v>
      </c>
      <c r="N3981" s="300">
        <f t="shared" si="944"/>
        <v>0</v>
      </c>
      <c r="O3981" s="300">
        <f t="shared" si="944"/>
        <v>0</v>
      </c>
      <c r="P3981" s="300">
        <f t="shared" si="944"/>
        <v>0</v>
      </c>
      <c r="Q3981" s="300">
        <f t="shared" si="944"/>
        <v>0</v>
      </c>
      <c r="R3981" s="300">
        <f t="shared" si="944"/>
        <v>0</v>
      </c>
      <c r="S3981" s="300">
        <f t="shared" si="944"/>
        <v>0</v>
      </c>
      <c r="T3981" s="300">
        <f t="shared" si="944"/>
        <v>0</v>
      </c>
      <c r="U3981" s="300"/>
      <c r="V3981" s="300"/>
      <c r="W3981" s="301">
        <f>E3981+G3981+H3981+I3981+J3981+K3981+L3981+M3981+N3981-O3981-P3981-Q3981-R3981-S3981-T3981-U3981-V3981</f>
        <v>3929200</v>
      </c>
      <c r="X3981" s="301"/>
      <c r="Y3981" s="154"/>
    </row>
    <row r="3982" spans="1:25">
      <c r="A3982" s="174"/>
      <c r="B3982" s="162"/>
      <c r="C3982" s="162"/>
      <c r="D3982" s="201" t="s">
        <v>1592</v>
      </c>
      <c r="E3982" s="302"/>
      <c r="F3982" s="302"/>
      <c r="G3982" s="316">
        <v>1524700</v>
      </c>
      <c r="H3982" s="316">
        <v>1604500</v>
      </c>
      <c r="I3982" s="302"/>
      <c r="J3982" s="302"/>
      <c r="K3982" s="302"/>
      <c r="L3982" s="302"/>
      <c r="M3982" s="302"/>
      <c r="N3982" s="302"/>
      <c r="O3982" s="302"/>
      <c r="P3982" s="302"/>
      <c r="Q3982" s="302"/>
      <c r="R3982" s="302"/>
      <c r="S3982" s="302"/>
      <c r="T3982" s="302"/>
      <c r="U3982" s="302"/>
      <c r="V3982" s="302"/>
      <c r="W3982" s="304"/>
      <c r="X3982" s="304"/>
      <c r="Y3982" s="154"/>
    </row>
    <row r="3983" spans="1:25">
      <c r="A3983" s="173"/>
      <c r="B3983" s="163">
        <v>5</v>
      </c>
      <c r="C3983" s="163" t="s">
        <v>99</v>
      </c>
      <c r="D3983" s="167" t="s">
        <v>14</v>
      </c>
      <c r="E3983" s="300">
        <v>66500</v>
      </c>
      <c r="F3983" s="300"/>
      <c r="G3983" s="300"/>
      <c r="H3983" s="300"/>
      <c r="I3983" s="300"/>
      <c r="J3983" s="300"/>
      <c r="K3983" s="300"/>
      <c r="L3983" s="300"/>
      <c r="M3983" s="300">
        <v>0</v>
      </c>
      <c r="N3983" s="300"/>
      <c r="O3983" s="300"/>
      <c r="P3983" s="300"/>
      <c r="Q3983" s="300">
        <v>0</v>
      </c>
      <c r="R3983" s="300">
        <v>0</v>
      </c>
      <c r="S3983" s="300">
        <v>0</v>
      </c>
      <c r="T3983" s="300"/>
      <c r="U3983" s="300"/>
      <c r="V3983" s="300"/>
      <c r="W3983" s="301">
        <f>E3983+G3983+H3983+I3983+J3983+K3983+L3983+M3983+N3983-O3983-P3983-Q3983-R3983-S3983-T3983-U3983-V3983</f>
        <v>66500</v>
      </c>
      <c r="X3983" s="301"/>
      <c r="Y3983" s="154"/>
    </row>
    <row r="3984" spans="1:25">
      <c r="A3984" s="173"/>
      <c r="B3984" s="163">
        <v>6</v>
      </c>
      <c r="C3984" s="163" t="s">
        <v>100</v>
      </c>
      <c r="D3984" s="167" t="s">
        <v>10</v>
      </c>
      <c r="E3984" s="300">
        <v>0</v>
      </c>
      <c r="F3984" s="300"/>
      <c r="G3984" s="300"/>
      <c r="H3984" s="300"/>
      <c r="I3984" s="300"/>
      <c r="J3984" s="300"/>
      <c r="K3984" s="300"/>
      <c r="L3984" s="300"/>
      <c r="M3984" s="300">
        <v>0</v>
      </c>
      <c r="N3984" s="300"/>
      <c r="O3984" s="300"/>
      <c r="P3984" s="300"/>
      <c r="Q3984" s="300">
        <v>0</v>
      </c>
      <c r="R3984" s="300">
        <v>0</v>
      </c>
      <c r="S3984" s="300">
        <v>0</v>
      </c>
      <c r="T3984" s="300"/>
      <c r="U3984" s="300"/>
      <c r="V3984" s="300"/>
      <c r="W3984" s="301">
        <f t="shared" ref="W3984:W3985" si="945">E3984+G3984+H3984+I3984+J3984+K3984+L3984+M3984+N3984-O3984-P3984-Q3984-R3984-S3984-T3984-U3984-V3984</f>
        <v>0</v>
      </c>
      <c r="X3984" s="301"/>
      <c r="Y3984" s="154"/>
    </row>
    <row r="3985" spans="1:25" s="247" customFormat="1">
      <c r="A3985" s="173"/>
      <c r="B3985" s="163">
        <v>7</v>
      </c>
      <c r="C3985" s="163"/>
      <c r="D3985" s="167" t="s">
        <v>11</v>
      </c>
      <c r="E3985" s="300">
        <v>0</v>
      </c>
      <c r="F3985" s="300"/>
      <c r="G3985" s="300">
        <f>SUM(G3986:G3989)</f>
        <v>0</v>
      </c>
      <c r="H3985" s="300">
        <f t="shared" ref="H3985:T3985" si="946">SUM(H3986:H3989)</f>
        <v>0</v>
      </c>
      <c r="I3985" s="300">
        <f t="shared" si="946"/>
        <v>0</v>
      </c>
      <c r="J3985" s="300">
        <f t="shared" si="946"/>
        <v>0</v>
      </c>
      <c r="K3985" s="300">
        <f t="shared" si="946"/>
        <v>0</v>
      </c>
      <c r="L3985" s="300">
        <f t="shared" si="946"/>
        <v>0</v>
      </c>
      <c r="M3985" s="300">
        <f t="shared" si="946"/>
        <v>8551983</v>
      </c>
      <c r="N3985" s="300">
        <f t="shared" si="946"/>
        <v>0</v>
      </c>
      <c r="O3985" s="300">
        <f t="shared" si="946"/>
        <v>0</v>
      </c>
      <c r="P3985" s="300">
        <f t="shared" si="946"/>
        <v>0</v>
      </c>
      <c r="Q3985" s="300">
        <f t="shared" si="946"/>
        <v>0</v>
      </c>
      <c r="R3985" s="300">
        <f t="shared" si="946"/>
        <v>0</v>
      </c>
      <c r="S3985" s="300">
        <f t="shared" si="946"/>
        <v>8551983</v>
      </c>
      <c r="T3985" s="300">
        <f t="shared" si="946"/>
        <v>0</v>
      </c>
      <c r="U3985" s="300"/>
      <c r="V3985" s="300"/>
      <c r="W3985" s="301">
        <f t="shared" si="945"/>
        <v>0</v>
      </c>
      <c r="X3985" s="301"/>
      <c r="Y3985" s="154"/>
    </row>
    <row r="3986" spans="1:25" s="247" customFormat="1">
      <c r="A3986" s="165"/>
      <c r="B3986" s="164"/>
      <c r="C3986" s="164"/>
      <c r="D3986" s="271" t="s">
        <v>1249</v>
      </c>
      <c r="E3986" s="310"/>
      <c r="F3986" s="310"/>
      <c r="G3986" s="310"/>
      <c r="H3986" s="310"/>
      <c r="I3986" s="310"/>
      <c r="J3986" s="310"/>
      <c r="K3986" s="310"/>
      <c r="L3986" s="310"/>
      <c r="M3986" s="311"/>
      <c r="N3986" s="311"/>
      <c r="O3986" s="311"/>
      <c r="P3986" s="311"/>
      <c r="Q3986" s="311"/>
      <c r="R3986" s="311"/>
      <c r="S3986" s="311"/>
      <c r="T3986" s="311"/>
      <c r="U3986" s="311"/>
      <c r="V3986" s="311"/>
      <c r="W3986" s="311"/>
      <c r="X3986" s="311"/>
      <c r="Y3986" s="155"/>
    </row>
    <row r="3987" spans="1:25" s="247" customFormat="1">
      <c r="A3987" s="165"/>
      <c r="B3987" s="164"/>
      <c r="C3987" s="164"/>
      <c r="D3987" s="248" t="s">
        <v>691</v>
      </c>
      <c r="E3987" s="310"/>
      <c r="F3987" s="310"/>
      <c r="G3987" s="310"/>
      <c r="H3987" s="310"/>
      <c r="I3987" s="310"/>
      <c r="J3987" s="310"/>
      <c r="K3987" s="310"/>
      <c r="L3987" s="310"/>
      <c r="M3987" s="317">
        <v>37400</v>
      </c>
      <c r="N3987" s="311"/>
      <c r="O3987" s="311"/>
      <c r="P3987" s="311"/>
      <c r="Q3987" s="311"/>
      <c r="R3987" s="317"/>
      <c r="S3987" s="317">
        <v>37400</v>
      </c>
      <c r="T3987" s="311"/>
      <c r="U3987" s="311"/>
      <c r="V3987" s="311"/>
      <c r="W3987" s="311"/>
      <c r="X3987" s="311"/>
      <c r="Y3987" s="155"/>
    </row>
    <row r="3988" spans="1:25" s="247" customFormat="1">
      <c r="A3988" s="165"/>
      <c r="B3988" s="164"/>
      <c r="C3988" s="164"/>
      <c r="D3988" s="248" t="s">
        <v>152</v>
      </c>
      <c r="E3988" s="310"/>
      <c r="F3988" s="310"/>
      <c r="G3988" s="310"/>
      <c r="H3988" s="310"/>
      <c r="I3988" s="310"/>
      <c r="J3988" s="310"/>
      <c r="K3988" s="310"/>
      <c r="L3988" s="310"/>
      <c r="M3988" s="317">
        <v>514583</v>
      </c>
      <c r="N3988" s="311"/>
      <c r="O3988" s="311"/>
      <c r="P3988" s="311"/>
      <c r="Q3988" s="311"/>
      <c r="R3988" s="317"/>
      <c r="S3988" s="317">
        <v>514583</v>
      </c>
      <c r="T3988" s="311"/>
      <c r="U3988" s="311"/>
      <c r="V3988" s="311"/>
      <c r="W3988" s="311"/>
      <c r="X3988" s="311"/>
      <c r="Y3988" s="155"/>
    </row>
    <row r="3989" spans="1:25" s="247" customFormat="1">
      <c r="A3989" s="165"/>
      <c r="B3989" s="164"/>
      <c r="C3989" s="164"/>
      <c r="D3989" s="248" t="s">
        <v>1593</v>
      </c>
      <c r="E3989" s="310"/>
      <c r="F3989" s="310"/>
      <c r="G3989" s="310"/>
      <c r="H3989" s="310"/>
      <c r="I3989" s="310"/>
      <c r="J3989" s="310"/>
      <c r="K3989" s="310"/>
      <c r="L3989" s="310"/>
      <c r="M3989" s="317">
        <v>8000000</v>
      </c>
      <c r="N3989" s="311"/>
      <c r="O3989" s="311"/>
      <c r="P3989" s="311"/>
      <c r="Q3989" s="311"/>
      <c r="R3989" s="317"/>
      <c r="S3989" s="317">
        <v>8000000</v>
      </c>
      <c r="T3989" s="311"/>
      <c r="U3989" s="311"/>
      <c r="V3989" s="311"/>
      <c r="W3989" s="311"/>
      <c r="X3989" s="311"/>
      <c r="Y3989" s="155"/>
    </row>
    <row r="3990" spans="1:25" s="247" customFormat="1">
      <c r="A3990" s="165"/>
      <c r="B3990" s="164"/>
      <c r="C3990" s="164"/>
      <c r="D3990" s="248"/>
      <c r="E3990" s="302"/>
      <c r="F3990" s="302"/>
      <c r="G3990" s="302"/>
      <c r="H3990" s="302"/>
      <c r="I3990" s="302"/>
      <c r="J3990" s="302"/>
      <c r="K3990" s="302"/>
      <c r="L3990" s="302"/>
      <c r="M3990" s="311"/>
      <c r="N3990" s="311"/>
      <c r="O3990" s="311"/>
      <c r="P3990" s="311"/>
      <c r="Q3990" s="311"/>
      <c r="R3990" s="311"/>
      <c r="S3990" s="311"/>
      <c r="T3990" s="311"/>
      <c r="U3990" s="311"/>
      <c r="V3990" s="311"/>
      <c r="W3990" s="304"/>
      <c r="X3990" s="311"/>
      <c r="Y3990" s="155"/>
    </row>
    <row r="3991" spans="1:25" s="226" customFormat="1" ht="18.75" customHeight="1">
      <c r="A3991" s="249">
        <v>71</v>
      </c>
      <c r="B3991" s="250" t="s">
        <v>89</v>
      </c>
      <c r="C3991" s="251"/>
      <c r="D3991" s="251"/>
      <c r="E3991" s="309">
        <f t="shared" ref="E3991:T3991" si="947">E3992+E3999+E4023+E4046+E4048+E4049+E4050</f>
        <v>80447262759</v>
      </c>
      <c r="F3991" s="309">
        <f t="shared" si="947"/>
        <v>4740767750</v>
      </c>
      <c r="G3991" s="309">
        <f>G3992+G3999+G4023+G4046+G4048+G4049+G4050</f>
        <v>4740767750</v>
      </c>
      <c r="H3991" s="309">
        <f t="shared" si="947"/>
        <v>45171620</v>
      </c>
      <c r="I3991" s="309">
        <f>I3992+I3999+I4023+I4046+I4048+I4049+I4050</f>
        <v>173447700</v>
      </c>
      <c r="J3991" s="309">
        <f t="shared" si="947"/>
        <v>0</v>
      </c>
      <c r="K3991" s="309">
        <f t="shared" si="947"/>
        <v>1345960848</v>
      </c>
      <c r="L3991" s="309">
        <f t="shared" si="947"/>
        <v>247782750</v>
      </c>
      <c r="M3991" s="309">
        <f t="shared" si="947"/>
        <v>0</v>
      </c>
      <c r="N3991" s="309">
        <f t="shared" si="947"/>
        <v>0</v>
      </c>
      <c r="O3991" s="309">
        <f t="shared" si="947"/>
        <v>862164000</v>
      </c>
      <c r="P3991" s="309">
        <f t="shared" si="947"/>
        <v>0</v>
      </c>
      <c r="Q3991" s="309">
        <f t="shared" si="947"/>
        <v>839588149</v>
      </c>
      <c r="R3991" s="309">
        <f t="shared" si="947"/>
        <v>0</v>
      </c>
      <c r="S3991" s="309">
        <f t="shared" si="947"/>
        <v>1244848900</v>
      </c>
      <c r="T3991" s="309">
        <f t="shared" si="947"/>
        <v>9270000</v>
      </c>
      <c r="U3991" s="309"/>
      <c r="V3991" s="309"/>
      <c r="W3991" s="309">
        <f>SUM(W3992:W4050)</f>
        <v>84044522378</v>
      </c>
      <c r="X3991" s="309"/>
    </row>
    <row r="3992" spans="1:25">
      <c r="A3992" s="173"/>
      <c r="B3992" s="163">
        <v>1</v>
      </c>
      <c r="C3992" s="163" t="s">
        <v>95</v>
      </c>
      <c r="D3992" s="167" t="s">
        <v>9</v>
      </c>
      <c r="E3992" s="300">
        <v>15796885000</v>
      </c>
      <c r="F3992" s="300"/>
      <c r="G3992" s="300">
        <f>SUM(G3993:G3998)</f>
        <v>0</v>
      </c>
      <c r="H3992" s="300">
        <f t="shared" ref="H3992:T3992" si="948">SUM(H3993:H3998)</f>
        <v>0</v>
      </c>
      <c r="I3992" s="300">
        <f t="shared" si="948"/>
        <v>0</v>
      </c>
      <c r="J3992" s="300">
        <f t="shared" si="948"/>
        <v>0</v>
      </c>
      <c r="K3992" s="300">
        <f>SUM(K3993:K3998)</f>
        <v>137781000</v>
      </c>
      <c r="L3992" s="300">
        <f t="shared" si="948"/>
        <v>0</v>
      </c>
      <c r="M3992" s="300">
        <f t="shared" si="948"/>
        <v>0</v>
      </c>
      <c r="N3992" s="300">
        <f t="shared" si="948"/>
        <v>0</v>
      </c>
      <c r="O3992" s="300">
        <f t="shared" si="948"/>
        <v>862164000</v>
      </c>
      <c r="P3992" s="300">
        <f t="shared" si="948"/>
        <v>0</v>
      </c>
      <c r="Q3992" s="300">
        <f t="shared" si="948"/>
        <v>252600000</v>
      </c>
      <c r="R3992" s="300">
        <f t="shared" si="948"/>
        <v>0</v>
      </c>
      <c r="S3992" s="300">
        <f t="shared" si="948"/>
        <v>0</v>
      </c>
      <c r="T3992" s="300">
        <f t="shared" si="948"/>
        <v>0</v>
      </c>
      <c r="U3992" s="300"/>
      <c r="V3992" s="300"/>
      <c r="W3992" s="301">
        <f>E3992+G3992+H3992+I3992+J3992+K3992+L3992+M3992+N3992-O3992-P3992-Q3992-R3992-S3992-T3992-U3992-V3992</f>
        <v>14819902000</v>
      </c>
      <c r="X3992" s="301"/>
      <c r="Y3992" s="154"/>
    </row>
    <row r="3993" spans="1:25">
      <c r="A3993" s="174"/>
      <c r="B3993" s="162"/>
      <c r="C3993" s="162"/>
      <c r="D3993" s="248" t="s">
        <v>1594</v>
      </c>
      <c r="E3993" s="302"/>
      <c r="F3993" s="302"/>
      <c r="G3993" s="302"/>
      <c r="H3993" s="302"/>
      <c r="I3993" s="302"/>
      <c r="J3993" s="302"/>
      <c r="K3993" s="337">
        <v>117720000</v>
      </c>
      <c r="L3993" s="302"/>
      <c r="M3993" s="304"/>
      <c r="N3993" s="304"/>
      <c r="O3993" s="304"/>
      <c r="P3993" s="304"/>
      <c r="Q3993" s="304"/>
      <c r="R3993" s="304"/>
      <c r="S3993" s="304"/>
      <c r="T3993" s="304"/>
      <c r="U3993" s="304"/>
      <c r="V3993" s="304"/>
      <c r="W3993" s="304"/>
      <c r="X3993" s="304"/>
      <c r="Y3993" s="154"/>
    </row>
    <row r="3994" spans="1:25">
      <c r="A3994" s="174"/>
      <c r="B3994" s="162"/>
      <c r="C3994" s="162"/>
      <c r="D3994" s="248" t="s">
        <v>1594</v>
      </c>
      <c r="E3994" s="302"/>
      <c r="F3994" s="302"/>
      <c r="G3994" s="302"/>
      <c r="H3994" s="302"/>
      <c r="I3994" s="302"/>
      <c r="J3994" s="302"/>
      <c r="K3994" s="337">
        <v>20061000</v>
      </c>
      <c r="L3994" s="302"/>
      <c r="M3994" s="304"/>
      <c r="N3994" s="304"/>
      <c r="O3994" s="304"/>
      <c r="P3994" s="304"/>
      <c r="Q3994" s="304"/>
      <c r="R3994" s="304"/>
      <c r="S3994" s="304"/>
      <c r="T3994" s="304"/>
      <c r="U3994" s="304"/>
      <c r="V3994" s="304"/>
      <c r="W3994" s="304"/>
      <c r="X3994" s="304"/>
      <c r="Y3994" s="154"/>
    </row>
    <row r="3995" spans="1:25">
      <c r="A3995" s="174"/>
      <c r="B3995" s="162"/>
      <c r="C3995" s="162"/>
      <c r="D3995" s="248" t="s">
        <v>1786</v>
      </c>
      <c r="E3995" s="302"/>
      <c r="F3995" s="302"/>
      <c r="G3995" s="302"/>
      <c r="H3995" s="302"/>
      <c r="I3995" s="302"/>
      <c r="J3995" s="302"/>
      <c r="K3995" s="337"/>
      <c r="L3995" s="302"/>
      <c r="M3995" s="304"/>
      <c r="N3995" s="304"/>
      <c r="O3995" s="337">
        <v>862164000</v>
      </c>
      <c r="P3995" s="304"/>
      <c r="Q3995" s="304"/>
      <c r="R3995" s="304"/>
      <c r="S3995" s="304"/>
      <c r="T3995" s="304"/>
      <c r="U3995" s="304"/>
      <c r="V3995" s="304"/>
      <c r="W3995" s="304"/>
      <c r="X3995" s="304"/>
      <c r="Y3995" s="154"/>
    </row>
    <row r="3996" spans="1:25">
      <c r="A3996" s="174"/>
      <c r="B3996" s="162"/>
      <c r="C3996" s="162"/>
      <c r="D3996" s="274"/>
      <c r="E3996" s="302"/>
      <c r="F3996" s="302"/>
      <c r="G3996" s="302"/>
      <c r="H3996" s="302"/>
      <c r="I3996" s="302"/>
      <c r="J3996" s="302"/>
      <c r="K3996" s="337"/>
      <c r="L3996" s="302"/>
      <c r="M3996" s="304"/>
      <c r="N3996" s="304"/>
      <c r="O3996" s="304"/>
      <c r="P3996" s="304"/>
      <c r="Q3996" s="304"/>
      <c r="R3996" s="304"/>
      <c r="S3996" s="304"/>
      <c r="T3996" s="304"/>
      <c r="U3996" s="304"/>
      <c r="V3996" s="304"/>
      <c r="W3996" s="304"/>
      <c r="X3996" s="304"/>
      <c r="Y3996" s="154"/>
    </row>
    <row r="3997" spans="1:25">
      <c r="A3997" s="174"/>
      <c r="B3997" s="162"/>
      <c r="C3997" s="162"/>
      <c r="D3997" s="248" t="s">
        <v>1607</v>
      </c>
      <c r="E3997" s="302"/>
      <c r="F3997" s="302"/>
      <c r="G3997" s="302"/>
      <c r="H3997" s="302"/>
      <c r="I3997" s="302"/>
      <c r="J3997" s="302"/>
      <c r="K3997" s="337"/>
      <c r="L3997" s="302"/>
      <c r="M3997" s="304"/>
      <c r="N3997" s="304"/>
      <c r="O3997" s="304"/>
      <c r="P3997" s="304"/>
      <c r="Q3997" s="337">
        <v>102600000</v>
      </c>
      <c r="R3997" s="304"/>
      <c r="S3997" s="304"/>
      <c r="T3997" s="304"/>
      <c r="U3997" s="304"/>
      <c r="V3997" s="304"/>
      <c r="W3997" s="304"/>
      <c r="X3997" s="304"/>
      <c r="Y3997" s="154"/>
    </row>
    <row r="3998" spans="1:25">
      <c r="A3998" s="174"/>
      <c r="B3998" s="162"/>
      <c r="C3998" s="162"/>
      <c r="D3998" s="248" t="s">
        <v>1606</v>
      </c>
      <c r="E3998" s="302"/>
      <c r="F3998" s="302"/>
      <c r="G3998" s="302"/>
      <c r="H3998" s="302"/>
      <c r="I3998" s="302"/>
      <c r="J3998" s="302"/>
      <c r="K3998" s="337"/>
      <c r="L3998" s="302"/>
      <c r="M3998" s="304"/>
      <c r="N3998" s="304"/>
      <c r="O3998" s="304"/>
      <c r="P3998" s="304"/>
      <c r="Q3998" s="337">
        <v>150000000</v>
      </c>
      <c r="R3998" s="304"/>
      <c r="S3998" s="304"/>
      <c r="T3998" s="304"/>
      <c r="U3998" s="304"/>
      <c r="V3998" s="304"/>
      <c r="W3998" s="304"/>
      <c r="X3998" s="304"/>
      <c r="Y3998" s="154"/>
    </row>
    <row r="3999" spans="1:25">
      <c r="A3999" s="173"/>
      <c r="B3999" s="163">
        <v>2</v>
      </c>
      <c r="C3999" s="163" t="s">
        <v>96</v>
      </c>
      <c r="D3999" s="167" t="s">
        <v>12</v>
      </c>
      <c r="E3999" s="300">
        <v>905794429</v>
      </c>
      <c r="F3999" s="300">
        <v>67903000</v>
      </c>
      <c r="G3999" s="300">
        <f t="shared" ref="G3999:T3999" si="949">SUM(G4000:G4022)</f>
        <v>66803000</v>
      </c>
      <c r="H3999" s="300">
        <f t="shared" si="949"/>
        <v>500000</v>
      </c>
      <c r="I3999" s="300">
        <f t="shared" si="949"/>
        <v>4000000</v>
      </c>
      <c r="J3999" s="300">
        <f t="shared" si="949"/>
        <v>0</v>
      </c>
      <c r="K3999" s="300">
        <f t="shared" si="949"/>
        <v>631199932</v>
      </c>
      <c r="L3999" s="300">
        <f t="shared" si="949"/>
        <v>0</v>
      </c>
      <c r="M3999" s="300">
        <f t="shared" si="949"/>
        <v>0</v>
      </c>
      <c r="N3999" s="300">
        <f t="shared" si="949"/>
        <v>0</v>
      </c>
      <c r="O3999" s="300">
        <f t="shared" si="949"/>
        <v>0</v>
      </c>
      <c r="P3999" s="300">
        <f t="shared" si="949"/>
        <v>0</v>
      </c>
      <c r="Q3999" s="300">
        <f t="shared" si="949"/>
        <v>2970000</v>
      </c>
      <c r="R3999" s="300">
        <f t="shared" si="949"/>
        <v>0</v>
      </c>
      <c r="S3999" s="300">
        <f t="shared" si="949"/>
        <v>0</v>
      </c>
      <c r="T3999" s="300">
        <f t="shared" si="949"/>
        <v>9270000</v>
      </c>
      <c r="U3999" s="300"/>
      <c r="V3999" s="300"/>
      <c r="W3999" s="301">
        <f>E3999+G3999+H3999+I3999+J3999+K3999+L3999+M3999+N3999-O3999-P3999-Q3999-R3999-S3999-T3999-U3999-V3999</f>
        <v>1596057361</v>
      </c>
      <c r="X3999" s="301"/>
      <c r="Y3999" s="154"/>
    </row>
    <row r="4000" spans="1:25">
      <c r="A4000" s="174"/>
      <c r="B4000" s="162"/>
      <c r="C4000" s="162"/>
      <c r="D4000" s="248" t="s">
        <v>150</v>
      </c>
      <c r="E4000" s="302"/>
      <c r="F4000" s="302"/>
      <c r="G4000" s="303">
        <v>5000000</v>
      </c>
      <c r="H4000" s="317"/>
      <c r="I4000" s="365"/>
      <c r="J4000" s="365"/>
      <c r="K4000" s="365"/>
      <c r="L4000" s="302"/>
      <c r="M4000" s="304"/>
      <c r="N4000" s="304"/>
      <c r="O4000" s="304"/>
      <c r="P4000" s="304"/>
      <c r="Q4000" s="304"/>
      <c r="R4000" s="304"/>
      <c r="S4000" s="304"/>
      <c r="T4000" s="304"/>
      <c r="U4000" s="304"/>
      <c r="V4000" s="304"/>
      <c r="W4000" s="304"/>
      <c r="X4000" s="304"/>
      <c r="Y4000" s="154"/>
    </row>
    <row r="4001" spans="1:25">
      <c r="A4001" s="174"/>
      <c r="B4001" s="162"/>
      <c r="C4001" s="162"/>
      <c r="D4001" s="248" t="s">
        <v>1595</v>
      </c>
      <c r="E4001" s="302"/>
      <c r="F4001" s="302"/>
      <c r="G4001" s="303">
        <v>1450000</v>
      </c>
      <c r="H4001" s="317"/>
      <c r="I4001" s="365"/>
      <c r="J4001" s="365"/>
      <c r="K4001" s="365"/>
      <c r="L4001" s="302"/>
      <c r="M4001" s="304"/>
      <c r="N4001" s="304"/>
      <c r="O4001" s="304"/>
      <c r="P4001" s="304"/>
      <c r="Q4001" s="304"/>
      <c r="R4001" s="304"/>
      <c r="S4001" s="304"/>
      <c r="T4001" s="304"/>
      <c r="U4001" s="304"/>
      <c r="V4001" s="304"/>
      <c r="W4001" s="304"/>
      <c r="X4001" s="304"/>
      <c r="Y4001" s="154"/>
    </row>
    <row r="4002" spans="1:25">
      <c r="A4002" s="174"/>
      <c r="B4002" s="162"/>
      <c r="C4002" s="162"/>
      <c r="D4002" s="248" t="s">
        <v>1596</v>
      </c>
      <c r="E4002" s="302"/>
      <c r="F4002" s="302"/>
      <c r="G4002" s="303">
        <v>3000000</v>
      </c>
      <c r="H4002" s="317"/>
      <c r="I4002" s="365"/>
      <c r="J4002" s="365"/>
      <c r="K4002" s="365"/>
      <c r="L4002" s="302"/>
      <c r="M4002" s="304"/>
      <c r="N4002" s="304"/>
      <c r="O4002" s="304"/>
      <c r="P4002" s="304"/>
      <c r="Q4002" s="304"/>
      <c r="R4002" s="304"/>
      <c r="S4002" s="304"/>
      <c r="T4002" s="304"/>
      <c r="U4002" s="304"/>
      <c r="V4002" s="304"/>
      <c r="W4002" s="304"/>
      <c r="X4002" s="304"/>
      <c r="Y4002" s="154"/>
    </row>
    <row r="4003" spans="1:25">
      <c r="A4003" s="174"/>
      <c r="B4003" s="162"/>
      <c r="C4003" s="162"/>
      <c r="D4003" s="248" t="s">
        <v>1597</v>
      </c>
      <c r="E4003" s="302"/>
      <c r="F4003" s="302"/>
      <c r="G4003" s="303">
        <v>1800000</v>
      </c>
      <c r="H4003" s="317"/>
      <c r="I4003" s="365"/>
      <c r="J4003" s="365"/>
      <c r="K4003" s="365"/>
      <c r="L4003" s="302"/>
      <c r="M4003" s="304"/>
      <c r="N4003" s="304"/>
      <c r="O4003" s="304"/>
      <c r="P4003" s="304"/>
      <c r="Q4003" s="304"/>
      <c r="R4003" s="304"/>
      <c r="S4003" s="304"/>
      <c r="T4003" s="304"/>
      <c r="U4003" s="304"/>
      <c r="V4003" s="304"/>
      <c r="W4003" s="304"/>
      <c r="X4003" s="304"/>
      <c r="Y4003" s="154"/>
    </row>
    <row r="4004" spans="1:25">
      <c r="A4004" s="174"/>
      <c r="B4004" s="162"/>
      <c r="C4004" s="162"/>
      <c r="D4004" s="248" t="s">
        <v>657</v>
      </c>
      <c r="E4004" s="302"/>
      <c r="F4004" s="302"/>
      <c r="G4004" s="303">
        <v>20834000</v>
      </c>
      <c r="H4004" s="317">
        <v>500000</v>
      </c>
      <c r="I4004" s="365"/>
      <c r="J4004" s="365"/>
      <c r="K4004" s="365"/>
      <c r="L4004" s="302"/>
      <c r="M4004" s="304"/>
      <c r="N4004" s="304"/>
      <c r="O4004" s="304"/>
      <c r="P4004" s="304"/>
      <c r="Q4004" s="304"/>
      <c r="R4004" s="304"/>
      <c r="S4004" s="304"/>
      <c r="T4004" s="304"/>
      <c r="U4004" s="304"/>
      <c r="V4004" s="304"/>
      <c r="W4004" s="304"/>
      <c r="X4004" s="304"/>
      <c r="Y4004" s="154"/>
    </row>
    <row r="4005" spans="1:25">
      <c r="A4005" s="174"/>
      <c r="B4005" s="162"/>
      <c r="C4005" s="162"/>
      <c r="D4005" s="248" t="s">
        <v>152</v>
      </c>
      <c r="E4005" s="302"/>
      <c r="F4005" s="302"/>
      <c r="G4005" s="303">
        <v>1966000</v>
      </c>
      <c r="H4005" s="317"/>
      <c r="I4005" s="365"/>
      <c r="J4005" s="365"/>
      <c r="K4005" s="365"/>
      <c r="L4005" s="302"/>
      <c r="M4005" s="304"/>
      <c r="N4005" s="304"/>
      <c r="O4005" s="304"/>
      <c r="P4005" s="304"/>
      <c r="Q4005" s="304"/>
      <c r="R4005" s="304"/>
      <c r="S4005" s="304"/>
      <c r="T4005" s="304"/>
      <c r="U4005" s="304"/>
      <c r="V4005" s="304"/>
      <c r="W4005" s="304"/>
      <c r="X4005" s="304"/>
      <c r="Y4005" s="154"/>
    </row>
    <row r="4006" spans="1:25">
      <c r="A4006" s="174"/>
      <c r="B4006" s="162"/>
      <c r="C4006" s="162"/>
      <c r="D4006" s="248" t="s">
        <v>681</v>
      </c>
      <c r="E4006" s="302"/>
      <c r="F4006" s="302"/>
      <c r="G4006" s="303">
        <v>19205000</v>
      </c>
      <c r="H4006" s="317"/>
      <c r="I4006" s="365"/>
      <c r="J4006" s="365"/>
      <c r="K4006" s="365"/>
      <c r="L4006" s="302"/>
      <c r="M4006" s="304"/>
      <c r="N4006" s="304"/>
      <c r="O4006" s="304"/>
      <c r="P4006" s="304"/>
      <c r="Q4006" s="304"/>
      <c r="R4006" s="304"/>
      <c r="S4006" s="304"/>
      <c r="T4006" s="304"/>
      <c r="U4006" s="304"/>
      <c r="V4006" s="304"/>
      <c r="W4006" s="304"/>
      <c r="X4006" s="304"/>
      <c r="Y4006" s="154"/>
    </row>
    <row r="4007" spans="1:25">
      <c r="A4007" s="174"/>
      <c r="B4007" s="162"/>
      <c r="C4007" s="162"/>
      <c r="D4007" s="248" t="s">
        <v>1598</v>
      </c>
      <c r="E4007" s="302"/>
      <c r="F4007" s="302"/>
      <c r="G4007" s="303">
        <v>1932000</v>
      </c>
      <c r="H4007" s="317"/>
      <c r="I4007" s="365"/>
      <c r="J4007" s="365"/>
      <c r="K4007" s="365"/>
      <c r="L4007" s="302"/>
      <c r="M4007" s="304"/>
      <c r="N4007" s="304"/>
      <c r="O4007" s="304"/>
      <c r="P4007" s="304"/>
      <c r="Q4007" s="304"/>
      <c r="R4007" s="304"/>
      <c r="S4007" s="304"/>
      <c r="T4007" s="303">
        <v>1932000</v>
      </c>
      <c r="U4007" s="303"/>
      <c r="V4007" s="303"/>
      <c r="W4007" s="304"/>
      <c r="X4007" s="304"/>
      <c r="Y4007" s="154"/>
    </row>
    <row r="4008" spans="1:25">
      <c r="A4008" s="174"/>
      <c r="B4008" s="162"/>
      <c r="C4008" s="162"/>
      <c r="D4008" s="248" t="s">
        <v>1599</v>
      </c>
      <c r="E4008" s="302"/>
      <c r="F4008" s="302"/>
      <c r="G4008" s="303">
        <v>5460000</v>
      </c>
      <c r="H4008" s="317"/>
      <c r="I4008" s="365"/>
      <c r="J4008" s="365"/>
      <c r="K4008" s="365"/>
      <c r="L4008" s="302"/>
      <c r="M4008" s="304"/>
      <c r="N4008" s="304"/>
      <c r="O4008" s="304"/>
      <c r="P4008" s="304"/>
      <c r="Q4008" s="304"/>
      <c r="R4008" s="304"/>
      <c r="S4008" s="304"/>
      <c r="T4008" s="303">
        <v>5460000</v>
      </c>
      <c r="U4008" s="303"/>
      <c r="V4008" s="303"/>
      <c r="W4008" s="304"/>
      <c r="X4008" s="304"/>
      <c r="Y4008" s="154"/>
    </row>
    <row r="4009" spans="1:25">
      <c r="A4009" s="174"/>
      <c r="B4009" s="162"/>
      <c r="C4009" s="162"/>
      <c r="D4009" s="248" t="s">
        <v>1600</v>
      </c>
      <c r="E4009" s="302"/>
      <c r="F4009" s="302"/>
      <c r="G4009" s="303">
        <v>1368000</v>
      </c>
      <c r="H4009" s="317"/>
      <c r="I4009" s="365"/>
      <c r="J4009" s="365"/>
      <c r="K4009" s="365"/>
      <c r="L4009" s="302"/>
      <c r="M4009" s="304"/>
      <c r="N4009" s="304"/>
      <c r="O4009" s="304"/>
      <c r="P4009" s="304"/>
      <c r="Q4009" s="304"/>
      <c r="R4009" s="304"/>
      <c r="S4009" s="304"/>
      <c r="T4009" s="303">
        <v>1368000</v>
      </c>
      <c r="U4009" s="303"/>
      <c r="V4009" s="303"/>
      <c r="W4009" s="304"/>
      <c r="X4009" s="304"/>
      <c r="Y4009" s="154"/>
    </row>
    <row r="4010" spans="1:25">
      <c r="A4010" s="174"/>
      <c r="B4010" s="162"/>
      <c r="C4010" s="162"/>
      <c r="D4010" s="248" t="s">
        <v>830</v>
      </c>
      <c r="E4010" s="302"/>
      <c r="F4010" s="302"/>
      <c r="G4010" s="303">
        <v>510000</v>
      </c>
      <c r="H4010" s="317"/>
      <c r="I4010" s="365"/>
      <c r="J4010" s="365"/>
      <c r="K4010" s="365"/>
      <c r="L4010" s="302"/>
      <c r="M4010" s="304"/>
      <c r="N4010" s="304"/>
      <c r="O4010" s="304"/>
      <c r="P4010" s="304"/>
      <c r="Q4010" s="304"/>
      <c r="R4010" s="304"/>
      <c r="S4010" s="304"/>
      <c r="T4010" s="303">
        <v>510000</v>
      </c>
      <c r="U4010" s="303"/>
      <c r="V4010" s="303"/>
      <c r="W4010" s="304"/>
      <c r="X4010" s="304"/>
      <c r="Y4010" s="154"/>
    </row>
    <row r="4011" spans="1:25">
      <c r="A4011" s="174"/>
      <c r="B4011" s="162"/>
      <c r="C4011" s="162"/>
      <c r="D4011" s="248" t="s">
        <v>1601</v>
      </c>
      <c r="E4011" s="302"/>
      <c r="F4011" s="302"/>
      <c r="G4011" s="303">
        <v>4278000</v>
      </c>
      <c r="H4011" s="317"/>
      <c r="I4011" s="365"/>
      <c r="J4011" s="365"/>
      <c r="K4011" s="365"/>
      <c r="L4011" s="302"/>
      <c r="M4011" s="304"/>
      <c r="N4011" s="304"/>
      <c r="O4011" s="304"/>
      <c r="P4011" s="304"/>
      <c r="Q4011" s="304"/>
      <c r="R4011" s="304"/>
      <c r="S4011" s="304"/>
      <c r="T4011" s="304"/>
      <c r="U4011" s="304"/>
      <c r="V4011" s="304"/>
      <c r="W4011" s="304"/>
      <c r="X4011" s="304"/>
      <c r="Y4011" s="154"/>
    </row>
    <row r="4012" spans="1:25">
      <c r="A4012" s="174"/>
      <c r="B4012" s="162"/>
      <c r="C4012" s="162"/>
      <c r="D4012" s="248" t="s">
        <v>1602</v>
      </c>
      <c r="E4012" s="302"/>
      <c r="F4012" s="302"/>
      <c r="G4012" s="365"/>
      <c r="H4012" s="365"/>
      <c r="I4012" s="303">
        <v>4000000</v>
      </c>
      <c r="J4012" s="365"/>
      <c r="K4012" s="365"/>
      <c r="L4012" s="302"/>
      <c r="M4012" s="304"/>
      <c r="N4012" s="304"/>
      <c r="O4012" s="304"/>
      <c r="P4012" s="304"/>
      <c r="Q4012" s="304"/>
      <c r="R4012" s="304"/>
      <c r="S4012" s="304"/>
      <c r="T4012" s="304"/>
      <c r="U4012" s="304"/>
      <c r="V4012" s="304"/>
      <c r="W4012" s="304"/>
      <c r="X4012" s="304"/>
      <c r="Y4012" s="154"/>
    </row>
    <row r="4013" spans="1:25">
      <c r="A4013" s="174"/>
      <c r="B4013" s="162"/>
      <c r="C4013" s="162"/>
      <c r="D4013" s="271" t="s">
        <v>1603</v>
      </c>
      <c r="E4013" s="302"/>
      <c r="F4013" s="302"/>
      <c r="G4013" s="365"/>
      <c r="H4013" s="365"/>
      <c r="I4013" s="365"/>
      <c r="J4013" s="365"/>
      <c r="K4013" s="365"/>
      <c r="L4013" s="302"/>
      <c r="M4013" s="304"/>
      <c r="N4013" s="304"/>
      <c r="O4013" s="304"/>
      <c r="P4013" s="304"/>
      <c r="Q4013" s="304"/>
      <c r="R4013" s="304"/>
      <c r="S4013" s="304"/>
      <c r="T4013" s="304"/>
      <c r="U4013" s="304"/>
      <c r="V4013" s="304"/>
      <c r="W4013" s="304"/>
      <c r="X4013" s="304"/>
      <c r="Y4013" s="154"/>
    </row>
    <row r="4014" spans="1:25">
      <c r="A4014" s="174"/>
      <c r="B4014" s="162"/>
      <c r="C4014" s="162"/>
      <c r="D4014" s="248" t="s">
        <v>212</v>
      </c>
      <c r="E4014" s="302"/>
      <c r="F4014" s="302"/>
      <c r="G4014" s="365"/>
      <c r="H4014" s="365"/>
      <c r="I4014" s="365"/>
      <c r="J4014" s="365"/>
      <c r="K4014" s="303">
        <v>163963032</v>
      </c>
      <c r="L4014" s="302"/>
      <c r="M4014" s="304"/>
      <c r="N4014" s="304"/>
      <c r="O4014" s="304"/>
      <c r="P4014" s="304"/>
      <c r="Q4014" s="304"/>
      <c r="R4014" s="304"/>
      <c r="S4014" s="304"/>
      <c r="T4014" s="304"/>
      <c r="U4014" s="304"/>
      <c r="V4014" s="304"/>
      <c r="W4014" s="304"/>
      <c r="X4014" s="304"/>
      <c r="Y4014" s="154"/>
    </row>
    <row r="4015" spans="1:25">
      <c r="A4015" s="174"/>
      <c r="B4015" s="162"/>
      <c r="C4015" s="162"/>
      <c r="D4015" s="248" t="s">
        <v>183</v>
      </c>
      <c r="E4015" s="302"/>
      <c r="F4015" s="302"/>
      <c r="G4015" s="365"/>
      <c r="H4015" s="365"/>
      <c r="I4015" s="365"/>
      <c r="J4015" s="365"/>
      <c r="K4015" s="303">
        <v>14128000</v>
      </c>
      <c r="L4015" s="302"/>
      <c r="M4015" s="304"/>
      <c r="N4015" s="304"/>
      <c r="O4015" s="304"/>
      <c r="P4015" s="304"/>
      <c r="Q4015" s="304"/>
      <c r="R4015" s="304"/>
      <c r="S4015" s="304"/>
      <c r="T4015" s="304"/>
      <c r="U4015" s="304"/>
      <c r="V4015" s="304"/>
      <c r="W4015" s="304"/>
      <c r="X4015" s="304"/>
      <c r="Y4015" s="154"/>
    </row>
    <row r="4016" spans="1:25">
      <c r="A4016" s="174"/>
      <c r="B4016" s="162"/>
      <c r="C4016" s="162"/>
      <c r="D4016" s="248" t="s">
        <v>183</v>
      </c>
      <c r="E4016" s="302"/>
      <c r="F4016" s="302"/>
      <c r="G4016" s="365"/>
      <c r="H4016" s="365"/>
      <c r="I4016" s="365"/>
      <c r="J4016" s="365"/>
      <c r="K4016" s="303">
        <v>14128000</v>
      </c>
      <c r="L4016" s="302"/>
      <c r="M4016" s="304"/>
      <c r="N4016" s="304"/>
      <c r="O4016" s="304"/>
      <c r="P4016" s="304"/>
      <c r="Q4016" s="304"/>
      <c r="R4016" s="304"/>
      <c r="S4016" s="304"/>
      <c r="T4016" s="304"/>
      <c r="U4016" s="304"/>
      <c r="V4016" s="304"/>
      <c r="W4016" s="304"/>
      <c r="X4016" s="304"/>
      <c r="Y4016" s="154"/>
    </row>
    <row r="4017" spans="1:25">
      <c r="A4017" s="174"/>
      <c r="B4017" s="162"/>
      <c r="C4017" s="162"/>
      <c r="D4017" s="248" t="s">
        <v>150</v>
      </c>
      <c r="E4017" s="302"/>
      <c r="F4017" s="302"/>
      <c r="G4017" s="365"/>
      <c r="H4017" s="365"/>
      <c r="I4017" s="365"/>
      <c r="J4017" s="365"/>
      <c r="K4017" s="303">
        <v>5950000</v>
      </c>
      <c r="L4017" s="302"/>
      <c r="M4017" s="304"/>
      <c r="N4017" s="304"/>
      <c r="O4017" s="304"/>
      <c r="P4017" s="304"/>
      <c r="Q4017" s="304"/>
      <c r="R4017" s="304"/>
      <c r="S4017" s="304"/>
      <c r="T4017" s="304"/>
      <c r="U4017" s="304"/>
      <c r="V4017" s="304"/>
      <c r="W4017" s="304"/>
      <c r="X4017" s="304"/>
      <c r="Y4017" s="154"/>
    </row>
    <row r="4018" spans="1:25">
      <c r="A4018" s="174"/>
      <c r="B4018" s="162"/>
      <c r="C4018" s="162"/>
      <c r="D4018" s="271" t="s">
        <v>1604</v>
      </c>
      <c r="E4018" s="302"/>
      <c r="F4018" s="302"/>
      <c r="G4018" s="302"/>
      <c r="H4018" s="302"/>
      <c r="I4018" s="302"/>
      <c r="J4018" s="302"/>
      <c r="K4018" s="303"/>
      <c r="L4018" s="302"/>
      <c r="M4018" s="304"/>
      <c r="N4018" s="304"/>
      <c r="O4018" s="304"/>
      <c r="P4018" s="304"/>
      <c r="Q4018" s="304"/>
      <c r="R4018" s="304"/>
      <c r="S4018" s="304"/>
      <c r="T4018" s="304"/>
      <c r="U4018" s="304"/>
      <c r="V4018" s="304"/>
      <c r="W4018" s="304"/>
      <c r="X4018" s="304"/>
      <c r="Y4018" s="154"/>
    </row>
    <row r="4019" spans="1:25">
      <c r="A4019" s="174"/>
      <c r="B4019" s="162"/>
      <c r="C4019" s="162"/>
      <c r="D4019" s="248" t="s">
        <v>1787</v>
      </c>
      <c r="E4019" s="302"/>
      <c r="F4019" s="302"/>
      <c r="G4019" s="302"/>
      <c r="H4019" s="302"/>
      <c r="I4019" s="302"/>
      <c r="J4019" s="302"/>
      <c r="K4019" s="303">
        <v>316030900</v>
      </c>
      <c r="L4019" s="302"/>
      <c r="M4019" s="304"/>
      <c r="N4019" s="304"/>
      <c r="O4019" s="304"/>
      <c r="P4019" s="304"/>
      <c r="Q4019" s="304"/>
      <c r="R4019" s="304"/>
      <c r="S4019" s="304"/>
      <c r="T4019" s="304"/>
      <c r="U4019" s="304"/>
      <c r="V4019" s="304"/>
      <c r="W4019" s="304"/>
      <c r="X4019" s="304"/>
      <c r="Y4019" s="154"/>
    </row>
    <row r="4020" spans="1:25">
      <c r="A4020" s="174"/>
      <c r="B4020" s="162"/>
      <c r="C4020" s="162"/>
      <c r="D4020" s="248" t="s">
        <v>1605</v>
      </c>
      <c r="E4020" s="302"/>
      <c r="F4020" s="302"/>
      <c r="G4020" s="302"/>
      <c r="H4020" s="302"/>
      <c r="I4020" s="302"/>
      <c r="J4020" s="302"/>
      <c r="K4020" s="303">
        <v>117000000</v>
      </c>
      <c r="L4020" s="302"/>
      <c r="M4020" s="304"/>
      <c r="N4020" s="304"/>
      <c r="O4020" s="304"/>
      <c r="P4020" s="304"/>
      <c r="Q4020" s="304"/>
      <c r="R4020" s="304"/>
      <c r="S4020" s="304"/>
      <c r="T4020" s="304"/>
      <c r="U4020" s="304"/>
      <c r="V4020" s="304"/>
      <c r="W4020" s="304"/>
      <c r="X4020" s="304"/>
      <c r="Y4020" s="154"/>
    </row>
    <row r="4021" spans="1:25">
      <c r="A4021" s="174"/>
      <c r="B4021" s="162"/>
      <c r="C4021" s="162"/>
      <c r="D4021" s="271" t="s">
        <v>738</v>
      </c>
      <c r="E4021" s="302"/>
      <c r="F4021" s="302"/>
      <c r="G4021" s="302"/>
      <c r="H4021" s="302"/>
      <c r="I4021" s="302"/>
      <c r="J4021" s="302"/>
      <c r="K4021" s="302"/>
      <c r="L4021" s="302"/>
      <c r="M4021" s="304"/>
      <c r="N4021" s="304"/>
      <c r="O4021" s="304"/>
      <c r="P4021" s="304"/>
      <c r="Q4021" s="304"/>
      <c r="R4021" s="304"/>
      <c r="S4021" s="304"/>
      <c r="T4021" s="304"/>
      <c r="U4021" s="304"/>
      <c r="V4021" s="304"/>
      <c r="W4021" s="304"/>
      <c r="X4021" s="304"/>
      <c r="Y4021" s="154"/>
    </row>
    <row r="4022" spans="1:25">
      <c r="A4022" s="174"/>
      <c r="B4022" s="162"/>
      <c r="C4022" s="162"/>
      <c r="D4022" s="248" t="s">
        <v>338</v>
      </c>
      <c r="E4022" s="302"/>
      <c r="F4022" s="302"/>
      <c r="G4022" s="302"/>
      <c r="H4022" s="302"/>
      <c r="I4022" s="302"/>
      <c r="J4022" s="302"/>
      <c r="K4022" s="302"/>
      <c r="L4022" s="302"/>
      <c r="M4022" s="304"/>
      <c r="N4022" s="304"/>
      <c r="O4022" s="304"/>
      <c r="P4022" s="304"/>
      <c r="Q4022" s="337">
        <v>2970000</v>
      </c>
      <c r="R4022" s="304"/>
      <c r="S4022" s="304"/>
      <c r="T4022" s="304"/>
      <c r="U4022" s="304"/>
      <c r="V4022" s="304"/>
      <c r="W4022" s="304"/>
      <c r="X4022" s="304"/>
      <c r="Y4022" s="154"/>
    </row>
    <row r="4023" spans="1:25">
      <c r="A4023" s="173"/>
      <c r="B4023" s="163">
        <v>3</v>
      </c>
      <c r="C4023" s="163" t="s">
        <v>97</v>
      </c>
      <c r="D4023" s="167" t="s">
        <v>13</v>
      </c>
      <c r="E4023" s="300">
        <v>62483611755</v>
      </c>
      <c r="F4023" s="300">
        <v>4311864750</v>
      </c>
      <c r="G4023" s="300">
        <f t="shared" ref="G4023:T4023" si="950">SUM(G4024:G4045)</f>
        <v>4311864750</v>
      </c>
      <c r="H4023" s="300">
        <f t="shared" si="950"/>
        <v>40581620</v>
      </c>
      <c r="I4023" s="300">
        <f t="shared" si="950"/>
        <v>35007500</v>
      </c>
      <c r="J4023" s="300">
        <f t="shared" si="950"/>
        <v>0</v>
      </c>
      <c r="K4023" s="300">
        <f t="shared" si="950"/>
        <v>576979916</v>
      </c>
      <c r="L4023" s="300">
        <f t="shared" si="950"/>
        <v>228782750</v>
      </c>
      <c r="M4023" s="300">
        <f t="shared" si="950"/>
        <v>0</v>
      </c>
      <c r="N4023" s="300">
        <f t="shared" si="950"/>
        <v>0</v>
      </c>
      <c r="O4023" s="300">
        <f t="shared" si="950"/>
        <v>0</v>
      </c>
      <c r="P4023" s="300">
        <f t="shared" si="950"/>
        <v>0</v>
      </c>
      <c r="Q4023" s="300">
        <f t="shared" si="950"/>
        <v>584018149</v>
      </c>
      <c r="R4023" s="300">
        <f t="shared" si="950"/>
        <v>0</v>
      </c>
      <c r="S4023" s="300">
        <f t="shared" si="950"/>
        <v>0</v>
      </c>
      <c r="T4023" s="300">
        <f t="shared" si="950"/>
        <v>0</v>
      </c>
      <c r="U4023" s="300"/>
      <c r="V4023" s="300"/>
      <c r="W4023" s="301">
        <f>E4023+G4023+H4023+I4023+J4023+K4023+L4023+M4023+N4023-O4023-P4023-Q4023-R4023-S4023-T4023-U4023-V4023</f>
        <v>67092810142</v>
      </c>
      <c r="X4023" s="301"/>
      <c r="Y4023" s="154"/>
    </row>
    <row r="4024" spans="1:25">
      <c r="A4024" s="174"/>
      <c r="B4024" s="162"/>
      <c r="C4024" s="162"/>
      <c r="D4024" s="248" t="s">
        <v>1608</v>
      </c>
      <c r="E4024" s="302"/>
      <c r="F4024" s="302"/>
      <c r="G4024" s="302">
        <v>4311864750</v>
      </c>
      <c r="H4024" s="316">
        <v>77431620</v>
      </c>
      <c r="I4024" s="302"/>
      <c r="J4024" s="302"/>
      <c r="K4024" s="302"/>
      <c r="L4024" s="316">
        <v>226940250</v>
      </c>
      <c r="M4024" s="304"/>
      <c r="N4024" s="304"/>
      <c r="O4024" s="304"/>
      <c r="P4024" s="304"/>
      <c r="Q4024" s="304"/>
      <c r="R4024" s="304"/>
      <c r="S4024" s="304"/>
      <c r="T4024" s="304"/>
      <c r="U4024" s="304"/>
      <c r="V4024" s="304"/>
      <c r="W4024" s="304"/>
      <c r="X4024" s="304"/>
      <c r="Y4024" s="154"/>
    </row>
    <row r="4025" spans="1:25" s="238" customFormat="1">
      <c r="A4025" s="174"/>
      <c r="B4025" s="162"/>
      <c r="C4025" s="162"/>
      <c r="D4025" s="278" t="s">
        <v>2160</v>
      </c>
      <c r="E4025" s="302"/>
      <c r="F4025" s="302"/>
      <c r="G4025" s="302"/>
      <c r="H4025" s="323">
        <v>-36850000</v>
      </c>
      <c r="I4025" s="323">
        <v>35007500</v>
      </c>
      <c r="J4025" s="302"/>
      <c r="K4025" s="302"/>
      <c r="L4025" s="323">
        <v>1842500</v>
      </c>
      <c r="M4025" s="304"/>
      <c r="N4025" s="304"/>
      <c r="O4025" s="304"/>
      <c r="P4025" s="304"/>
      <c r="Q4025" s="304"/>
      <c r="R4025" s="304"/>
      <c r="S4025" s="304"/>
      <c r="T4025" s="304"/>
      <c r="U4025" s="304"/>
      <c r="V4025" s="304"/>
      <c r="W4025" s="304"/>
      <c r="X4025" s="304"/>
      <c r="Y4025" s="154"/>
    </row>
    <row r="4026" spans="1:25">
      <c r="A4026" s="174"/>
      <c r="B4026" s="162"/>
      <c r="C4026" s="162"/>
      <c r="D4026" s="271" t="s">
        <v>1609</v>
      </c>
      <c r="E4026" s="302"/>
      <c r="F4026" s="302"/>
      <c r="G4026" s="302"/>
      <c r="H4026" s="302"/>
      <c r="I4026" s="302"/>
      <c r="J4026" s="302"/>
      <c r="K4026" s="302"/>
      <c r="L4026" s="302"/>
      <c r="M4026" s="304"/>
      <c r="N4026" s="304"/>
      <c r="O4026" s="304"/>
      <c r="P4026" s="304"/>
      <c r="Q4026" s="304"/>
      <c r="R4026" s="304"/>
      <c r="S4026" s="304"/>
      <c r="T4026" s="304"/>
      <c r="U4026" s="304"/>
      <c r="V4026" s="304"/>
      <c r="W4026" s="304"/>
      <c r="X4026" s="304"/>
      <c r="Y4026" s="154"/>
    </row>
    <row r="4027" spans="1:25">
      <c r="A4027" s="174"/>
      <c r="B4027" s="162"/>
      <c r="C4027" s="162"/>
      <c r="D4027" s="248" t="s">
        <v>1610</v>
      </c>
      <c r="E4027" s="302"/>
      <c r="F4027" s="302"/>
      <c r="G4027" s="302"/>
      <c r="H4027" s="302"/>
      <c r="I4027" s="302"/>
      <c r="J4027" s="302"/>
      <c r="K4027" s="337">
        <v>118060795</v>
      </c>
      <c r="L4027" s="302"/>
      <c r="M4027" s="304"/>
      <c r="N4027" s="304"/>
      <c r="O4027" s="304"/>
      <c r="P4027" s="304"/>
      <c r="Q4027" s="304"/>
      <c r="R4027" s="304"/>
      <c r="S4027" s="304"/>
      <c r="T4027" s="304"/>
      <c r="U4027" s="304"/>
      <c r="V4027" s="304"/>
      <c r="W4027" s="304"/>
      <c r="X4027" s="304"/>
      <c r="Y4027" s="154"/>
    </row>
    <row r="4028" spans="1:25">
      <c r="A4028" s="174"/>
      <c r="B4028" s="162"/>
      <c r="C4028" s="162"/>
      <c r="D4028" s="248" t="s">
        <v>1610</v>
      </c>
      <c r="E4028" s="302"/>
      <c r="F4028" s="302"/>
      <c r="G4028" s="302"/>
      <c r="H4028" s="302"/>
      <c r="I4028" s="302"/>
      <c r="J4028" s="302"/>
      <c r="K4028" s="337">
        <v>100104795</v>
      </c>
      <c r="L4028" s="302"/>
      <c r="M4028" s="304"/>
      <c r="N4028" s="304"/>
      <c r="O4028" s="304"/>
      <c r="P4028" s="304"/>
      <c r="Q4028" s="304"/>
      <c r="R4028" s="304"/>
      <c r="S4028" s="304"/>
      <c r="T4028" s="304"/>
      <c r="U4028" s="304"/>
      <c r="V4028" s="304"/>
      <c r="W4028" s="304"/>
      <c r="X4028" s="304"/>
      <c r="Y4028" s="154"/>
    </row>
    <row r="4029" spans="1:25">
      <c r="A4029" s="174"/>
      <c r="B4029" s="162"/>
      <c r="C4029" s="162"/>
      <c r="D4029" s="248" t="s">
        <v>1610</v>
      </c>
      <c r="E4029" s="302"/>
      <c r="F4029" s="302"/>
      <c r="G4029" s="302"/>
      <c r="H4029" s="302"/>
      <c r="I4029" s="302"/>
      <c r="J4029" s="302"/>
      <c r="K4029" s="337">
        <v>51482466</v>
      </c>
      <c r="L4029" s="302"/>
      <c r="M4029" s="304"/>
      <c r="N4029" s="304"/>
      <c r="O4029" s="304"/>
      <c r="P4029" s="304"/>
      <c r="Q4029" s="304"/>
      <c r="R4029" s="304"/>
      <c r="S4029" s="304"/>
      <c r="T4029" s="304"/>
      <c r="U4029" s="304"/>
      <c r="V4029" s="304"/>
      <c r="W4029" s="304"/>
      <c r="X4029" s="304"/>
      <c r="Y4029" s="154"/>
    </row>
    <row r="4030" spans="1:25">
      <c r="A4030" s="174"/>
      <c r="B4030" s="162"/>
      <c r="C4030" s="162"/>
      <c r="D4030" s="248" t="s">
        <v>1611</v>
      </c>
      <c r="E4030" s="302"/>
      <c r="F4030" s="302"/>
      <c r="G4030" s="302"/>
      <c r="H4030" s="302"/>
      <c r="I4030" s="302"/>
      <c r="J4030" s="302"/>
      <c r="K4030" s="337">
        <v>160167675</v>
      </c>
      <c r="L4030" s="302"/>
      <c r="M4030" s="304"/>
      <c r="N4030" s="304"/>
      <c r="O4030" s="304"/>
      <c r="P4030" s="304"/>
      <c r="Q4030" s="304"/>
      <c r="R4030" s="304"/>
      <c r="S4030" s="304"/>
      <c r="T4030" s="304"/>
      <c r="U4030" s="304"/>
      <c r="V4030" s="304"/>
      <c r="W4030" s="304"/>
      <c r="X4030" s="304"/>
      <c r="Y4030" s="154"/>
    </row>
    <row r="4031" spans="1:25">
      <c r="A4031" s="174"/>
      <c r="B4031" s="162"/>
      <c r="C4031" s="162"/>
      <c r="D4031" s="248" t="s">
        <v>1612</v>
      </c>
      <c r="E4031" s="302"/>
      <c r="F4031" s="302"/>
      <c r="G4031" s="302"/>
      <c r="H4031" s="302"/>
      <c r="I4031" s="302"/>
      <c r="J4031" s="302"/>
      <c r="K4031" s="337">
        <v>24221644</v>
      </c>
      <c r="L4031" s="302"/>
      <c r="M4031" s="304"/>
      <c r="N4031" s="304"/>
      <c r="O4031" s="304"/>
      <c r="P4031" s="304"/>
      <c r="Q4031" s="304"/>
      <c r="R4031" s="304"/>
      <c r="S4031" s="304"/>
      <c r="T4031" s="304"/>
      <c r="U4031" s="304"/>
      <c r="V4031" s="304"/>
      <c r="W4031" s="304"/>
      <c r="X4031" s="304"/>
      <c r="Y4031" s="154"/>
    </row>
    <row r="4032" spans="1:25">
      <c r="A4032" s="174"/>
      <c r="B4032" s="162"/>
      <c r="C4032" s="162"/>
      <c r="D4032" s="248" t="s">
        <v>1613</v>
      </c>
      <c r="E4032" s="302"/>
      <c r="F4032" s="302"/>
      <c r="G4032" s="302"/>
      <c r="H4032" s="302"/>
      <c r="I4032" s="302"/>
      <c r="J4032" s="302"/>
      <c r="K4032" s="337">
        <v>38135160</v>
      </c>
      <c r="L4032" s="302"/>
      <c r="M4032" s="304"/>
      <c r="N4032" s="304"/>
      <c r="O4032" s="304"/>
      <c r="P4032" s="304"/>
      <c r="Q4032" s="304"/>
      <c r="R4032" s="304"/>
      <c r="S4032" s="304"/>
      <c r="T4032" s="304"/>
      <c r="U4032" s="304"/>
      <c r="V4032" s="304"/>
      <c r="W4032" s="304"/>
      <c r="X4032" s="304"/>
      <c r="Y4032" s="154"/>
    </row>
    <row r="4033" spans="1:25">
      <c r="A4033" s="174"/>
      <c r="B4033" s="162"/>
      <c r="C4033" s="162"/>
      <c r="D4033" s="248" t="s">
        <v>1614</v>
      </c>
      <c r="E4033" s="302"/>
      <c r="F4033" s="302"/>
      <c r="G4033" s="302"/>
      <c r="H4033" s="302"/>
      <c r="I4033" s="302"/>
      <c r="J4033" s="302"/>
      <c r="K4033" s="337">
        <v>37181781</v>
      </c>
      <c r="L4033" s="302"/>
      <c r="M4033" s="304"/>
      <c r="N4033" s="304"/>
      <c r="O4033" s="304"/>
      <c r="P4033" s="304"/>
      <c r="Q4033" s="304"/>
      <c r="R4033" s="304"/>
      <c r="S4033" s="304"/>
      <c r="T4033" s="304"/>
      <c r="U4033" s="304"/>
      <c r="V4033" s="304"/>
      <c r="W4033" s="304"/>
      <c r="X4033" s="304"/>
      <c r="Y4033" s="154"/>
    </row>
    <row r="4034" spans="1:25">
      <c r="A4034" s="174"/>
      <c r="B4034" s="162"/>
      <c r="C4034" s="162"/>
      <c r="D4034" s="248" t="s">
        <v>1466</v>
      </c>
      <c r="E4034" s="302"/>
      <c r="F4034" s="302"/>
      <c r="G4034" s="302"/>
      <c r="H4034" s="302"/>
      <c r="I4034" s="302"/>
      <c r="J4034" s="302"/>
      <c r="K4034" s="337">
        <v>47625600</v>
      </c>
      <c r="L4034" s="302"/>
      <c r="M4034" s="304"/>
      <c r="N4034" s="304"/>
      <c r="O4034" s="304"/>
      <c r="P4034" s="304"/>
      <c r="Q4034" s="304"/>
      <c r="R4034" s="304"/>
      <c r="S4034" s="304"/>
      <c r="T4034" s="304"/>
      <c r="U4034" s="304"/>
      <c r="V4034" s="304"/>
      <c r="W4034" s="304"/>
      <c r="X4034" s="304"/>
      <c r="Y4034" s="154"/>
    </row>
    <row r="4035" spans="1:25">
      <c r="A4035" s="174"/>
      <c r="B4035" s="162"/>
      <c r="C4035" s="162"/>
      <c r="D4035" s="271" t="s">
        <v>1615</v>
      </c>
      <c r="E4035" s="302"/>
      <c r="F4035" s="302"/>
      <c r="G4035" s="302"/>
      <c r="H4035" s="302"/>
      <c r="I4035" s="302"/>
      <c r="J4035" s="302"/>
      <c r="K4035" s="302"/>
      <c r="L4035" s="302"/>
      <c r="M4035" s="304"/>
      <c r="N4035" s="304"/>
      <c r="O4035" s="304"/>
      <c r="P4035" s="304"/>
      <c r="Q4035" s="304"/>
      <c r="R4035" s="304"/>
      <c r="S4035" s="304"/>
      <c r="T4035" s="304"/>
      <c r="U4035" s="304"/>
      <c r="V4035" s="304"/>
      <c r="W4035" s="304"/>
      <c r="X4035" s="304"/>
      <c r="Y4035" s="154"/>
    </row>
    <row r="4036" spans="1:25">
      <c r="A4036" s="174"/>
      <c r="B4036" s="162"/>
      <c r="C4036" s="162"/>
      <c r="D4036" s="248" t="s">
        <v>1463</v>
      </c>
      <c r="E4036" s="302"/>
      <c r="F4036" s="302"/>
      <c r="G4036" s="302"/>
      <c r="H4036" s="302"/>
      <c r="I4036" s="302"/>
      <c r="J4036" s="302"/>
      <c r="K4036" s="302"/>
      <c r="L4036" s="302"/>
      <c r="M4036" s="304"/>
      <c r="N4036" s="304"/>
      <c r="O4036" s="304"/>
      <c r="P4036" s="304"/>
      <c r="Q4036" s="303">
        <v>120620000</v>
      </c>
      <c r="R4036" s="304"/>
      <c r="S4036" s="304"/>
      <c r="T4036" s="304"/>
      <c r="U4036" s="304"/>
      <c r="V4036" s="304"/>
      <c r="W4036" s="304"/>
      <c r="X4036" s="304"/>
      <c r="Y4036" s="154"/>
    </row>
    <row r="4037" spans="1:25">
      <c r="A4037" s="174"/>
      <c r="B4037" s="162"/>
      <c r="C4037" s="162"/>
      <c r="D4037" s="248" t="s">
        <v>1464</v>
      </c>
      <c r="E4037" s="302"/>
      <c r="F4037" s="302"/>
      <c r="G4037" s="302"/>
      <c r="H4037" s="302"/>
      <c r="I4037" s="302"/>
      <c r="J4037" s="302"/>
      <c r="K4037" s="302"/>
      <c r="L4037" s="302"/>
      <c r="M4037" s="304"/>
      <c r="N4037" s="304"/>
      <c r="O4037" s="304"/>
      <c r="P4037" s="304"/>
      <c r="Q4037" s="366">
        <v>60000</v>
      </c>
      <c r="R4037" s="304"/>
      <c r="S4037" s="304"/>
      <c r="T4037" s="304"/>
      <c r="U4037" s="304"/>
      <c r="V4037" s="304"/>
      <c r="W4037" s="304"/>
      <c r="X4037" s="304"/>
      <c r="Y4037" s="154"/>
    </row>
    <row r="4038" spans="1:25">
      <c r="A4038" s="174"/>
      <c r="B4038" s="162"/>
      <c r="C4038" s="162"/>
      <c r="D4038" s="248" t="s">
        <v>1464</v>
      </c>
      <c r="E4038" s="302"/>
      <c r="F4038" s="302"/>
      <c r="G4038" s="302"/>
      <c r="H4038" s="302"/>
      <c r="I4038" s="302"/>
      <c r="J4038" s="302"/>
      <c r="K4038" s="302"/>
      <c r="L4038" s="302"/>
      <c r="M4038" s="304"/>
      <c r="N4038" s="304"/>
      <c r="O4038" s="304"/>
      <c r="P4038" s="304"/>
      <c r="Q4038" s="366">
        <v>7810000</v>
      </c>
      <c r="R4038" s="304"/>
      <c r="S4038" s="304"/>
      <c r="T4038" s="304"/>
      <c r="U4038" s="304"/>
      <c r="V4038" s="304"/>
      <c r="W4038" s="304"/>
      <c r="X4038" s="304"/>
      <c r="Y4038" s="154"/>
    </row>
    <row r="4039" spans="1:25">
      <c r="A4039" s="174"/>
      <c r="B4039" s="162"/>
      <c r="C4039" s="162"/>
      <c r="D4039" s="248" t="s">
        <v>1616</v>
      </c>
      <c r="E4039" s="302"/>
      <c r="F4039" s="302"/>
      <c r="G4039" s="302"/>
      <c r="H4039" s="302"/>
      <c r="I4039" s="302"/>
      <c r="J4039" s="302"/>
      <c r="K4039" s="302"/>
      <c r="L4039" s="302"/>
      <c r="M4039" s="304"/>
      <c r="N4039" s="304"/>
      <c r="O4039" s="304"/>
      <c r="P4039" s="304"/>
      <c r="Q4039" s="366">
        <v>6412500</v>
      </c>
      <c r="R4039" s="304"/>
      <c r="S4039" s="304"/>
      <c r="T4039" s="304"/>
      <c r="U4039" s="304"/>
      <c r="V4039" s="304"/>
      <c r="W4039" s="304"/>
      <c r="X4039" s="304"/>
      <c r="Y4039" s="154"/>
    </row>
    <row r="4040" spans="1:25">
      <c r="A4040" s="174"/>
      <c r="B4040" s="162"/>
      <c r="C4040" s="162"/>
      <c r="D4040" s="248" t="s">
        <v>1466</v>
      </c>
      <c r="E4040" s="302"/>
      <c r="F4040" s="302"/>
      <c r="G4040" s="302"/>
      <c r="H4040" s="302"/>
      <c r="I4040" s="302"/>
      <c r="J4040" s="302"/>
      <c r="K4040" s="302"/>
      <c r="L4040" s="302"/>
      <c r="M4040" s="304"/>
      <c r="N4040" s="304"/>
      <c r="O4040" s="304"/>
      <c r="P4040" s="304"/>
      <c r="Q4040" s="366">
        <v>4537500</v>
      </c>
      <c r="R4040" s="304"/>
      <c r="S4040" s="304"/>
      <c r="T4040" s="304"/>
      <c r="U4040" s="304"/>
      <c r="V4040" s="304"/>
      <c r="W4040" s="304"/>
      <c r="X4040" s="304"/>
      <c r="Y4040" s="154"/>
    </row>
    <row r="4041" spans="1:25">
      <c r="A4041" s="174"/>
      <c r="B4041" s="162"/>
      <c r="C4041" s="162"/>
      <c r="D4041" s="271" t="s">
        <v>1617</v>
      </c>
      <c r="E4041" s="302"/>
      <c r="F4041" s="302"/>
      <c r="G4041" s="302"/>
      <c r="H4041" s="302"/>
      <c r="I4041" s="302"/>
      <c r="J4041" s="302"/>
      <c r="K4041" s="302"/>
      <c r="L4041" s="302"/>
      <c r="M4041" s="304"/>
      <c r="N4041" s="304"/>
      <c r="O4041" s="304"/>
      <c r="P4041" s="304"/>
      <c r="Q4041" s="366"/>
      <c r="R4041" s="304"/>
      <c r="S4041" s="304"/>
      <c r="T4041" s="304"/>
      <c r="U4041" s="304"/>
      <c r="V4041" s="304"/>
      <c r="W4041" s="304"/>
      <c r="X4041" s="304"/>
      <c r="Y4041" s="154"/>
    </row>
    <row r="4042" spans="1:25">
      <c r="A4042" s="174"/>
      <c r="B4042" s="162"/>
      <c r="C4042" s="162"/>
      <c r="D4042" s="248" t="s">
        <v>1463</v>
      </c>
      <c r="E4042" s="302"/>
      <c r="F4042" s="302"/>
      <c r="G4042" s="302"/>
      <c r="H4042" s="302"/>
      <c r="I4042" s="302"/>
      <c r="J4042" s="302"/>
      <c r="K4042" s="302"/>
      <c r="L4042" s="302"/>
      <c r="M4042" s="304"/>
      <c r="N4042" s="304"/>
      <c r="O4042" s="304"/>
      <c r="P4042" s="304"/>
      <c r="Q4042" s="366">
        <v>200000000</v>
      </c>
      <c r="R4042" s="304"/>
      <c r="S4042" s="304"/>
      <c r="T4042" s="304"/>
      <c r="U4042" s="304"/>
      <c r="V4042" s="304"/>
      <c r="W4042" s="304"/>
      <c r="X4042" s="304"/>
      <c r="Y4042" s="154"/>
    </row>
    <row r="4043" spans="1:25">
      <c r="A4043" s="174"/>
      <c r="B4043" s="162"/>
      <c r="C4043" s="162"/>
      <c r="D4043" s="248" t="s">
        <v>1464</v>
      </c>
      <c r="E4043" s="302"/>
      <c r="F4043" s="302"/>
      <c r="G4043" s="302"/>
      <c r="H4043" s="302"/>
      <c r="I4043" s="302"/>
      <c r="J4043" s="302"/>
      <c r="K4043" s="302"/>
      <c r="L4043" s="302"/>
      <c r="M4043" s="304"/>
      <c r="N4043" s="304"/>
      <c r="O4043" s="304"/>
      <c r="P4043" s="304"/>
      <c r="Q4043" s="366">
        <v>18953149</v>
      </c>
      <c r="R4043" s="304"/>
      <c r="S4043" s="304"/>
      <c r="T4043" s="304"/>
      <c r="U4043" s="304"/>
      <c r="V4043" s="304"/>
      <c r="W4043" s="304"/>
      <c r="X4043" s="304"/>
      <c r="Y4043" s="154"/>
    </row>
    <row r="4044" spans="1:25">
      <c r="A4044" s="174"/>
      <c r="B4044" s="162"/>
      <c r="C4044" s="162"/>
      <c r="D4044" s="271" t="s">
        <v>738</v>
      </c>
      <c r="E4044" s="302"/>
      <c r="F4044" s="302"/>
      <c r="G4044" s="302"/>
      <c r="H4044" s="302"/>
      <c r="I4044" s="302"/>
      <c r="J4044" s="302"/>
      <c r="K4044" s="302"/>
      <c r="L4044" s="302"/>
      <c r="M4044" s="304"/>
      <c r="N4044" s="304"/>
      <c r="O4044" s="304"/>
      <c r="P4044" s="304"/>
      <c r="Q4044" s="366"/>
      <c r="R4044" s="304"/>
      <c r="S4044" s="304"/>
      <c r="T4044" s="304"/>
      <c r="U4044" s="304"/>
      <c r="V4044" s="304"/>
      <c r="W4044" s="304"/>
      <c r="X4044" s="304"/>
      <c r="Y4044" s="154"/>
    </row>
    <row r="4045" spans="1:25">
      <c r="A4045" s="174"/>
      <c r="B4045" s="162"/>
      <c r="C4045" s="162"/>
      <c r="D4045" s="248" t="s">
        <v>1618</v>
      </c>
      <c r="E4045" s="302"/>
      <c r="F4045" s="302"/>
      <c r="G4045" s="302"/>
      <c r="H4045" s="302"/>
      <c r="I4045" s="302"/>
      <c r="J4045" s="302"/>
      <c r="K4045" s="302"/>
      <c r="L4045" s="302"/>
      <c r="M4045" s="304"/>
      <c r="N4045" s="304"/>
      <c r="O4045" s="304"/>
      <c r="P4045" s="304"/>
      <c r="Q4045" s="366">
        <v>225625000</v>
      </c>
      <c r="R4045" s="304"/>
      <c r="S4045" s="304"/>
      <c r="T4045" s="304"/>
      <c r="U4045" s="304"/>
      <c r="V4045" s="304"/>
      <c r="W4045" s="304"/>
      <c r="X4045" s="304"/>
      <c r="Y4045" s="154"/>
    </row>
    <row r="4046" spans="1:25">
      <c r="A4046" s="173"/>
      <c r="B4046" s="163">
        <v>4</v>
      </c>
      <c r="C4046" s="163" t="s">
        <v>98</v>
      </c>
      <c r="D4046" s="167" t="s">
        <v>8</v>
      </c>
      <c r="E4046" s="300">
        <v>0</v>
      </c>
      <c r="F4046" s="300">
        <v>361000000</v>
      </c>
      <c r="G4046" s="300">
        <f>SUM(G4047)</f>
        <v>361000000</v>
      </c>
      <c r="H4046" s="300">
        <f t="shared" ref="H4046:T4046" si="951">SUM(H4047)</f>
        <v>4090000</v>
      </c>
      <c r="I4046" s="300">
        <f t="shared" si="951"/>
        <v>0</v>
      </c>
      <c r="J4046" s="300">
        <f t="shared" si="951"/>
        <v>0</v>
      </c>
      <c r="K4046" s="300">
        <f t="shared" si="951"/>
        <v>0</v>
      </c>
      <c r="L4046" s="300">
        <f t="shared" si="951"/>
        <v>19000000</v>
      </c>
      <c r="M4046" s="300">
        <f t="shared" si="951"/>
        <v>0</v>
      </c>
      <c r="N4046" s="300">
        <f t="shared" si="951"/>
        <v>0</v>
      </c>
      <c r="O4046" s="300">
        <f t="shared" si="951"/>
        <v>0</v>
      </c>
      <c r="P4046" s="300">
        <f t="shared" si="951"/>
        <v>0</v>
      </c>
      <c r="Q4046" s="300">
        <f t="shared" si="951"/>
        <v>0</v>
      </c>
      <c r="R4046" s="300">
        <f t="shared" si="951"/>
        <v>0</v>
      </c>
      <c r="S4046" s="300">
        <f t="shared" si="951"/>
        <v>0</v>
      </c>
      <c r="T4046" s="300">
        <f t="shared" si="951"/>
        <v>0</v>
      </c>
      <c r="U4046" s="300"/>
      <c r="V4046" s="300"/>
      <c r="W4046" s="301">
        <f>E4046+G4046+H4046+I4046+J4046+K4046+L4046+M4046+N4046-O4046-P4046-Q4046-R4046-S4046-T4046-U4046-V4046</f>
        <v>384090000</v>
      </c>
      <c r="X4046" s="301"/>
      <c r="Y4046" s="154"/>
    </row>
    <row r="4047" spans="1:25">
      <c r="A4047" s="174"/>
      <c r="B4047" s="162"/>
      <c r="C4047" s="162"/>
      <c r="D4047" s="248" t="s">
        <v>1619</v>
      </c>
      <c r="E4047" s="302"/>
      <c r="F4047" s="302"/>
      <c r="G4047" s="337">
        <f>321272727+34545455+5181818</f>
        <v>361000000</v>
      </c>
      <c r="H4047" s="316">
        <f>4090000</f>
        <v>4090000</v>
      </c>
      <c r="I4047" s="302"/>
      <c r="J4047" s="302"/>
      <c r="K4047" s="302"/>
      <c r="L4047" s="302">
        <v>19000000</v>
      </c>
      <c r="M4047" s="304"/>
      <c r="N4047" s="304"/>
      <c r="O4047" s="304"/>
      <c r="P4047" s="304"/>
      <c r="Q4047" s="304"/>
      <c r="R4047" s="304"/>
      <c r="S4047" s="304"/>
      <c r="T4047" s="304"/>
      <c r="U4047" s="304"/>
      <c r="V4047" s="304"/>
      <c r="W4047" s="304"/>
      <c r="X4047" s="304"/>
      <c r="Y4047" s="154"/>
    </row>
    <row r="4048" spans="1:25">
      <c r="A4048" s="173"/>
      <c r="B4048" s="163">
        <v>5</v>
      </c>
      <c r="C4048" s="163" t="s">
        <v>99</v>
      </c>
      <c r="D4048" s="167" t="s">
        <v>14</v>
      </c>
      <c r="E4048" s="300">
        <v>16122675</v>
      </c>
      <c r="F4048" s="300"/>
      <c r="G4048" s="300"/>
      <c r="H4048" s="300"/>
      <c r="I4048" s="300"/>
      <c r="J4048" s="300"/>
      <c r="K4048" s="300"/>
      <c r="L4048" s="300"/>
      <c r="M4048" s="301"/>
      <c r="N4048" s="301"/>
      <c r="O4048" s="301"/>
      <c r="P4048" s="301"/>
      <c r="Q4048" s="301"/>
      <c r="R4048" s="301"/>
      <c r="S4048" s="301"/>
      <c r="T4048" s="301"/>
      <c r="U4048" s="301"/>
      <c r="V4048" s="301"/>
      <c r="W4048" s="301">
        <f t="shared" ref="W4048:W4050" si="952">E4048+G4048+H4048+I4048+J4048+K4048+L4048+M4048+N4048-O4048-P4048-Q4048-R4048-S4048-T4048-U4048-V4048</f>
        <v>16122675</v>
      </c>
      <c r="X4048" s="301"/>
      <c r="Y4048" s="154"/>
    </row>
    <row r="4049" spans="1:25">
      <c r="A4049" s="173"/>
      <c r="B4049" s="163">
        <v>6</v>
      </c>
      <c r="C4049" s="163" t="s">
        <v>100</v>
      </c>
      <c r="D4049" s="167" t="s">
        <v>10</v>
      </c>
      <c r="E4049" s="300">
        <v>0</v>
      </c>
      <c r="F4049" s="300"/>
      <c r="G4049" s="300"/>
      <c r="H4049" s="300"/>
      <c r="I4049" s="300"/>
      <c r="J4049" s="300"/>
      <c r="K4049" s="300"/>
      <c r="L4049" s="300"/>
      <c r="M4049" s="301"/>
      <c r="N4049" s="301"/>
      <c r="O4049" s="301"/>
      <c r="P4049" s="301"/>
      <c r="Q4049" s="301"/>
      <c r="R4049" s="301"/>
      <c r="S4049" s="301"/>
      <c r="T4049" s="301"/>
      <c r="U4049" s="301"/>
      <c r="V4049" s="301"/>
      <c r="W4049" s="301">
        <f t="shared" si="952"/>
        <v>0</v>
      </c>
      <c r="X4049" s="301"/>
      <c r="Y4049" s="154"/>
    </row>
    <row r="4050" spans="1:25" s="247" customFormat="1">
      <c r="A4050" s="175"/>
      <c r="B4050" s="168">
        <v>7</v>
      </c>
      <c r="C4050" s="168"/>
      <c r="D4050" s="169" t="s">
        <v>11</v>
      </c>
      <c r="E4050" s="300">
        <v>1244848900</v>
      </c>
      <c r="F4050" s="300"/>
      <c r="G4050" s="300">
        <f t="shared" ref="G4050:T4050" si="953">SUM(G4051:G4144)</f>
        <v>1100000</v>
      </c>
      <c r="H4050" s="300">
        <f t="shared" si="953"/>
        <v>0</v>
      </c>
      <c r="I4050" s="300">
        <f t="shared" si="953"/>
        <v>134440200</v>
      </c>
      <c r="J4050" s="300">
        <f t="shared" si="953"/>
        <v>0</v>
      </c>
      <c r="K4050" s="300">
        <f t="shared" si="953"/>
        <v>0</v>
      </c>
      <c r="L4050" s="300">
        <f t="shared" si="953"/>
        <v>0</v>
      </c>
      <c r="M4050" s="300">
        <f t="shared" si="953"/>
        <v>0</v>
      </c>
      <c r="N4050" s="300">
        <f t="shared" si="953"/>
        <v>0</v>
      </c>
      <c r="O4050" s="300">
        <f t="shared" si="953"/>
        <v>0</v>
      </c>
      <c r="P4050" s="300">
        <f t="shared" si="953"/>
        <v>0</v>
      </c>
      <c r="Q4050" s="300">
        <f t="shared" si="953"/>
        <v>0</v>
      </c>
      <c r="R4050" s="300">
        <f t="shared" si="953"/>
        <v>0</v>
      </c>
      <c r="S4050" s="300">
        <f t="shared" si="953"/>
        <v>1244848900</v>
      </c>
      <c r="T4050" s="300">
        <f t="shared" si="953"/>
        <v>0</v>
      </c>
      <c r="U4050" s="300"/>
      <c r="V4050" s="300"/>
      <c r="W4050" s="301">
        <f t="shared" si="952"/>
        <v>135540200</v>
      </c>
      <c r="X4050" s="308"/>
      <c r="Y4050" s="155"/>
    </row>
    <row r="4051" spans="1:25" s="247" customFormat="1">
      <c r="A4051" s="165"/>
      <c r="B4051" s="164"/>
      <c r="C4051" s="164"/>
      <c r="D4051" s="248" t="s">
        <v>1620</v>
      </c>
      <c r="E4051" s="302"/>
      <c r="F4051" s="302"/>
      <c r="G4051" s="337">
        <v>1100000</v>
      </c>
      <c r="H4051" s="302"/>
      <c r="I4051" s="302"/>
      <c r="J4051" s="302"/>
      <c r="K4051" s="302"/>
      <c r="L4051" s="302"/>
      <c r="M4051" s="311"/>
      <c r="N4051" s="311"/>
      <c r="O4051" s="311"/>
      <c r="P4051" s="311"/>
      <c r="Q4051" s="311"/>
      <c r="R4051" s="311"/>
      <c r="S4051" s="311"/>
      <c r="T4051" s="311"/>
      <c r="U4051" s="311"/>
      <c r="V4051" s="311"/>
      <c r="W4051" s="304"/>
      <c r="X4051" s="311"/>
      <c r="Y4051" s="155"/>
    </row>
    <row r="4052" spans="1:25" s="247" customFormat="1">
      <c r="A4052" s="165"/>
      <c r="B4052" s="164"/>
      <c r="C4052" s="164"/>
      <c r="D4052" s="248" t="s">
        <v>1621</v>
      </c>
      <c r="E4052" s="302"/>
      <c r="F4052" s="302"/>
      <c r="G4052" s="337"/>
      <c r="H4052" s="302"/>
      <c r="I4052" s="302">
        <v>24260200</v>
      </c>
      <c r="J4052" s="302"/>
      <c r="K4052" s="302"/>
      <c r="L4052" s="302"/>
      <c r="M4052" s="311"/>
      <c r="N4052" s="311"/>
      <c r="O4052" s="311"/>
      <c r="P4052" s="311"/>
      <c r="Q4052" s="311"/>
      <c r="R4052" s="311"/>
      <c r="S4052" s="311"/>
      <c r="T4052" s="311"/>
      <c r="U4052" s="311"/>
      <c r="V4052" s="311"/>
      <c r="W4052" s="304"/>
      <c r="X4052" s="311"/>
      <c r="Y4052" s="155"/>
    </row>
    <row r="4053" spans="1:25" s="247" customFormat="1">
      <c r="A4053" s="165"/>
      <c r="B4053" s="164"/>
      <c r="C4053" s="164"/>
      <c r="D4053" s="248" t="s">
        <v>1622</v>
      </c>
      <c r="E4053" s="302"/>
      <c r="F4053" s="302"/>
      <c r="G4053" s="337"/>
      <c r="H4053" s="302"/>
      <c r="I4053" s="302">
        <v>24165000</v>
      </c>
      <c r="J4053" s="302"/>
      <c r="K4053" s="302"/>
      <c r="L4053" s="302"/>
      <c r="M4053" s="311"/>
      <c r="N4053" s="311"/>
      <c r="O4053" s="311"/>
      <c r="P4053" s="311"/>
      <c r="Q4053" s="311"/>
      <c r="R4053" s="311"/>
      <c r="S4053" s="311"/>
      <c r="T4053" s="311"/>
      <c r="U4053" s="311"/>
      <c r="V4053" s="311"/>
      <c r="W4053" s="304"/>
      <c r="X4053" s="311"/>
      <c r="Y4053" s="155"/>
    </row>
    <row r="4054" spans="1:25" s="247" customFormat="1">
      <c r="A4054" s="165"/>
      <c r="B4054" s="164"/>
      <c r="C4054" s="164"/>
      <c r="D4054" s="248" t="s">
        <v>1623</v>
      </c>
      <c r="E4054" s="302"/>
      <c r="F4054" s="302"/>
      <c r="G4054" s="337"/>
      <c r="H4054" s="302"/>
      <c r="I4054" s="302">
        <v>67162000</v>
      </c>
      <c r="J4054" s="302"/>
      <c r="K4054" s="302"/>
      <c r="L4054" s="302"/>
      <c r="M4054" s="311"/>
      <c r="N4054" s="311"/>
      <c r="O4054" s="311"/>
      <c r="P4054" s="311"/>
      <c r="Q4054" s="311"/>
      <c r="R4054" s="311"/>
      <c r="S4054" s="311"/>
      <c r="T4054" s="311"/>
      <c r="U4054" s="311"/>
      <c r="V4054" s="311"/>
      <c r="W4054" s="304"/>
      <c r="X4054" s="311"/>
      <c r="Y4054" s="155"/>
    </row>
    <row r="4055" spans="1:25" s="247" customFormat="1">
      <c r="A4055" s="165"/>
      <c r="B4055" s="164"/>
      <c r="C4055" s="164"/>
      <c r="D4055" s="248" t="s">
        <v>1624</v>
      </c>
      <c r="E4055" s="302"/>
      <c r="F4055" s="302"/>
      <c r="G4055" s="337"/>
      <c r="H4055" s="302"/>
      <c r="I4055" s="302">
        <v>18853000</v>
      </c>
      <c r="J4055" s="302"/>
      <c r="K4055" s="302"/>
      <c r="L4055" s="302"/>
      <c r="M4055" s="311"/>
      <c r="N4055" s="311"/>
      <c r="O4055" s="311"/>
      <c r="P4055" s="311"/>
      <c r="Q4055" s="311"/>
      <c r="R4055" s="311"/>
      <c r="S4055" s="311"/>
      <c r="T4055" s="311"/>
      <c r="U4055" s="311"/>
      <c r="V4055" s="311"/>
      <c r="W4055" s="304"/>
      <c r="X4055" s="311"/>
      <c r="Y4055" s="155"/>
    </row>
    <row r="4056" spans="1:25" s="247" customFormat="1">
      <c r="A4056" s="165"/>
      <c r="B4056" s="164"/>
      <c r="C4056" s="164"/>
      <c r="D4056" s="271" t="s">
        <v>105</v>
      </c>
      <c r="E4056" s="302"/>
      <c r="F4056" s="302"/>
      <c r="G4056" s="302"/>
      <c r="H4056" s="302"/>
      <c r="I4056" s="302"/>
      <c r="J4056" s="302"/>
      <c r="K4056" s="302"/>
      <c r="L4056" s="302"/>
      <c r="M4056" s="311"/>
      <c r="N4056" s="311"/>
      <c r="O4056" s="311"/>
      <c r="P4056" s="311"/>
      <c r="Q4056" s="311"/>
      <c r="R4056" s="311"/>
      <c r="S4056" s="311"/>
      <c r="T4056" s="311"/>
      <c r="U4056" s="311"/>
      <c r="V4056" s="311"/>
      <c r="W4056" s="304"/>
      <c r="X4056" s="311"/>
      <c r="Y4056" s="155"/>
    </row>
    <row r="4057" spans="1:25" s="247" customFormat="1">
      <c r="A4057" s="165"/>
      <c r="B4057" s="164"/>
      <c r="C4057" s="164"/>
      <c r="D4057" s="248" t="s">
        <v>1625</v>
      </c>
      <c r="E4057" s="302"/>
      <c r="F4057" s="302"/>
      <c r="G4057" s="302"/>
      <c r="H4057" s="302"/>
      <c r="I4057" s="302"/>
      <c r="J4057" s="302"/>
      <c r="K4057" s="302"/>
      <c r="L4057" s="302"/>
      <c r="M4057" s="311"/>
      <c r="N4057" s="311"/>
      <c r="O4057" s="311"/>
      <c r="P4057" s="311"/>
      <c r="Q4057" s="311"/>
      <c r="R4057" s="311"/>
      <c r="S4057" s="317">
        <v>37906000</v>
      </c>
      <c r="T4057" s="311"/>
      <c r="U4057" s="311"/>
      <c r="V4057" s="311"/>
      <c r="W4057" s="304"/>
      <c r="X4057" s="311"/>
      <c r="Y4057" s="155"/>
    </row>
    <row r="4058" spans="1:25" s="247" customFormat="1">
      <c r="A4058" s="165"/>
      <c r="B4058" s="164"/>
      <c r="C4058" s="164"/>
      <c r="D4058" s="248" t="s">
        <v>1626</v>
      </c>
      <c r="E4058" s="302"/>
      <c r="F4058" s="302"/>
      <c r="G4058" s="302"/>
      <c r="H4058" s="302"/>
      <c r="I4058" s="302"/>
      <c r="J4058" s="302"/>
      <c r="K4058" s="302"/>
      <c r="L4058" s="302"/>
      <c r="M4058" s="311"/>
      <c r="N4058" s="311"/>
      <c r="O4058" s="311"/>
      <c r="P4058" s="311"/>
      <c r="Q4058" s="311"/>
      <c r="R4058" s="311"/>
      <c r="S4058" s="317">
        <v>20262000</v>
      </c>
      <c r="T4058" s="311"/>
      <c r="U4058" s="311"/>
      <c r="V4058" s="311"/>
      <c r="W4058" s="304"/>
      <c r="X4058" s="311"/>
      <c r="Y4058" s="155"/>
    </row>
    <row r="4059" spans="1:25" s="247" customFormat="1">
      <c r="A4059" s="165"/>
      <c r="B4059" s="164"/>
      <c r="C4059" s="164"/>
      <c r="D4059" s="248" t="s">
        <v>1627</v>
      </c>
      <c r="E4059" s="302"/>
      <c r="F4059" s="302"/>
      <c r="G4059" s="302"/>
      <c r="H4059" s="302"/>
      <c r="I4059" s="302"/>
      <c r="J4059" s="302"/>
      <c r="K4059" s="302"/>
      <c r="L4059" s="302"/>
      <c r="M4059" s="311"/>
      <c r="N4059" s="311"/>
      <c r="O4059" s="311"/>
      <c r="P4059" s="311"/>
      <c r="Q4059" s="311"/>
      <c r="R4059" s="311"/>
      <c r="S4059" s="317">
        <v>34800000</v>
      </c>
      <c r="T4059" s="311"/>
      <c r="U4059" s="311"/>
      <c r="V4059" s="311"/>
      <c r="W4059" s="304"/>
      <c r="X4059" s="311"/>
      <c r="Y4059" s="155"/>
    </row>
    <row r="4060" spans="1:25" s="247" customFormat="1">
      <c r="A4060" s="165"/>
      <c r="B4060" s="164"/>
      <c r="C4060" s="164"/>
      <c r="D4060" s="248" t="s">
        <v>1628</v>
      </c>
      <c r="E4060" s="302"/>
      <c r="F4060" s="302"/>
      <c r="G4060" s="302"/>
      <c r="H4060" s="302"/>
      <c r="I4060" s="302"/>
      <c r="J4060" s="302"/>
      <c r="K4060" s="302"/>
      <c r="L4060" s="302"/>
      <c r="M4060" s="311"/>
      <c r="N4060" s="311"/>
      <c r="O4060" s="311"/>
      <c r="P4060" s="311"/>
      <c r="Q4060" s="311"/>
      <c r="R4060" s="311"/>
      <c r="S4060" s="317">
        <v>11800000</v>
      </c>
      <c r="T4060" s="311"/>
      <c r="U4060" s="311"/>
      <c r="V4060" s="311"/>
      <c r="W4060" s="304"/>
      <c r="X4060" s="311"/>
      <c r="Y4060" s="155"/>
    </row>
    <row r="4061" spans="1:25" s="247" customFormat="1">
      <c r="A4061" s="165"/>
      <c r="B4061" s="164"/>
      <c r="C4061" s="164"/>
      <c r="D4061" s="248" t="s">
        <v>1629</v>
      </c>
      <c r="E4061" s="302"/>
      <c r="F4061" s="302"/>
      <c r="G4061" s="302"/>
      <c r="H4061" s="302"/>
      <c r="I4061" s="302"/>
      <c r="J4061" s="302"/>
      <c r="K4061" s="302"/>
      <c r="L4061" s="302"/>
      <c r="M4061" s="311"/>
      <c r="N4061" s="311"/>
      <c r="O4061" s="311"/>
      <c r="P4061" s="311"/>
      <c r="Q4061" s="311"/>
      <c r="R4061" s="311"/>
      <c r="S4061" s="317">
        <v>47993000</v>
      </c>
      <c r="T4061" s="311"/>
      <c r="U4061" s="311"/>
      <c r="V4061" s="311"/>
      <c r="W4061" s="304"/>
      <c r="X4061" s="311"/>
      <c r="Y4061" s="155"/>
    </row>
    <row r="4062" spans="1:25" s="247" customFormat="1">
      <c r="A4062" s="165"/>
      <c r="B4062" s="164"/>
      <c r="C4062" s="164"/>
      <c r="D4062" s="248" t="s">
        <v>1630</v>
      </c>
      <c r="E4062" s="302"/>
      <c r="F4062" s="302"/>
      <c r="G4062" s="302"/>
      <c r="H4062" s="302"/>
      <c r="I4062" s="302"/>
      <c r="J4062" s="302"/>
      <c r="K4062" s="302"/>
      <c r="L4062" s="302"/>
      <c r="M4062" s="311"/>
      <c r="N4062" s="311"/>
      <c r="O4062" s="311"/>
      <c r="P4062" s="311"/>
      <c r="Q4062" s="311"/>
      <c r="R4062" s="311"/>
      <c r="S4062" s="317">
        <v>65784000</v>
      </c>
      <c r="T4062" s="311"/>
      <c r="U4062" s="311"/>
      <c r="V4062" s="311"/>
      <c r="W4062" s="304"/>
      <c r="X4062" s="311"/>
      <c r="Y4062" s="155"/>
    </row>
    <row r="4063" spans="1:25" s="247" customFormat="1">
      <c r="A4063" s="165"/>
      <c r="B4063" s="164"/>
      <c r="C4063" s="164"/>
      <c r="D4063" s="248" t="s">
        <v>1631</v>
      </c>
      <c r="E4063" s="302"/>
      <c r="F4063" s="302"/>
      <c r="G4063" s="302"/>
      <c r="H4063" s="302"/>
      <c r="I4063" s="302"/>
      <c r="J4063" s="302"/>
      <c r="K4063" s="302"/>
      <c r="L4063" s="302"/>
      <c r="M4063" s="311"/>
      <c r="N4063" s="311"/>
      <c r="O4063" s="311"/>
      <c r="P4063" s="311"/>
      <c r="Q4063" s="311"/>
      <c r="R4063" s="311"/>
      <c r="S4063" s="317">
        <v>7000000</v>
      </c>
      <c r="T4063" s="311"/>
      <c r="U4063" s="311"/>
      <c r="V4063" s="311"/>
      <c r="W4063" s="304"/>
      <c r="X4063" s="311"/>
      <c r="Y4063" s="155"/>
    </row>
    <row r="4064" spans="1:25" s="247" customFormat="1">
      <c r="A4064" s="165"/>
      <c r="B4064" s="164"/>
      <c r="C4064" s="164"/>
      <c r="D4064" s="248" t="s">
        <v>1632</v>
      </c>
      <c r="E4064" s="302"/>
      <c r="F4064" s="302"/>
      <c r="G4064" s="302"/>
      <c r="H4064" s="302"/>
      <c r="I4064" s="302"/>
      <c r="J4064" s="302"/>
      <c r="K4064" s="302"/>
      <c r="L4064" s="302"/>
      <c r="M4064" s="311"/>
      <c r="N4064" s="311"/>
      <c r="O4064" s="311"/>
      <c r="P4064" s="311"/>
      <c r="Q4064" s="311"/>
      <c r="R4064" s="311"/>
      <c r="S4064" s="317">
        <v>41745000</v>
      </c>
      <c r="T4064" s="311"/>
      <c r="U4064" s="311"/>
      <c r="V4064" s="311"/>
      <c r="W4064" s="304"/>
      <c r="X4064" s="311"/>
      <c r="Y4064" s="155"/>
    </row>
    <row r="4065" spans="1:25" s="247" customFormat="1">
      <c r="A4065" s="165"/>
      <c r="B4065" s="164"/>
      <c r="C4065" s="164"/>
      <c r="D4065" s="248" t="s">
        <v>1633</v>
      </c>
      <c r="E4065" s="302"/>
      <c r="F4065" s="302"/>
      <c r="G4065" s="302"/>
      <c r="H4065" s="302"/>
      <c r="I4065" s="302"/>
      <c r="J4065" s="302"/>
      <c r="K4065" s="302"/>
      <c r="L4065" s="302"/>
      <c r="M4065" s="311"/>
      <c r="N4065" s="311"/>
      <c r="O4065" s="311"/>
      <c r="P4065" s="311"/>
      <c r="Q4065" s="311"/>
      <c r="R4065" s="311"/>
      <c r="S4065" s="317">
        <v>37620000</v>
      </c>
      <c r="T4065" s="311"/>
      <c r="U4065" s="311"/>
      <c r="V4065" s="311"/>
      <c r="W4065" s="304"/>
      <c r="X4065" s="311"/>
      <c r="Y4065" s="155"/>
    </row>
    <row r="4066" spans="1:25" s="247" customFormat="1">
      <c r="A4066" s="165"/>
      <c r="B4066" s="164"/>
      <c r="C4066" s="164"/>
      <c r="D4066" s="248" t="s">
        <v>1634</v>
      </c>
      <c r="E4066" s="302"/>
      <c r="F4066" s="302"/>
      <c r="G4066" s="302"/>
      <c r="H4066" s="302"/>
      <c r="I4066" s="302"/>
      <c r="J4066" s="302"/>
      <c r="K4066" s="302"/>
      <c r="L4066" s="302"/>
      <c r="M4066" s="311"/>
      <c r="N4066" s="311"/>
      <c r="O4066" s="311"/>
      <c r="P4066" s="311"/>
      <c r="Q4066" s="311"/>
      <c r="R4066" s="311"/>
      <c r="S4066" s="317">
        <v>24475000</v>
      </c>
      <c r="T4066" s="311"/>
      <c r="U4066" s="311"/>
      <c r="V4066" s="311"/>
      <c r="W4066" s="304"/>
      <c r="X4066" s="311"/>
      <c r="Y4066" s="155"/>
    </row>
    <row r="4067" spans="1:25" s="247" customFormat="1">
      <c r="A4067" s="165"/>
      <c r="B4067" s="164"/>
      <c r="C4067" s="164"/>
      <c r="D4067" s="248" t="s">
        <v>1635</v>
      </c>
      <c r="E4067" s="302"/>
      <c r="F4067" s="302"/>
      <c r="G4067" s="302"/>
      <c r="H4067" s="302"/>
      <c r="I4067" s="302"/>
      <c r="J4067" s="302"/>
      <c r="K4067" s="302"/>
      <c r="L4067" s="302"/>
      <c r="M4067" s="311"/>
      <c r="N4067" s="311"/>
      <c r="O4067" s="311"/>
      <c r="P4067" s="311"/>
      <c r="Q4067" s="311"/>
      <c r="R4067" s="311"/>
      <c r="S4067" s="317">
        <v>21560000</v>
      </c>
      <c r="T4067" s="311"/>
      <c r="U4067" s="311"/>
      <c r="V4067" s="311"/>
      <c r="W4067" s="304"/>
      <c r="X4067" s="311"/>
      <c r="Y4067" s="155"/>
    </row>
    <row r="4068" spans="1:25" s="247" customFormat="1">
      <c r="A4068" s="165"/>
      <c r="B4068" s="164"/>
      <c r="C4068" s="164"/>
      <c r="D4068" s="248" t="s">
        <v>1636</v>
      </c>
      <c r="E4068" s="302"/>
      <c r="F4068" s="302"/>
      <c r="G4068" s="302"/>
      <c r="H4068" s="302"/>
      <c r="I4068" s="302"/>
      <c r="J4068" s="302"/>
      <c r="K4068" s="302"/>
      <c r="L4068" s="302"/>
      <c r="M4068" s="311"/>
      <c r="N4068" s="311"/>
      <c r="O4068" s="311"/>
      <c r="P4068" s="311"/>
      <c r="Q4068" s="311"/>
      <c r="R4068" s="311"/>
      <c r="S4068" s="317">
        <v>47509000</v>
      </c>
      <c r="T4068" s="311"/>
      <c r="U4068" s="311"/>
      <c r="V4068" s="311"/>
      <c r="W4068" s="304"/>
      <c r="X4068" s="311"/>
      <c r="Y4068" s="155"/>
    </row>
    <row r="4069" spans="1:25" s="247" customFormat="1">
      <c r="A4069" s="165"/>
      <c r="B4069" s="164"/>
      <c r="C4069" s="164"/>
      <c r="D4069" s="248" t="s">
        <v>1637</v>
      </c>
      <c r="E4069" s="302"/>
      <c r="F4069" s="302"/>
      <c r="G4069" s="302"/>
      <c r="H4069" s="302"/>
      <c r="I4069" s="302"/>
      <c r="J4069" s="302"/>
      <c r="K4069" s="302"/>
      <c r="L4069" s="302"/>
      <c r="M4069" s="311"/>
      <c r="N4069" s="311"/>
      <c r="O4069" s="311"/>
      <c r="P4069" s="311"/>
      <c r="Q4069" s="311"/>
      <c r="R4069" s="311"/>
      <c r="S4069" s="317">
        <v>12828200</v>
      </c>
      <c r="T4069" s="311"/>
      <c r="U4069" s="311"/>
      <c r="V4069" s="311"/>
      <c r="W4069" s="304"/>
      <c r="X4069" s="311"/>
      <c r="Y4069" s="155"/>
    </row>
    <row r="4070" spans="1:25" s="247" customFormat="1">
      <c r="A4070" s="165"/>
      <c r="B4070" s="164"/>
      <c r="C4070" s="164"/>
      <c r="D4070" s="248" t="s">
        <v>1638</v>
      </c>
      <c r="E4070" s="302"/>
      <c r="F4070" s="302"/>
      <c r="G4070" s="302"/>
      <c r="H4070" s="302"/>
      <c r="I4070" s="302"/>
      <c r="J4070" s="302"/>
      <c r="K4070" s="302"/>
      <c r="L4070" s="302"/>
      <c r="M4070" s="311"/>
      <c r="N4070" s="311"/>
      <c r="O4070" s="311"/>
      <c r="P4070" s="311"/>
      <c r="Q4070" s="311"/>
      <c r="R4070" s="311"/>
      <c r="S4070" s="317">
        <v>87017700</v>
      </c>
      <c r="T4070" s="311"/>
      <c r="U4070" s="311"/>
      <c r="V4070" s="311"/>
      <c r="W4070" s="304"/>
      <c r="X4070" s="311"/>
      <c r="Y4070" s="155"/>
    </row>
    <row r="4071" spans="1:25" s="247" customFormat="1">
      <c r="A4071" s="165"/>
      <c r="B4071" s="164"/>
      <c r="C4071" s="164"/>
      <c r="D4071" s="248" t="s">
        <v>1639</v>
      </c>
      <c r="E4071" s="302"/>
      <c r="F4071" s="302"/>
      <c r="G4071" s="302"/>
      <c r="H4071" s="302"/>
      <c r="I4071" s="302"/>
      <c r="J4071" s="302"/>
      <c r="K4071" s="302"/>
      <c r="L4071" s="302"/>
      <c r="M4071" s="311"/>
      <c r="N4071" s="311"/>
      <c r="O4071" s="311"/>
      <c r="P4071" s="311"/>
      <c r="Q4071" s="311"/>
      <c r="R4071" s="311"/>
      <c r="S4071" s="317">
        <v>59675000</v>
      </c>
      <c r="T4071" s="311"/>
      <c r="U4071" s="311"/>
      <c r="V4071" s="311"/>
      <c r="W4071" s="304"/>
      <c r="X4071" s="311"/>
      <c r="Y4071" s="155"/>
    </row>
    <row r="4072" spans="1:25" s="247" customFormat="1">
      <c r="A4072" s="165"/>
      <c r="B4072" s="164"/>
      <c r="C4072" s="164"/>
      <c r="D4072" s="248" t="s">
        <v>1640</v>
      </c>
      <c r="E4072" s="302"/>
      <c r="F4072" s="302"/>
      <c r="G4072" s="302"/>
      <c r="H4072" s="302"/>
      <c r="I4072" s="302"/>
      <c r="J4072" s="302"/>
      <c r="K4072" s="302"/>
      <c r="L4072" s="302"/>
      <c r="M4072" s="311"/>
      <c r="N4072" s="311"/>
      <c r="O4072" s="311"/>
      <c r="P4072" s="311"/>
      <c r="Q4072" s="311"/>
      <c r="R4072" s="311"/>
      <c r="S4072" s="317">
        <v>83930000</v>
      </c>
      <c r="T4072" s="311"/>
      <c r="U4072" s="311"/>
      <c r="V4072" s="311"/>
      <c r="W4072" s="304"/>
      <c r="X4072" s="311"/>
      <c r="Y4072" s="155"/>
    </row>
    <row r="4073" spans="1:25" s="247" customFormat="1">
      <c r="A4073" s="165"/>
      <c r="B4073" s="164"/>
      <c r="C4073" s="164"/>
      <c r="D4073" s="248" t="s">
        <v>1641</v>
      </c>
      <c r="E4073" s="302"/>
      <c r="F4073" s="302"/>
      <c r="G4073" s="302"/>
      <c r="H4073" s="302"/>
      <c r="I4073" s="302"/>
      <c r="J4073" s="302"/>
      <c r="K4073" s="302"/>
      <c r="L4073" s="302"/>
      <c r="M4073" s="311"/>
      <c r="N4073" s="311"/>
      <c r="O4073" s="311"/>
      <c r="P4073" s="311"/>
      <c r="Q4073" s="311"/>
      <c r="R4073" s="311"/>
      <c r="S4073" s="317">
        <v>18900000</v>
      </c>
      <c r="T4073" s="311"/>
      <c r="U4073" s="311"/>
      <c r="V4073" s="311"/>
      <c r="W4073" s="304"/>
      <c r="X4073" s="311"/>
      <c r="Y4073" s="155"/>
    </row>
    <row r="4074" spans="1:25" s="247" customFormat="1">
      <c r="A4074" s="165"/>
      <c r="B4074" s="164"/>
      <c r="C4074" s="164"/>
      <c r="D4074" s="248" t="s">
        <v>1642</v>
      </c>
      <c r="E4074" s="302"/>
      <c r="F4074" s="302"/>
      <c r="G4074" s="302"/>
      <c r="H4074" s="302"/>
      <c r="I4074" s="302"/>
      <c r="J4074" s="302"/>
      <c r="K4074" s="302"/>
      <c r="L4074" s="302"/>
      <c r="M4074" s="311"/>
      <c r="N4074" s="311"/>
      <c r="O4074" s="311"/>
      <c r="P4074" s="311"/>
      <c r="Q4074" s="311"/>
      <c r="R4074" s="311"/>
      <c r="S4074" s="330">
        <v>42987600</v>
      </c>
      <c r="T4074" s="311"/>
      <c r="U4074" s="311"/>
      <c r="V4074" s="311"/>
      <c r="W4074" s="304"/>
      <c r="X4074" s="311"/>
      <c r="Y4074" s="155"/>
    </row>
    <row r="4075" spans="1:25" s="247" customFormat="1">
      <c r="A4075" s="165"/>
      <c r="B4075" s="164"/>
      <c r="C4075" s="164"/>
      <c r="D4075" s="248" t="s">
        <v>514</v>
      </c>
      <c r="E4075" s="302"/>
      <c r="F4075" s="302"/>
      <c r="G4075" s="302"/>
      <c r="H4075" s="302"/>
      <c r="I4075" s="302"/>
      <c r="J4075" s="302"/>
      <c r="K4075" s="302"/>
      <c r="L4075" s="302"/>
      <c r="M4075" s="311"/>
      <c r="N4075" s="311"/>
      <c r="O4075" s="311"/>
      <c r="P4075" s="311"/>
      <c r="Q4075" s="311"/>
      <c r="R4075" s="311"/>
      <c r="S4075" s="317">
        <v>995500</v>
      </c>
      <c r="T4075" s="311"/>
      <c r="U4075" s="311"/>
      <c r="V4075" s="311"/>
      <c r="W4075" s="304"/>
      <c r="X4075" s="311"/>
      <c r="Y4075" s="155"/>
    </row>
    <row r="4076" spans="1:25" s="247" customFormat="1">
      <c r="A4076" s="165"/>
      <c r="B4076" s="164"/>
      <c r="C4076" s="164"/>
      <c r="D4076" s="248" t="s">
        <v>515</v>
      </c>
      <c r="E4076" s="302"/>
      <c r="F4076" s="302"/>
      <c r="G4076" s="302"/>
      <c r="H4076" s="302"/>
      <c r="I4076" s="302"/>
      <c r="J4076" s="302"/>
      <c r="K4076" s="302"/>
      <c r="L4076" s="302"/>
      <c r="M4076" s="311"/>
      <c r="N4076" s="311"/>
      <c r="O4076" s="311"/>
      <c r="P4076" s="311"/>
      <c r="Q4076" s="311"/>
      <c r="R4076" s="311"/>
      <c r="S4076" s="365">
        <f>8970000</f>
        <v>8970000</v>
      </c>
      <c r="T4076" s="311"/>
      <c r="U4076" s="311"/>
      <c r="V4076" s="311"/>
      <c r="W4076" s="304"/>
      <c r="X4076" s="311"/>
      <c r="Y4076" s="155"/>
    </row>
    <row r="4077" spans="1:25" s="247" customFormat="1">
      <c r="A4077" s="165"/>
      <c r="B4077" s="164"/>
      <c r="C4077" s="164"/>
      <c r="D4077" s="248" t="s">
        <v>1643</v>
      </c>
      <c r="E4077" s="302"/>
      <c r="F4077" s="302"/>
      <c r="G4077" s="302"/>
      <c r="H4077" s="302"/>
      <c r="I4077" s="302"/>
      <c r="J4077" s="302"/>
      <c r="K4077" s="302"/>
      <c r="L4077" s="302"/>
      <c r="M4077" s="311"/>
      <c r="N4077" s="311"/>
      <c r="O4077" s="311"/>
      <c r="P4077" s="311"/>
      <c r="Q4077" s="311"/>
      <c r="R4077" s="311"/>
      <c r="S4077" s="365">
        <v>100100</v>
      </c>
      <c r="T4077" s="311"/>
      <c r="U4077" s="311"/>
      <c r="V4077" s="311"/>
      <c r="W4077" s="304"/>
      <c r="X4077" s="311"/>
      <c r="Y4077" s="155"/>
    </row>
    <row r="4078" spans="1:25" s="247" customFormat="1">
      <c r="A4078" s="165"/>
      <c r="B4078" s="164"/>
      <c r="C4078" s="164"/>
      <c r="D4078" s="248" t="s">
        <v>1644</v>
      </c>
      <c r="E4078" s="302"/>
      <c r="F4078" s="302"/>
      <c r="G4078" s="302"/>
      <c r="H4078" s="302"/>
      <c r="I4078" s="302"/>
      <c r="J4078" s="302"/>
      <c r="K4078" s="302"/>
      <c r="L4078" s="302"/>
      <c r="M4078" s="311"/>
      <c r="N4078" s="311"/>
      <c r="O4078" s="311"/>
      <c r="P4078" s="311"/>
      <c r="Q4078" s="311"/>
      <c r="R4078" s="311"/>
      <c r="S4078" s="365">
        <v>990000</v>
      </c>
      <c r="T4078" s="311"/>
      <c r="U4078" s="311"/>
      <c r="V4078" s="311"/>
      <c r="W4078" s="304"/>
      <c r="X4078" s="311"/>
      <c r="Y4078" s="155"/>
    </row>
    <row r="4079" spans="1:25" s="247" customFormat="1">
      <c r="A4079" s="165"/>
      <c r="B4079" s="164"/>
      <c r="C4079" s="164"/>
      <c r="D4079" s="248" t="s">
        <v>1645</v>
      </c>
      <c r="E4079" s="302"/>
      <c r="F4079" s="302"/>
      <c r="G4079" s="302"/>
      <c r="H4079" s="302"/>
      <c r="I4079" s="302"/>
      <c r="J4079" s="302"/>
      <c r="K4079" s="302"/>
      <c r="L4079" s="302"/>
      <c r="M4079" s="311"/>
      <c r="N4079" s="311"/>
      <c r="O4079" s="311"/>
      <c r="P4079" s="311"/>
      <c r="Q4079" s="311"/>
      <c r="R4079" s="311"/>
      <c r="S4079" s="365">
        <v>1540000</v>
      </c>
      <c r="T4079" s="311"/>
      <c r="U4079" s="311"/>
      <c r="V4079" s="311"/>
      <c r="W4079" s="304"/>
      <c r="X4079" s="311"/>
      <c r="Y4079" s="155"/>
    </row>
    <row r="4080" spans="1:25" s="247" customFormat="1">
      <c r="A4080" s="165"/>
      <c r="B4080" s="164"/>
      <c r="C4080" s="164"/>
      <c r="D4080" s="248" t="s">
        <v>1646</v>
      </c>
      <c r="E4080" s="302"/>
      <c r="F4080" s="302"/>
      <c r="G4080" s="302"/>
      <c r="H4080" s="302"/>
      <c r="I4080" s="302"/>
      <c r="J4080" s="302"/>
      <c r="K4080" s="302"/>
      <c r="L4080" s="302"/>
      <c r="M4080" s="311"/>
      <c r="N4080" s="311"/>
      <c r="O4080" s="311"/>
      <c r="P4080" s="311"/>
      <c r="Q4080" s="311"/>
      <c r="R4080" s="311"/>
      <c r="S4080" s="365">
        <v>1320000</v>
      </c>
      <c r="T4080" s="311"/>
      <c r="U4080" s="311"/>
      <c r="V4080" s="311"/>
      <c r="W4080" s="304"/>
      <c r="X4080" s="311"/>
      <c r="Y4080" s="155"/>
    </row>
    <row r="4081" spans="1:25" s="247" customFormat="1">
      <c r="A4081" s="165"/>
      <c r="B4081" s="164"/>
      <c r="C4081" s="164"/>
      <c r="D4081" s="248" t="s">
        <v>1647</v>
      </c>
      <c r="E4081" s="302"/>
      <c r="F4081" s="302"/>
      <c r="G4081" s="302"/>
      <c r="H4081" s="302"/>
      <c r="I4081" s="302"/>
      <c r="J4081" s="302"/>
      <c r="K4081" s="302"/>
      <c r="L4081" s="302"/>
      <c r="M4081" s="311"/>
      <c r="N4081" s="311"/>
      <c r="O4081" s="311"/>
      <c r="P4081" s="311"/>
      <c r="Q4081" s="311"/>
      <c r="R4081" s="311"/>
      <c r="S4081" s="365">
        <v>1402500</v>
      </c>
      <c r="T4081" s="311"/>
      <c r="U4081" s="311"/>
      <c r="V4081" s="311"/>
      <c r="W4081" s="304"/>
      <c r="X4081" s="311"/>
      <c r="Y4081" s="155"/>
    </row>
    <row r="4082" spans="1:25" s="247" customFormat="1">
      <c r="A4082" s="165"/>
      <c r="B4082" s="164"/>
      <c r="C4082" s="164"/>
      <c r="D4082" s="248" t="s">
        <v>1648</v>
      </c>
      <c r="E4082" s="302"/>
      <c r="F4082" s="302"/>
      <c r="G4082" s="302"/>
      <c r="H4082" s="302"/>
      <c r="I4082" s="302"/>
      <c r="J4082" s="302"/>
      <c r="K4082" s="302"/>
      <c r="L4082" s="302"/>
      <c r="M4082" s="311"/>
      <c r="N4082" s="311"/>
      <c r="O4082" s="311"/>
      <c r="P4082" s="311"/>
      <c r="Q4082" s="311"/>
      <c r="R4082" s="311"/>
      <c r="S4082" s="365">
        <v>1737000</v>
      </c>
      <c r="T4082" s="311"/>
      <c r="U4082" s="311"/>
      <c r="V4082" s="311"/>
      <c r="W4082" s="304"/>
      <c r="X4082" s="311"/>
      <c r="Y4082" s="155"/>
    </row>
    <row r="4083" spans="1:25" s="247" customFormat="1">
      <c r="A4083" s="165"/>
      <c r="B4083" s="164"/>
      <c r="C4083" s="164"/>
      <c r="D4083" s="248" t="s">
        <v>1649</v>
      </c>
      <c r="E4083" s="302"/>
      <c r="F4083" s="302"/>
      <c r="G4083" s="302"/>
      <c r="H4083" s="302"/>
      <c r="I4083" s="302"/>
      <c r="J4083" s="302"/>
      <c r="K4083" s="302"/>
      <c r="L4083" s="302"/>
      <c r="M4083" s="311"/>
      <c r="N4083" s="311"/>
      <c r="O4083" s="311"/>
      <c r="P4083" s="311"/>
      <c r="Q4083" s="311"/>
      <c r="R4083" s="311"/>
      <c r="S4083" s="365">
        <v>792000</v>
      </c>
      <c r="T4083" s="311"/>
      <c r="U4083" s="311"/>
      <c r="V4083" s="311"/>
      <c r="W4083" s="304"/>
      <c r="X4083" s="311"/>
      <c r="Y4083" s="155"/>
    </row>
    <row r="4084" spans="1:25" s="247" customFormat="1">
      <c r="A4084" s="165"/>
      <c r="B4084" s="164"/>
      <c r="C4084" s="164"/>
      <c r="D4084" s="248" t="s">
        <v>1650</v>
      </c>
      <c r="E4084" s="302"/>
      <c r="F4084" s="302"/>
      <c r="G4084" s="302"/>
      <c r="H4084" s="302"/>
      <c r="I4084" s="302"/>
      <c r="J4084" s="302"/>
      <c r="K4084" s="302"/>
      <c r="L4084" s="302"/>
      <c r="M4084" s="311"/>
      <c r="N4084" s="311"/>
      <c r="O4084" s="311"/>
      <c r="P4084" s="311"/>
      <c r="Q4084" s="311"/>
      <c r="R4084" s="311"/>
      <c r="S4084" s="365">
        <v>594000</v>
      </c>
      <c r="T4084" s="311"/>
      <c r="U4084" s="311"/>
      <c r="V4084" s="311"/>
      <c r="W4084" s="304"/>
      <c r="X4084" s="311"/>
      <c r="Y4084" s="155"/>
    </row>
    <row r="4085" spans="1:25" s="247" customFormat="1">
      <c r="A4085" s="165"/>
      <c r="B4085" s="164"/>
      <c r="C4085" s="164"/>
      <c r="D4085" s="248" t="s">
        <v>1644</v>
      </c>
      <c r="E4085" s="302"/>
      <c r="F4085" s="302"/>
      <c r="G4085" s="302"/>
      <c r="H4085" s="302"/>
      <c r="I4085" s="302"/>
      <c r="J4085" s="302"/>
      <c r="K4085" s="302"/>
      <c r="L4085" s="302"/>
      <c r="M4085" s="311"/>
      <c r="N4085" s="311"/>
      <c r="O4085" s="311"/>
      <c r="P4085" s="311"/>
      <c r="Q4085" s="311"/>
      <c r="R4085" s="311"/>
      <c r="S4085" s="365">
        <v>990000</v>
      </c>
      <c r="T4085" s="311"/>
      <c r="U4085" s="311"/>
      <c r="V4085" s="311"/>
      <c r="W4085" s="304"/>
      <c r="X4085" s="311"/>
      <c r="Y4085" s="155"/>
    </row>
    <row r="4086" spans="1:25" s="247" customFormat="1">
      <c r="A4086" s="165"/>
      <c r="B4086" s="164"/>
      <c r="C4086" s="164"/>
      <c r="D4086" s="248" t="s">
        <v>1651</v>
      </c>
      <c r="E4086" s="302"/>
      <c r="F4086" s="302"/>
      <c r="G4086" s="302"/>
      <c r="H4086" s="302"/>
      <c r="I4086" s="302"/>
      <c r="J4086" s="302"/>
      <c r="K4086" s="302"/>
      <c r="L4086" s="302"/>
      <c r="M4086" s="311"/>
      <c r="N4086" s="311"/>
      <c r="O4086" s="311"/>
      <c r="P4086" s="311"/>
      <c r="Q4086" s="311"/>
      <c r="R4086" s="311"/>
      <c r="S4086" s="365">
        <v>290000</v>
      </c>
      <c r="T4086" s="311"/>
      <c r="U4086" s="311"/>
      <c r="V4086" s="311"/>
      <c r="W4086" s="304"/>
      <c r="X4086" s="311"/>
      <c r="Y4086" s="155"/>
    </row>
    <row r="4087" spans="1:25" s="247" customFormat="1">
      <c r="A4087" s="165"/>
      <c r="B4087" s="164"/>
      <c r="C4087" s="164"/>
      <c r="D4087" s="248" t="s">
        <v>1652</v>
      </c>
      <c r="E4087" s="302"/>
      <c r="F4087" s="302"/>
      <c r="G4087" s="302"/>
      <c r="H4087" s="302"/>
      <c r="I4087" s="302"/>
      <c r="J4087" s="302"/>
      <c r="K4087" s="302"/>
      <c r="L4087" s="302"/>
      <c r="M4087" s="311"/>
      <c r="N4087" s="311"/>
      <c r="O4087" s="311"/>
      <c r="P4087" s="311"/>
      <c r="Q4087" s="311"/>
      <c r="R4087" s="311"/>
      <c r="S4087" s="365">
        <f>14792800+500000</f>
        <v>15292800</v>
      </c>
      <c r="T4087" s="311"/>
      <c r="U4087" s="311"/>
      <c r="V4087" s="311"/>
      <c r="W4087" s="304"/>
      <c r="X4087" s="311"/>
      <c r="Y4087" s="155"/>
    </row>
    <row r="4088" spans="1:25" s="247" customFormat="1">
      <c r="A4088" s="165"/>
      <c r="B4088" s="164"/>
      <c r="C4088" s="164"/>
      <c r="D4088" s="248" t="s">
        <v>1653</v>
      </c>
      <c r="E4088" s="302"/>
      <c r="F4088" s="302"/>
      <c r="G4088" s="302"/>
      <c r="H4088" s="302"/>
      <c r="I4088" s="302"/>
      <c r="J4088" s="302"/>
      <c r="K4088" s="302"/>
      <c r="L4088" s="302"/>
      <c r="M4088" s="311"/>
      <c r="N4088" s="311"/>
      <c r="O4088" s="311"/>
      <c r="P4088" s="311"/>
      <c r="Q4088" s="311"/>
      <c r="R4088" s="311"/>
      <c r="S4088" s="365">
        <v>2399100</v>
      </c>
      <c r="T4088" s="311"/>
      <c r="U4088" s="311"/>
      <c r="V4088" s="311"/>
      <c r="W4088" s="304"/>
      <c r="X4088" s="311"/>
      <c r="Y4088" s="155"/>
    </row>
    <row r="4089" spans="1:25" s="247" customFormat="1">
      <c r="A4089" s="165"/>
      <c r="B4089" s="164"/>
      <c r="C4089" s="164"/>
      <c r="D4089" s="248" t="s">
        <v>1654</v>
      </c>
      <c r="E4089" s="302"/>
      <c r="F4089" s="302"/>
      <c r="G4089" s="302"/>
      <c r="H4089" s="302"/>
      <c r="I4089" s="302"/>
      <c r="J4089" s="302"/>
      <c r="K4089" s="302"/>
      <c r="L4089" s="302"/>
      <c r="M4089" s="311"/>
      <c r="N4089" s="311"/>
      <c r="O4089" s="311"/>
      <c r="P4089" s="311"/>
      <c r="Q4089" s="311"/>
      <c r="R4089" s="311"/>
      <c r="S4089" s="365">
        <v>2399100</v>
      </c>
      <c r="T4089" s="311"/>
      <c r="U4089" s="311"/>
      <c r="V4089" s="311"/>
      <c r="W4089" s="304"/>
      <c r="X4089" s="311"/>
      <c r="Y4089" s="155"/>
    </row>
    <row r="4090" spans="1:25" s="247" customFormat="1">
      <c r="A4090" s="165"/>
      <c r="B4090" s="164"/>
      <c r="C4090" s="164"/>
      <c r="D4090" s="248" t="s">
        <v>1655</v>
      </c>
      <c r="E4090" s="302"/>
      <c r="F4090" s="302"/>
      <c r="G4090" s="302"/>
      <c r="H4090" s="302"/>
      <c r="I4090" s="302"/>
      <c r="J4090" s="302"/>
      <c r="K4090" s="302"/>
      <c r="L4090" s="302"/>
      <c r="M4090" s="311"/>
      <c r="N4090" s="311"/>
      <c r="O4090" s="311"/>
      <c r="P4090" s="311"/>
      <c r="Q4090" s="311"/>
      <c r="R4090" s="311"/>
      <c r="S4090" s="365">
        <v>1980000</v>
      </c>
      <c r="T4090" s="311"/>
      <c r="U4090" s="311"/>
      <c r="V4090" s="311"/>
      <c r="W4090" s="304"/>
      <c r="X4090" s="311"/>
      <c r="Y4090" s="155"/>
    </row>
    <row r="4091" spans="1:25" s="247" customFormat="1">
      <c r="A4091" s="165"/>
      <c r="B4091" s="164"/>
      <c r="C4091" s="164"/>
      <c r="D4091" s="248" t="s">
        <v>1631</v>
      </c>
      <c r="E4091" s="302"/>
      <c r="F4091" s="302"/>
      <c r="G4091" s="302"/>
      <c r="H4091" s="302"/>
      <c r="I4091" s="302"/>
      <c r="J4091" s="302"/>
      <c r="K4091" s="302"/>
      <c r="L4091" s="302"/>
      <c r="M4091" s="311"/>
      <c r="N4091" s="311"/>
      <c r="O4091" s="311"/>
      <c r="P4091" s="311"/>
      <c r="Q4091" s="311"/>
      <c r="R4091" s="311"/>
      <c r="S4091" s="365">
        <v>8640000</v>
      </c>
      <c r="T4091" s="311"/>
      <c r="U4091" s="311"/>
      <c r="V4091" s="311"/>
      <c r="W4091" s="304"/>
      <c r="X4091" s="311"/>
      <c r="Y4091" s="155"/>
    </row>
    <row r="4092" spans="1:25" s="247" customFormat="1">
      <c r="A4092" s="165"/>
      <c r="B4092" s="164"/>
      <c r="C4092" s="164"/>
      <c r="D4092" s="248" t="s">
        <v>1656</v>
      </c>
      <c r="E4092" s="302"/>
      <c r="F4092" s="302"/>
      <c r="G4092" s="302"/>
      <c r="H4092" s="302"/>
      <c r="I4092" s="302"/>
      <c r="J4092" s="302"/>
      <c r="K4092" s="302"/>
      <c r="L4092" s="302"/>
      <c r="M4092" s="311"/>
      <c r="N4092" s="311"/>
      <c r="O4092" s="311"/>
      <c r="P4092" s="311"/>
      <c r="Q4092" s="311"/>
      <c r="R4092" s="311"/>
      <c r="S4092" s="365">
        <v>1375000</v>
      </c>
      <c r="T4092" s="311"/>
      <c r="U4092" s="311"/>
      <c r="V4092" s="311"/>
      <c r="W4092" s="304"/>
      <c r="X4092" s="311"/>
      <c r="Y4092" s="155"/>
    </row>
    <row r="4093" spans="1:25" s="247" customFormat="1">
      <c r="A4093" s="165"/>
      <c r="B4093" s="164"/>
      <c r="C4093" s="164"/>
      <c r="D4093" s="248" t="s">
        <v>1657</v>
      </c>
      <c r="E4093" s="302"/>
      <c r="F4093" s="302"/>
      <c r="G4093" s="302"/>
      <c r="H4093" s="302"/>
      <c r="I4093" s="302"/>
      <c r="J4093" s="302"/>
      <c r="K4093" s="302"/>
      <c r="L4093" s="302"/>
      <c r="M4093" s="311"/>
      <c r="N4093" s="311"/>
      <c r="O4093" s="311"/>
      <c r="P4093" s="311"/>
      <c r="Q4093" s="311"/>
      <c r="R4093" s="311"/>
      <c r="S4093" s="365">
        <v>1237500</v>
      </c>
      <c r="T4093" s="311"/>
      <c r="U4093" s="311"/>
      <c r="V4093" s="311"/>
      <c r="W4093" s="304"/>
      <c r="X4093" s="311"/>
      <c r="Y4093" s="155"/>
    </row>
    <row r="4094" spans="1:25" s="247" customFormat="1">
      <c r="A4094" s="165"/>
      <c r="B4094" s="164"/>
      <c r="C4094" s="164"/>
      <c r="D4094" s="248" t="s">
        <v>1658</v>
      </c>
      <c r="E4094" s="302"/>
      <c r="F4094" s="302"/>
      <c r="G4094" s="302"/>
      <c r="H4094" s="302"/>
      <c r="I4094" s="302"/>
      <c r="J4094" s="302"/>
      <c r="K4094" s="302"/>
      <c r="L4094" s="302"/>
      <c r="M4094" s="311"/>
      <c r="N4094" s="311"/>
      <c r="O4094" s="311"/>
      <c r="P4094" s="311"/>
      <c r="Q4094" s="311"/>
      <c r="R4094" s="311"/>
      <c r="S4094" s="365">
        <v>1512500</v>
      </c>
      <c r="T4094" s="311"/>
      <c r="U4094" s="311"/>
      <c r="V4094" s="311"/>
      <c r="W4094" s="304"/>
      <c r="X4094" s="311"/>
      <c r="Y4094" s="155"/>
    </row>
    <row r="4095" spans="1:25" s="247" customFormat="1">
      <c r="A4095" s="165"/>
      <c r="B4095" s="164"/>
      <c r="C4095" s="164"/>
      <c r="D4095" s="248" t="s">
        <v>1659</v>
      </c>
      <c r="E4095" s="302"/>
      <c r="F4095" s="302"/>
      <c r="G4095" s="302"/>
      <c r="H4095" s="302"/>
      <c r="I4095" s="302"/>
      <c r="J4095" s="302"/>
      <c r="K4095" s="302"/>
      <c r="L4095" s="302"/>
      <c r="M4095" s="311"/>
      <c r="N4095" s="311"/>
      <c r="O4095" s="311"/>
      <c r="P4095" s="311"/>
      <c r="Q4095" s="311"/>
      <c r="R4095" s="311"/>
      <c r="S4095" s="365">
        <v>1375000</v>
      </c>
      <c r="T4095" s="311"/>
      <c r="U4095" s="311"/>
      <c r="V4095" s="311"/>
      <c r="W4095" s="304"/>
      <c r="X4095" s="311"/>
      <c r="Y4095" s="155"/>
    </row>
    <row r="4096" spans="1:25" s="247" customFormat="1">
      <c r="A4096" s="165"/>
      <c r="B4096" s="164"/>
      <c r="C4096" s="164"/>
      <c r="D4096" s="248" t="s">
        <v>1660</v>
      </c>
      <c r="E4096" s="302"/>
      <c r="F4096" s="302"/>
      <c r="G4096" s="302"/>
      <c r="H4096" s="302"/>
      <c r="I4096" s="302"/>
      <c r="J4096" s="302"/>
      <c r="K4096" s="302"/>
      <c r="L4096" s="302"/>
      <c r="M4096" s="311"/>
      <c r="N4096" s="311"/>
      <c r="O4096" s="311"/>
      <c r="P4096" s="311"/>
      <c r="Q4096" s="311"/>
      <c r="R4096" s="311"/>
      <c r="S4096" s="365">
        <v>8640000</v>
      </c>
      <c r="T4096" s="311"/>
      <c r="U4096" s="311"/>
      <c r="V4096" s="311"/>
      <c r="W4096" s="304"/>
      <c r="X4096" s="311"/>
      <c r="Y4096" s="155"/>
    </row>
    <row r="4097" spans="1:25" s="247" customFormat="1">
      <c r="A4097" s="165"/>
      <c r="B4097" s="164"/>
      <c r="C4097" s="164"/>
      <c r="D4097" s="248" t="s">
        <v>514</v>
      </c>
      <c r="E4097" s="302"/>
      <c r="F4097" s="302"/>
      <c r="G4097" s="302"/>
      <c r="H4097" s="302"/>
      <c r="I4097" s="302"/>
      <c r="J4097" s="302"/>
      <c r="K4097" s="302"/>
      <c r="L4097" s="302"/>
      <c r="M4097" s="311"/>
      <c r="N4097" s="311"/>
      <c r="O4097" s="311"/>
      <c r="P4097" s="311"/>
      <c r="Q4097" s="311"/>
      <c r="R4097" s="311"/>
      <c r="S4097" s="365">
        <v>995500</v>
      </c>
      <c r="T4097" s="311"/>
      <c r="U4097" s="311"/>
      <c r="V4097" s="311"/>
      <c r="W4097" s="304"/>
      <c r="X4097" s="311"/>
      <c r="Y4097" s="155"/>
    </row>
    <row r="4098" spans="1:25" s="247" customFormat="1">
      <c r="A4098" s="165"/>
      <c r="B4098" s="164"/>
      <c r="C4098" s="164"/>
      <c r="D4098" s="248" t="s">
        <v>1644</v>
      </c>
      <c r="E4098" s="302"/>
      <c r="F4098" s="302"/>
      <c r="G4098" s="302"/>
      <c r="H4098" s="302"/>
      <c r="I4098" s="302"/>
      <c r="J4098" s="302"/>
      <c r="K4098" s="302"/>
      <c r="L4098" s="302"/>
      <c r="M4098" s="311"/>
      <c r="N4098" s="311"/>
      <c r="O4098" s="311"/>
      <c r="P4098" s="311"/>
      <c r="Q4098" s="311"/>
      <c r="R4098" s="311"/>
      <c r="S4098" s="365">
        <v>990000</v>
      </c>
      <c r="T4098" s="311"/>
      <c r="U4098" s="311"/>
      <c r="V4098" s="311"/>
      <c r="W4098" s="304"/>
      <c r="X4098" s="311"/>
      <c r="Y4098" s="155"/>
    </row>
    <row r="4099" spans="1:25" s="247" customFormat="1">
      <c r="A4099" s="165"/>
      <c r="B4099" s="164"/>
      <c r="C4099" s="164"/>
      <c r="D4099" s="248" t="s">
        <v>1661</v>
      </c>
      <c r="E4099" s="302"/>
      <c r="F4099" s="302"/>
      <c r="G4099" s="302"/>
      <c r="H4099" s="302"/>
      <c r="I4099" s="302"/>
      <c r="J4099" s="302"/>
      <c r="K4099" s="302"/>
      <c r="L4099" s="302"/>
      <c r="M4099" s="311"/>
      <c r="N4099" s="311"/>
      <c r="O4099" s="311"/>
      <c r="P4099" s="311"/>
      <c r="Q4099" s="311"/>
      <c r="R4099" s="311"/>
      <c r="S4099" s="365">
        <v>22060000</v>
      </c>
      <c r="T4099" s="311"/>
      <c r="U4099" s="311"/>
      <c r="V4099" s="311"/>
      <c r="W4099" s="304"/>
      <c r="X4099" s="311"/>
      <c r="Y4099" s="155"/>
    </row>
    <row r="4100" spans="1:25" s="247" customFormat="1">
      <c r="A4100" s="165"/>
      <c r="B4100" s="164"/>
      <c r="C4100" s="164"/>
      <c r="D4100" s="248" t="s">
        <v>1644</v>
      </c>
      <c r="E4100" s="302"/>
      <c r="F4100" s="302"/>
      <c r="G4100" s="302"/>
      <c r="H4100" s="302"/>
      <c r="I4100" s="302"/>
      <c r="J4100" s="302"/>
      <c r="K4100" s="302"/>
      <c r="L4100" s="302"/>
      <c r="M4100" s="311"/>
      <c r="N4100" s="311"/>
      <c r="O4100" s="311"/>
      <c r="P4100" s="311"/>
      <c r="Q4100" s="311"/>
      <c r="R4100" s="311"/>
      <c r="S4100" s="365">
        <v>3960000</v>
      </c>
      <c r="T4100" s="311"/>
      <c r="U4100" s="311"/>
      <c r="V4100" s="311"/>
      <c r="W4100" s="304"/>
      <c r="X4100" s="311"/>
      <c r="Y4100" s="155"/>
    </row>
    <row r="4101" spans="1:25" s="247" customFormat="1">
      <c r="A4101" s="165"/>
      <c r="B4101" s="164"/>
      <c r="C4101" s="164"/>
      <c r="D4101" s="248" t="s">
        <v>514</v>
      </c>
      <c r="E4101" s="302"/>
      <c r="F4101" s="302"/>
      <c r="G4101" s="302"/>
      <c r="H4101" s="302"/>
      <c r="I4101" s="302"/>
      <c r="J4101" s="302"/>
      <c r="K4101" s="302"/>
      <c r="L4101" s="302"/>
      <c r="M4101" s="311"/>
      <c r="N4101" s="311"/>
      <c r="O4101" s="311"/>
      <c r="P4101" s="311"/>
      <c r="Q4101" s="311"/>
      <c r="R4101" s="311"/>
      <c r="S4101" s="365">
        <v>5973000</v>
      </c>
      <c r="T4101" s="311"/>
      <c r="U4101" s="311"/>
      <c r="V4101" s="311"/>
      <c r="W4101" s="304"/>
      <c r="X4101" s="311"/>
      <c r="Y4101" s="155"/>
    </row>
    <row r="4102" spans="1:25" s="247" customFormat="1">
      <c r="A4102" s="165"/>
      <c r="B4102" s="164"/>
      <c r="C4102" s="164"/>
      <c r="D4102" s="248" t="s">
        <v>1651</v>
      </c>
      <c r="E4102" s="302"/>
      <c r="F4102" s="302"/>
      <c r="G4102" s="302"/>
      <c r="H4102" s="302"/>
      <c r="I4102" s="302"/>
      <c r="J4102" s="302"/>
      <c r="K4102" s="302"/>
      <c r="L4102" s="302"/>
      <c r="M4102" s="311"/>
      <c r="N4102" s="311"/>
      <c r="O4102" s="311"/>
      <c r="P4102" s="311"/>
      <c r="Q4102" s="311"/>
      <c r="R4102" s="311"/>
      <c r="S4102" s="365">
        <v>580800</v>
      </c>
      <c r="T4102" s="311"/>
      <c r="U4102" s="311"/>
      <c r="V4102" s="311"/>
      <c r="W4102" s="304"/>
      <c r="X4102" s="311"/>
      <c r="Y4102" s="155"/>
    </row>
    <row r="4103" spans="1:25" s="247" customFormat="1">
      <c r="A4103" s="165"/>
      <c r="B4103" s="164"/>
      <c r="C4103" s="164"/>
      <c r="D4103" s="248" t="s">
        <v>1662</v>
      </c>
      <c r="E4103" s="302"/>
      <c r="F4103" s="302"/>
      <c r="G4103" s="302"/>
      <c r="H4103" s="302"/>
      <c r="I4103" s="302"/>
      <c r="J4103" s="302"/>
      <c r="K4103" s="302"/>
      <c r="L4103" s="302"/>
      <c r="M4103" s="311"/>
      <c r="N4103" s="311"/>
      <c r="O4103" s="311"/>
      <c r="P4103" s="311"/>
      <c r="Q4103" s="311"/>
      <c r="R4103" s="311"/>
      <c r="S4103" s="365">
        <v>32510000</v>
      </c>
      <c r="T4103" s="311"/>
      <c r="U4103" s="311"/>
      <c r="V4103" s="311"/>
      <c r="W4103" s="304"/>
      <c r="X4103" s="311"/>
      <c r="Y4103" s="155"/>
    </row>
    <row r="4104" spans="1:25" s="247" customFormat="1">
      <c r="A4104" s="165"/>
      <c r="B4104" s="164"/>
      <c r="C4104" s="164"/>
      <c r="D4104" s="248" t="s">
        <v>1663</v>
      </c>
      <c r="E4104" s="302"/>
      <c r="F4104" s="302"/>
      <c r="G4104" s="302"/>
      <c r="H4104" s="302"/>
      <c r="I4104" s="302"/>
      <c r="J4104" s="302"/>
      <c r="K4104" s="302"/>
      <c r="L4104" s="302"/>
      <c r="M4104" s="311"/>
      <c r="N4104" s="311"/>
      <c r="O4104" s="311"/>
      <c r="P4104" s="311"/>
      <c r="Q4104" s="311"/>
      <c r="R4104" s="311"/>
      <c r="S4104" s="317">
        <v>12375000</v>
      </c>
      <c r="T4104" s="311"/>
      <c r="U4104" s="311"/>
      <c r="V4104" s="311"/>
      <c r="W4104" s="304"/>
      <c r="X4104" s="311"/>
      <c r="Y4104" s="155"/>
    </row>
    <row r="4105" spans="1:25" s="247" customFormat="1">
      <c r="A4105" s="165"/>
      <c r="B4105" s="164"/>
      <c r="C4105" s="164"/>
      <c r="D4105" s="248" t="s">
        <v>1664</v>
      </c>
      <c r="E4105" s="302"/>
      <c r="F4105" s="302"/>
      <c r="G4105" s="302"/>
      <c r="H4105" s="302"/>
      <c r="I4105" s="302"/>
      <c r="J4105" s="302"/>
      <c r="K4105" s="302"/>
      <c r="L4105" s="302"/>
      <c r="M4105" s="311"/>
      <c r="N4105" s="311"/>
      <c r="O4105" s="311"/>
      <c r="P4105" s="311"/>
      <c r="Q4105" s="311"/>
      <c r="R4105" s="311"/>
      <c r="S4105" s="317">
        <v>2300100</v>
      </c>
      <c r="T4105" s="311"/>
      <c r="U4105" s="311"/>
      <c r="V4105" s="311"/>
      <c r="W4105" s="304"/>
      <c r="X4105" s="311"/>
      <c r="Y4105" s="155"/>
    </row>
    <row r="4106" spans="1:25" s="247" customFormat="1">
      <c r="A4106" s="165"/>
      <c r="B4106" s="164"/>
      <c r="C4106" s="164"/>
      <c r="D4106" s="248" t="s">
        <v>1665</v>
      </c>
      <c r="E4106" s="302"/>
      <c r="F4106" s="302"/>
      <c r="G4106" s="302"/>
      <c r="H4106" s="302"/>
      <c r="I4106" s="302"/>
      <c r="J4106" s="302"/>
      <c r="K4106" s="302"/>
      <c r="L4106" s="302"/>
      <c r="M4106" s="311"/>
      <c r="N4106" s="311"/>
      <c r="O4106" s="311"/>
      <c r="P4106" s="311"/>
      <c r="Q4106" s="311"/>
      <c r="R4106" s="311"/>
      <c r="S4106" s="317">
        <v>1108250</v>
      </c>
      <c r="T4106" s="311"/>
      <c r="U4106" s="311"/>
      <c r="V4106" s="311"/>
      <c r="W4106" s="304"/>
      <c r="X4106" s="311"/>
      <c r="Y4106" s="155"/>
    </row>
    <row r="4107" spans="1:25" s="247" customFormat="1">
      <c r="A4107" s="165"/>
      <c r="B4107" s="164"/>
      <c r="C4107" s="164"/>
      <c r="D4107" s="248" t="s">
        <v>1666</v>
      </c>
      <c r="E4107" s="302"/>
      <c r="F4107" s="302"/>
      <c r="G4107" s="302"/>
      <c r="H4107" s="302"/>
      <c r="I4107" s="302"/>
      <c r="J4107" s="302"/>
      <c r="K4107" s="302"/>
      <c r="L4107" s="302"/>
      <c r="M4107" s="311"/>
      <c r="N4107" s="311"/>
      <c r="O4107" s="311"/>
      <c r="P4107" s="311"/>
      <c r="Q4107" s="311"/>
      <c r="R4107" s="311"/>
      <c r="S4107" s="317">
        <v>2268750</v>
      </c>
      <c r="T4107" s="311"/>
      <c r="U4107" s="311"/>
      <c r="V4107" s="311"/>
      <c r="W4107" s="304"/>
      <c r="X4107" s="311"/>
      <c r="Y4107" s="155"/>
    </row>
    <row r="4108" spans="1:25" s="247" customFormat="1">
      <c r="A4108" s="165"/>
      <c r="B4108" s="164"/>
      <c r="C4108" s="164"/>
      <c r="D4108" s="248" t="s">
        <v>1667</v>
      </c>
      <c r="E4108" s="302"/>
      <c r="F4108" s="302"/>
      <c r="G4108" s="302"/>
      <c r="H4108" s="302"/>
      <c r="I4108" s="302"/>
      <c r="J4108" s="302"/>
      <c r="K4108" s="302"/>
      <c r="L4108" s="302"/>
      <c r="M4108" s="311"/>
      <c r="N4108" s="311"/>
      <c r="O4108" s="311"/>
      <c r="P4108" s="311"/>
      <c r="Q4108" s="311"/>
      <c r="R4108" s="311"/>
      <c r="S4108" s="365">
        <v>1848000</v>
      </c>
      <c r="T4108" s="311"/>
      <c r="U4108" s="311"/>
      <c r="V4108" s="311"/>
      <c r="W4108" s="304"/>
      <c r="X4108" s="311"/>
      <c r="Y4108" s="155"/>
    </row>
    <row r="4109" spans="1:25" s="247" customFormat="1">
      <c r="A4109" s="165"/>
      <c r="B4109" s="164"/>
      <c r="C4109" s="164"/>
      <c r="D4109" s="248" t="s">
        <v>1668</v>
      </c>
      <c r="E4109" s="302"/>
      <c r="F4109" s="302"/>
      <c r="G4109" s="302"/>
      <c r="H4109" s="302"/>
      <c r="I4109" s="302"/>
      <c r="J4109" s="302"/>
      <c r="K4109" s="302"/>
      <c r="L4109" s="302"/>
      <c r="M4109" s="311"/>
      <c r="N4109" s="311"/>
      <c r="O4109" s="311"/>
      <c r="P4109" s="311"/>
      <c r="Q4109" s="311"/>
      <c r="R4109" s="311"/>
      <c r="S4109" s="365">
        <v>1036750</v>
      </c>
      <c r="T4109" s="311"/>
      <c r="U4109" s="311"/>
      <c r="V4109" s="311"/>
      <c r="W4109" s="304"/>
      <c r="X4109" s="311"/>
      <c r="Y4109" s="155"/>
    </row>
    <row r="4110" spans="1:25" s="247" customFormat="1">
      <c r="A4110" s="165"/>
      <c r="B4110" s="164"/>
      <c r="C4110" s="164"/>
      <c r="D4110" s="248" t="s">
        <v>1669</v>
      </c>
      <c r="E4110" s="302"/>
      <c r="F4110" s="302"/>
      <c r="G4110" s="302"/>
      <c r="H4110" s="302"/>
      <c r="I4110" s="302"/>
      <c r="J4110" s="302"/>
      <c r="K4110" s="302"/>
      <c r="L4110" s="302"/>
      <c r="M4110" s="311"/>
      <c r="N4110" s="311"/>
      <c r="O4110" s="311"/>
      <c r="P4110" s="311"/>
      <c r="Q4110" s="311"/>
      <c r="R4110" s="311"/>
      <c r="S4110" s="365">
        <f>24370150+1060000</f>
        <v>25430150</v>
      </c>
      <c r="T4110" s="311"/>
      <c r="U4110" s="311"/>
      <c r="V4110" s="311"/>
      <c r="W4110" s="304"/>
      <c r="X4110" s="311"/>
      <c r="Y4110" s="155"/>
    </row>
    <row r="4111" spans="1:25" s="247" customFormat="1">
      <c r="A4111" s="165"/>
      <c r="B4111" s="164"/>
      <c r="C4111" s="164"/>
      <c r="D4111" s="248" t="s">
        <v>1670</v>
      </c>
      <c r="E4111" s="302"/>
      <c r="F4111" s="302"/>
      <c r="G4111" s="302"/>
      <c r="H4111" s="302"/>
      <c r="I4111" s="302"/>
      <c r="J4111" s="302"/>
      <c r="K4111" s="302"/>
      <c r="L4111" s="302"/>
      <c r="M4111" s="311"/>
      <c r="N4111" s="311"/>
      <c r="O4111" s="311"/>
      <c r="P4111" s="311"/>
      <c r="Q4111" s="311"/>
      <c r="R4111" s="311"/>
      <c r="S4111" s="365">
        <v>4389000</v>
      </c>
      <c r="T4111" s="311"/>
      <c r="U4111" s="311"/>
      <c r="V4111" s="311"/>
      <c r="W4111" s="304"/>
      <c r="X4111" s="311"/>
      <c r="Y4111" s="155"/>
    </row>
    <row r="4112" spans="1:25" s="247" customFormat="1">
      <c r="A4112" s="165"/>
      <c r="B4112" s="164"/>
      <c r="C4112" s="164"/>
      <c r="D4112" s="248" t="s">
        <v>1671</v>
      </c>
      <c r="E4112" s="302"/>
      <c r="F4112" s="302"/>
      <c r="G4112" s="302"/>
      <c r="H4112" s="302"/>
      <c r="I4112" s="302"/>
      <c r="J4112" s="302"/>
      <c r="K4112" s="302"/>
      <c r="L4112" s="302"/>
      <c r="M4112" s="311"/>
      <c r="N4112" s="311"/>
      <c r="O4112" s="311"/>
      <c r="P4112" s="311"/>
      <c r="Q4112" s="311"/>
      <c r="R4112" s="311"/>
      <c r="S4112" s="365">
        <v>5005000</v>
      </c>
      <c r="T4112" s="311"/>
      <c r="U4112" s="311"/>
      <c r="V4112" s="311"/>
      <c r="W4112" s="304"/>
      <c r="X4112" s="311"/>
      <c r="Y4112" s="155"/>
    </row>
    <row r="4113" spans="1:25" s="247" customFormat="1">
      <c r="A4113" s="165"/>
      <c r="B4113" s="164"/>
      <c r="C4113" s="164"/>
      <c r="D4113" s="248" t="s">
        <v>1671</v>
      </c>
      <c r="E4113" s="302"/>
      <c r="F4113" s="302"/>
      <c r="G4113" s="302"/>
      <c r="H4113" s="302"/>
      <c r="I4113" s="302"/>
      <c r="J4113" s="302"/>
      <c r="K4113" s="302"/>
      <c r="L4113" s="302"/>
      <c r="M4113" s="311"/>
      <c r="N4113" s="311"/>
      <c r="O4113" s="311"/>
      <c r="P4113" s="311"/>
      <c r="Q4113" s="311"/>
      <c r="R4113" s="311"/>
      <c r="S4113" s="365">
        <v>2310000</v>
      </c>
      <c r="T4113" s="311"/>
      <c r="U4113" s="311"/>
      <c r="V4113" s="311"/>
      <c r="W4113" s="304"/>
      <c r="X4113" s="311"/>
      <c r="Y4113" s="155"/>
    </row>
    <row r="4114" spans="1:25" s="247" customFormat="1">
      <c r="A4114" s="165"/>
      <c r="B4114" s="164"/>
      <c r="C4114" s="164"/>
      <c r="D4114" s="248" t="s">
        <v>1672</v>
      </c>
      <c r="E4114" s="302"/>
      <c r="F4114" s="302"/>
      <c r="G4114" s="302"/>
      <c r="H4114" s="302"/>
      <c r="I4114" s="302"/>
      <c r="J4114" s="302"/>
      <c r="K4114" s="302"/>
      <c r="L4114" s="302"/>
      <c r="M4114" s="311"/>
      <c r="N4114" s="311"/>
      <c r="O4114" s="311"/>
      <c r="P4114" s="311"/>
      <c r="Q4114" s="311"/>
      <c r="R4114" s="311"/>
      <c r="S4114" s="365">
        <v>858000</v>
      </c>
      <c r="T4114" s="311"/>
      <c r="U4114" s="311"/>
      <c r="V4114" s="311"/>
      <c r="W4114" s="304"/>
      <c r="X4114" s="311"/>
      <c r="Y4114" s="155"/>
    </row>
    <row r="4115" spans="1:25" s="247" customFormat="1">
      <c r="A4115" s="165"/>
      <c r="B4115" s="164"/>
      <c r="C4115" s="164"/>
      <c r="D4115" s="248" t="s">
        <v>323</v>
      </c>
      <c r="E4115" s="302"/>
      <c r="F4115" s="302"/>
      <c r="G4115" s="302"/>
      <c r="H4115" s="302"/>
      <c r="I4115" s="302"/>
      <c r="J4115" s="302"/>
      <c r="K4115" s="302"/>
      <c r="L4115" s="302"/>
      <c r="M4115" s="311"/>
      <c r="N4115" s="311"/>
      <c r="O4115" s="311"/>
      <c r="P4115" s="311"/>
      <c r="Q4115" s="311"/>
      <c r="R4115" s="311"/>
      <c r="S4115" s="365">
        <v>990000</v>
      </c>
      <c r="T4115" s="311"/>
      <c r="U4115" s="311"/>
      <c r="V4115" s="311"/>
      <c r="W4115" s="304"/>
      <c r="X4115" s="311"/>
      <c r="Y4115" s="155"/>
    </row>
    <row r="4116" spans="1:25" s="247" customFormat="1">
      <c r="A4116" s="165"/>
      <c r="B4116" s="164"/>
      <c r="C4116" s="164"/>
      <c r="D4116" s="248" t="s">
        <v>1673</v>
      </c>
      <c r="E4116" s="302"/>
      <c r="F4116" s="302"/>
      <c r="G4116" s="302"/>
      <c r="H4116" s="302"/>
      <c r="I4116" s="302"/>
      <c r="J4116" s="302"/>
      <c r="K4116" s="302"/>
      <c r="L4116" s="302"/>
      <c r="M4116" s="311"/>
      <c r="N4116" s="311"/>
      <c r="O4116" s="311"/>
      <c r="P4116" s="311"/>
      <c r="Q4116" s="311"/>
      <c r="R4116" s="311"/>
      <c r="S4116" s="365">
        <v>935000</v>
      </c>
      <c r="T4116" s="311"/>
      <c r="U4116" s="311"/>
      <c r="V4116" s="311"/>
      <c r="W4116" s="304"/>
      <c r="X4116" s="311"/>
      <c r="Y4116" s="155"/>
    </row>
    <row r="4117" spans="1:25" s="247" customFormat="1">
      <c r="A4117" s="165"/>
      <c r="B4117" s="164"/>
      <c r="C4117" s="164"/>
      <c r="D4117" s="248" t="s">
        <v>1674</v>
      </c>
      <c r="E4117" s="302"/>
      <c r="F4117" s="302"/>
      <c r="G4117" s="302"/>
      <c r="H4117" s="302"/>
      <c r="I4117" s="302"/>
      <c r="J4117" s="302"/>
      <c r="K4117" s="302"/>
      <c r="L4117" s="302"/>
      <c r="M4117" s="311"/>
      <c r="N4117" s="311"/>
      <c r="O4117" s="311"/>
      <c r="P4117" s="311"/>
      <c r="Q4117" s="311"/>
      <c r="R4117" s="311"/>
      <c r="S4117" s="365">
        <v>2420000</v>
      </c>
      <c r="T4117" s="311"/>
      <c r="U4117" s="311"/>
      <c r="V4117" s="311"/>
      <c r="W4117" s="304"/>
      <c r="X4117" s="311"/>
      <c r="Y4117" s="155"/>
    </row>
    <row r="4118" spans="1:25" s="247" customFormat="1">
      <c r="A4118" s="165"/>
      <c r="B4118" s="164"/>
      <c r="C4118" s="164"/>
      <c r="D4118" s="248" t="s">
        <v>1675</v>
      </c>
      <c r="E4118" s="302"/>
      <c r="F4118" s="302"/>
      <c r="G4118" s="302"/>
      <c r="H4118" s="302"/>
      <c r="I4118" s="302"/>
      <c r="J4118" s="302"/>
      <c r="K4118" s="302"/>
      <c r="L4118" s="302"/>
      <c r="M4118" s="311"/>
      <c r="N4118" s="311"/>
      <c r="O4118" s="311"/>
      <c r="P4118" s="311"/>
      <c r="Q4118" s="311"/>
      <c r="R4118" s="311"/>
      <c r="S4118" s="365">
        <v>3327500</v>
      </c>
      <c r="T4118" s="311"/>
      <c r="U4118" s="311"/>
      <c r="V4118" s="311"/>
      <c r="W4118" s="304"/>
      <c r="X4118" s="311"/>
      <c r="Y4118" s="155"/>
    </row>
    <row r="4119" spans="1:25" s="247" customFormat="1">
      <c r="A4119" s="165"/>
      <c r="B4119" s="164"/>
      <c r="C4119" s="164"/>
      <c r="D4119" s="248" t="s">
        <v>1676</v>
      </c>
      <c r="E4119" s="302"/>
      <c r="F4119" s="302"/>
      <c r="G4119" s="302"/>
      <c r="H4119" s="302"/>
      <c r="I4119" s="302"/>
      <c r="J4119" s="302"/>
      <c r="K4119" s="302"/>
      <c r="L4119" s="302"/>
      <c r="M4119" s="311"/>
      <c r="N4119" s="311"/>
      <c r="O4119" s="311"/>
      <c r="P4119" s="311"/>
      <c r="Q4119" s="311"/>
      <c r="R4119" s="311"/>
      <c r="S4119" s="365">
        <v>1006500</v>
      </c>
      <c r="T4119" s="311"/>
      <c r="U4119" s="311"/>
      <c r="V4119" s="311"/>
      <c r="W4119" s="304"/>
      <c r="X4119" s="311"/>
      <c r="Y4119" s="155"/>
    </row>
    <row r="4120" spans="1:25" s="247" customFormat="1">
      <c r="A4120" s="165"/>
      <c r="B4120" s="164"/>
      <c r="C4120" s="164"/>
      <c r="D4120" s="248" t="s">
        <v>1677</v>
      </c>
      <c r="E4120" s="302"/>
      <c r="F4120" s="302"/>
      <c r="G4120" s="302"/>
      <c r="H4120" s="302"/>
      <c r="I4120" s="302"/>
      <c r="J4120" s="302"/>
      <c r="K4120" s="302"/>
      <c r="L4120" s="302"/>
      <c r="M4120" s="311"/>
      <c r="N4120" s="311"/>
      <c r="O4120" s="311"/>
      <c r="P4120" s="311"/>
      <c r="Q4120" s="311"/>
      <c r="R4120" s="311"/>
      <c r="S4120" s="365">
        <v>6600000</v>
      </c>
      <c r="T4120" s="311"/>
      <c r="U4120" s="311"/>
      <c r="V4120" s="311"/>
      <c r="W4120" s="304"/>
      <c r="X4120" s="311"/>
      <c r="Y4120" s="155"/>
    </row>
    <row r="4121" spans="1:25" s="247" customFormat="1">
      <c r="A4121" s="165"/>
      <c r="B4121" s="164"/>
      <c r="C4121" s="164"/>
      <c r="D4121" s="248" t="s">
        <v>1678</v>
      </c>
      <c r="E4121" s="302"/>
      <c r="F4121" s="302"/>
      <c r="G4121" s="302"/>
      <c r="H4121" s="302"/>
      <c r="I4121" s="302"/>
      <c r="J4121" s="302"/>
      <c r="K4121" s="302"/>
      <c r="L4121" s="302"/>
      <c r="M4121" s="311"/>
      <c r="N4121" s="311"/>
      <c r="O4121" s="311"/>
      <c r="P4121" s="311"/>
      <c r="Q4121" s="311"/>
      <c r="R4121" s="311"/>
      <c r="S4121" s="365">
        <v>1210000</v>
      </c>
      <c r="T4121" s="311"/>
      <c r="U4121" s="311"/>
      <c r="V4121" s="311"/>
      <c r="W4121" s="304"/>
      <c r="X4121" s="311"/>
      <c r="Y4121" s="155"/>
    </row>
    <row r="4122" spans="1:25" s="247" customFormat="1">
      <c r="A4122" s="165"/>
      <c r="B4122" s="164"/>
      <c r="C4122" s="164"/>
      <c r="D4122" s="248" t="s">
        <v>1679</v>
      </c>
      <c r="E4122" s="302"/>
      <c r="F4122" s="302"/>
      <c r="G4122" s="302"/>
      <c r="H4122" s="302"/>
      <c r="I4122" s="302"/>
      <c r="J4122" s="302"/>
      <c r="K4122" s="302"/>
      <c r="L4122" s="302"/>
      <c r="M4122" s="311"/>
      <c r="N4122" s="311"/>
      <c r="O4122" s="311"/>
      <c r="P4122" s="311"/>
      <c r="Q4122" s="311"/>
      <c r="R4122" s="311"/>
      <c r="S4122" s="365">
        <v>462000</v>
      </c>
      <c r="T4122" s="311"/>
      <c r="U4122" s="311"/>
      <c r="V4122" s="311"/>
      <c r="W4122" s="304"/>
      <c r="X4122" s="311"/>
      <c r="Y4122" s="155"/>
    </row>
    <row r="4123" spans="1:25" s="247" customFormat="1">
      <c r="A4123" s="165"/>
      <c r="B4123" s="164"/>
      <c r="C4123" s="164"/>
      <c r="D4123" s="248" t="s">
        <v>1628</v>
      </c>
      <c r="E4123" s="302"/>
      <c r="F4123" s="302"/>
      <c r="G4123" s="302"/>
      <c r="H4123" s="302"/>
      <c r="I4123" s="302"/>
      <c r="J4123" s="302"/>
      <c r="K4123" s="302"/>
      <c r="L4123" s="302"/>
      <c r="M4123" s="311"/>
      <c r="N4123" s="311"/>
      <c r="O4123" s="311"/>
      <c r="P4123" s="311"/>
      <c r="Q4123" s="311"/>
      <c r="R4123" s="311"/>
      <c r="S4123" s="365">
        <f>38500000+1360000</f>
        <v>39860000</v>
      </c>
      <c r="T4123" s="311"/>
      <c r="U4123" s="311"/>
      <c r="V4123" s="311"/>
      <c r="W4123" s="304"/>
      <c r="X4123" s="311"/>
      <c r="Y4123" s="155"/>
    </row>
    <row r="4124" spans="1:25" s="247" customFormat="1">
      <c r="A4124" s="165"/>
      <c r="B4124" s="164"/>
      <c r="C4124" s="164"/>
      <c r="D4124" s="248" t="s">
        <v>1644</v>
      </c>
      <c r="E4124" s="302"/>
      <c r="F4124" s="302"/>
      <c r="G4124" s="302"/>
      <c r="H4124" s="302"/>
      <c r="I4124" s="302"/>
      <c r="J4124" s="302"/>
      <c r="K4124" s="302"/>
      <c r="L4124" s="302"/>
      <c r="M4124" s="311"/>
      <c r="N4124" s="311"/>
      <c r="O4124" s="311"/>
      <c r="P4124" s="311"/>
      <c r="Q4124" s="311"/>
      <c r="R4124" s="311"/>
      <c r="S4124" s="317">
        <v>8800000</v>
      </c>
      <c r="T4124" s="311"/>
      <c r="U4124" s="311"/>
      <c r="V4124" s="311"/>
      <c r="W4124" s="304"/>
      <c r="X4124" s="311"/>
      <c r="Y4124" s="155"/>
    </row>
    <row r="4125" spans="1:25" s="247" customFormat="1">
      <c r="A4125" s="165"/>
      <c r="B4125" s="164"/>
      <c r="C4125" s="164"/>
      <c r="D4125" s="248" t="s">
        <v>1680</v>
      </c>
      <c r="E4125" s="302"/>
      <c r="F4125" s="302"/>
      <c r="G4125" s="302"/>
      <c r="H4125" s="302"/>
      <c r="I4125" s="302"/>
      <c r="J4125" s="302"/>
      <c r="K4125" s="302"/>
      <c r="L4125" s="302"/>
      <c r="M4125" s="311"/>
      <c r="N4125" s="311"/>
      <c r="O4125" s="311"/>
      <c r="P4125" s="311"/>
      <c r="Q4125" s="311"/>
      <c r="R4125" s="311"/>
      <c r="S4125" s="317">
        <v>3025000</v>
      </c>
      <c r="T4125" s="311"/>
      <c r="U4125" s="311"/>
      <c r="V4125" s="311"/>
      <c r="W4125" s="304"/>
      <c r="X4125" s="311"/>
      <c r="Y4125" s="155"/>
    </row>
    <row r="4126" spans="1:25" s="247" customFormat="1">
      <c r="A4126" s="165"/>
      <c r="B4126" s="164"/>
      <c r="C4126" s="164"/>
      <c r="D4126" s="248" t="s">
        <v>1681</v>
      </c>
      <c r="E4126" s="302"/>
      <c r="F4126" s="302"/>
      <c r="G4126" s="302"/>
      <c r="H4126" s="302"/>
      <c r="I4126" s="302"/>
      <c r="J4126" s="302"/>
      <c r="K4126" s="302"/>
      <c r="L4126" s="302"/>
      <c r="M4126" s="311"/>
      <c r="N4126" s="311"/>
      <c r="O4126" s="311"/>
      <c r="P4126" s="311"/>
      <c r="Q4126" s="311"/>
      <c r="R4126" s="311"/>
      <c r="S4126" s="317">
        <v>3085000</v>
      </c>
      <c r="T4126" s="311"/>
      <c r="U4126" s="311"/>
      <c r="V4126" s="311"/>
      <c r="W4126" s="304"/>
      <c r="X4126" s="311"/>
      <c r="Y4126" s="155"/>
    </row>
    <row r="4127" spans="1:25" s="247" customFormat="1">
      <c r="A4127" s="165"/>
      <c r="B4127" s="164"/>
      <c r="C4127" s="164"/>
      <c r="D4127" s="248" t="s">
        <v>1665</v>
      </c>
      <c r="E4127" s="302"/>
      <c r="F4127" s="302"/>
      <c r="G4127" s="302"/>
      <c r="H4127" s="302"/>
      <c r="I4127" s="302"/>
      <c r="J4127" s="302"/>
      <c r="K4127" s="302"/>
      <c r="L4127" s="302"/>
      <c r="M4127" s="311"/>
      <c r="N4127" s="311"/>
      <c r="O4127" s="311"/>
      <c r="P4127" s="311"/>
      <c r="Q4127" s="311"/>
      <c r="R4127" s="311"/>
      <c r="S4127" s="317">
        <v>4740999</v>
      </c>
      <c r="T4127" s="311"/>
      <c r="U4127" s="311"/>
      <c r="V4127" s="311"/>
      <c r="W4127" s="304"/>
      <c r="X4127" s="311"/>
      <c r="Y4127" s="155"/>
    </row>
    <row r="4128" spans="1:25" s="247" customFormat="1">
      <c r="A4128" s="165"/>
      <c r="B4128" s="164"/>
      <c r="C4128" s="164"/>
      <c r="D4128" s="248" t="s">
        <v>1682</v>
      </c>
      <c r="E4128" s="302"/>
      <c r="F4128" s="302"/>
      <c r="G4128" s="302"/>
      <c r="H4128" s="302"/>
      <c r="I4128" s="302"/>
      <c r="J4128" s="302"/>
      <c r="K4128" s="302"/>
      <c r="L4128" s="302"/>
      <c r="M4128" s="311"/>
      <c r="N4128" s="311"/>
      <c r="O4128" s="311"/>
      <c r="P4128" s="311"/>
      <c r="Q4128" s="311"/>
      <c r="R4128" s="311"/>
      <c r="S4128" s="317">
        <v>8388600</v>
      </c>
      <c r="T4128" s="311"/>
      <c r="U4128" s="311"/>
      <c r="V4128" s="311"/>
      <c r="W4128" s="304"/>
      <c r="X4128" s="311"/>
      <c r="Y4128" s="155"/>
    </row>
    <row r="4129" spans="1:25" s="247" customFormat="1">
      <c r="A4129" s="165"/>
      <c r="B4129" s="164"/>
      <c r="C4129" s="164"/>
      <c r="D4129" s="248" t="s">
        <v>1683</v>
      </c>
      <c r="E4129" s="302"/>
      <c r="F4129" s="302"/>
      <c r="G4129" s="302"/>
      <c r="H4129" s="302"/>
      <c r="I4129" s="302"/>
      <c r="J4129" s="302"/>
      <c r="K4129" s="302"/>
      <c r="L4129" s="302"/>
      <c r="M4129" s="311"/>
      <c r="N4129" s="311"/>
      <c r="O4129" s="311"/>
      <c r="P4129" s="311"/>
      <c r="Q4129" s="311"/>
      <c r="R4129" s="311"/>
      <c r="S4129" s="317">
        <v>4311771</v>
      </c>
      <c r="T4129" s="311"/>
      <c r="U4129" s="311"/>
      <c r="V4129" s="311"/>
      <c r="W4129" s="304"/>
      <c r="X4129" s="311"/>
      <c r="Y4129" s="155"/>
    </row>
    <row r="4130" spans="1:25" s="247" customFormat="1">
      <c r="A4130" s="165"/>
      <c r="B4130" s="164"/>
      <c r="C4130" s="164"/>
      <c r="D4130" s="248" t="s">
        <v>1684</v>
      </c>
      <c r="E4130" s="302"/>
      <c r="F4130" s="302"/>
      <c r="G4130" s="302"/>
      <c r="H4130" s="302"/>
      <c r="I4130" s="302"/>
      <c r="J4130" s="302"/>
      <c r="K4130" s="302"/>
      <c r="L4130" s="302"/>
      <c r="M4130" s="311"/>
      <c r="N4130" s="311"/>
      <c r="O4130" s="311"/>
      <c r="P4130" s="311"/>
      <c r="Q4130" s="311"/>
      <c r="R4130" s="311"/>
      <c r="S4130" s="317">
        <v>827200</v>
      </c>
      <c r="T4130" s="311"/>
      <c r="U4130" s="311"/>
      <c r="V4130" s="311"/>
      <c r="W4130" s="304"/>
      <c r="X4130" s="311"/>
      <c r="Y4130" s="155"/>
    </row>
    <row r="4131" spans="1:25" s="247" customFormat="1">
      <c r="A4131" s="165"/>
      <c r="B4131" s="164"/>
      <c r="C4131" s="164"/>
      <c r="D4131" s="248" t="s">
        <v>1685</v>
      </c>
      <c r="E4131" s="302"/>
      <c r="F4131" s="302"/>
      <c r="G4131" s="302"/>
      <c r="H4131" s="302"/>
      <c r="I4131" s="302"/>
      <c r="J4131" s="302"/>
      <c r="K4131" s="302"/>
      <c r="L4131" s="302"/>
      <c r="M4131" s="311"/>
      <c r="N4131" s="311"/>
      <c r="O4131" s="311"/>
      <c r="P4131" s="311"/>
      <c r="Q4131" s="311"/>
      <c r="R4131" s="311"/>
      <c r="S4131" s="317">
        <v>1704780</v>
      </c>
      <c r="T4131" s="311"/>
      <c r="U4131" s="311"/>
      <c r="V4131" s="311"/>
      <c r="W4131" s="304"/>
      <c r="X4131" s="311"/>
      <c r="Y4131" s="155"/>
    </row>
    <row r="4132" spans="1:25" s="247" customFormat="1">
      <c r="A4132" s="165"/>
      <c r="B4132" s="164"/>
      <c r="C4132" s="164"/>
      <c r="D4132" s="248" t="s">
        <v>1686</v>
      </c>
      <c r="E4132" s="302"/>
      <c r="F4132" s="302"/>
      <c r="G4132" s="302"/>
      <c r="H4132" s="302"/>
      <c r="I4132" s="302"/>
      <c r="J4132" s="302"/>
      <c r="K4132" s="302"/>
      <c r="L4132" s="302"/>
      <c r="M4132" s="311"/>
      <c r="N4132" s="311"/>
      <c r="O4132" s="311"/>
      <c r="P4132" s="311"/>
      <c r="Q4132" s="311"/>
      <c r="R4132" s="311"/>
      <c r="S4132" s="317">
        <v>5500000</v>
      </c>
      <c r="T4132" s="311"/>
      <c r="U4132" s="311"/>
      <c r="V4132" s="311"/>
      <c r="W4132" s="304"/>
      <c r="X4132" s="311"/>
      <c r="Y4132" s="155"/>
    </row>
    <row r="4133" spans="1:25" s="247" customFormat="1">
      <c r="A4133" s="165"/>
      <c r="B4133" s="164"/>
      <c r="C4133" s="164"/>
      <c r="D4133" s="248" t="s">
        <v>1687</v>
      </c>
      <c r="E4133" s="302"/>
      <c r="F4133" s="302"/>
      <c r="G4133" s="302"/>
      <c r="H4133" s="302"/>
      <c r="I4133" s="302"/>
      <c r="J4133" s="302"/>
      <c r="K4133" s="302"/>
      <c r="L4133" s="302"/>
      <c r="M4133" s="311"/>
      <c r="N4133" s="311"/>
      <c r="O4133" s="311"/>
      <c r="P4133" s="311"/>
      <c r="Q4133" s="311"/>
      <c r="R4133" s="311"/>
      <c r="S4133" s="317">
        <v>879450</v>
      </c>
      <c r="T4133" s="311"/>
      <c r="U4133" s="311"/>
      <c r="V4133" s="311"/>
      <c r="W4133" s="304"/>
      <c r="X4133" s="311"/>
      <c r="Y4133" s="155"/>
    </row>
    <row r="4134" spans="1:25" s="247" customFormat="1">
      <c r="A4134" s="165"/>
      <c r="B4134" s="164"/>
      <c r="C4134" s="164"/>
      <c r="D4134" s="248" t="s">
        <v>1688</v>
      </c>
      <c r="E4134" s="302"/>
      <c r="F4134" s="302"/>
      <c r="G4134" s="302"/>
      <c r="H4134" s="302"/>
      <c r="I4134" s="302"/>
      <c r="J4134" s="302"/>
      <c r="K4134" s="302"/>
      <c r="L4134" s="302"/>
      <c r="M4134" s="311"/>
      <c r="N4134" s="311"/>
      <c r="O4134" s="311"/>
      <c r="P4134" s="311"/>
      <c r="Q4134" s="311"/>
      <c r="R4134" s="311"/>
      <c r="S4134" s="317">
        <v>3247200</v>
      </c>
      <c r="T4134" s="311"/>
      <c r="U4134" s="311"/>
      <c r="V4134" s="311"/>
      <c r="W4134" s="304"/>
      <c r="X4134" s="311"/>
      <c r="Y4134" s="155"/>
    </row>
    <row r="4135" spans="1:25" s="247" customFormat="1">
      <c r="A4135" s="165"/>
      <c r="B4135" s="164"/>
      <c r="C4135" s="164"/>
      <c r="D4135" s="248" t="s">
        <v>1689</v>
      </c>
      <c r="E4135" s="302"/>
      <c r="F4135" s="302"/>
      <c r="G4135" s="302"/>
      <c r="H4135" s="302"/>
      <c r="I4135" s="302"/>
      <c r="J4135" s="302"/>
      <c r="K4135" s="302"/>
      <c r="L4135" s="302"/>
      <c r="M4135" s="311"/>
      <c r="N4135" s="311"/>
      <c r="O4135" s="311"/>
      <c r="P4135" s="311"/>
      <c r="Q4135" s="311"/>
      <c r="R4135" s="311"/>
      <c r="S4135" s="317">
        <v>550000</v>
      </c>
      <c r="T4135" s="311"/>
      <c r="U4135" s="311"/>
      <c r="V4135" s="311"/>
      <c r="W4135" s="304"/>
      <c r="X4135" s="311"/>
      <c r="Y4135" s="155"/>
    </row>
    <row r="4136" spans="1:25" s="247" customFormat="1">
      <c r="A4136" s="165"/>
      <c r="B4136" s="164"/>
      <c r="C4136" s="164"/>
      <c r="D4136" s="248" t="s">
        <v>1690</v>
      </c>
      <c r="E4136" s="302"/>
      <c r="F4136" s="302"/>
      <c r="G4136" s="302"/>
      <c r="H4136" s="302"/>
      <c r="I4136" s="302"/>
      <c r="J4136" s="302"/>
      <c r="K4136" s="302"/>
      <c r="L4136" s="302"/>
      <c r="M4136" s="311"/>
      <c r="N4136" s="311"/>
      <c r="O4136" s="311"/>
      <c r="P4136" s="311"/>
      <c r="Q4136" s="311"/>
      <c r="R4136" s="311"/>
      <c r="S4136" s="317">
        <v>165000</v>
      </c>
      <c r="T4136" s="311"/>
      <c r="U4136" s="311"/>
      <c r="V4136" s="311"/>
      <c r="W4136" s="304"/>
      <c r="X4136" s="311"/>
      <c r="Y4136" s="155"/>
    </row>
    <row r="4137" spans="1:25" s="247" customFormat="1">
      <c r="A4137" s="165"/>
      <c r="B4137" s="164"/>
      <c r="C4137" s="164"/>
      <c r="D4137" s="248" t="s">
        <v>1691</v>
      </c>
      <c r="E4137" s="302"/>
      <c r="F4137" s="302"/>
      <c r="G4137" s="302"/>
      <c r="H4137" s="302"/>
      <c r="I4137" s="302"/>
      <c r="J4137" s="302"/>
      <c r="K4137" s="302"/>
      <c r="L4137" s="302"/>
      <c r="M4137" s="311"/>
      <c r="N4137" s="311"/>
      <c r="O4137" s="311"/>
      <c r="P4137" s="311"/>
      <c r="Q4137" s="311"/>
      <c r="R4137" s="311"/>
      <c r="S4137" s="317">
        <v>44000000</v>
      </c>
      <c r="T4137" s="311"/>
      <c r="U4137" s="311"/>
      <c r="V4137" s="311"/>
      <c r="W4137" s="304"/>
      <c r="X4137" s="311"/>
      <c r="Y4137" s="155"/>
    </row>
    <row r="4138" spans="1:25" s="247" customFormat="1">
      <c r="A4138" s="165"/>
      <c r="B4138" s="164"/>
      <c r="C4138" s="164"/>
      <c r="D4138" s="248" t="s">
        <v>1692</v>
      </c>
      <c r="E4138" s="302"/>
      <c r="F4138" s="302"/>
      <c r="G4138" s="302"/>
      <c r="H4138" s="302"/>
      <c r="I4138" s="302"/>
      <c r="J4138" s="302"/>
      <c r="K4138" s="302"/>
      <c r="L4138" s="302"/>
      <c r="M4138" s="311"/>
      <c r="N4138" s="311"/>
      <c r="O4138" s="311"/>
      <c r="P4138" s="311"/>
      <c r="Q4138" s="311"/>
      <c r="R4138" s="311"/>
      <c r="S4138" s="317">
        <v>33000000</v>
      </c>
      <c r="T4138" s="311"/>
      <c r="U4138" s="311"/>
      <c r="V4138" s="311"/>
      <c r="W4138" s="304"/>
      <c r="X4138" s="311"/>
      <c r="Y4138" s="155"/>
    </row>
    <row r="4139" spans="1:25" s="247" customFormat="1">
      <c r="A4139" s="165"/>
      <c r="B4139" s="164"/>
      <c r="C4139" s="164"/>
      <c r="D4139" s="248" t="s">
        <v>1663</v>
      </c>
      <c r="E4139" s="302"/>
      <c r="F4139" s="302"/>
      <c r="G4139" s="302"/>
      <c r="H4139" s="302"/>
      <c r="I4139" s="302"/>
      <c r="J4139" s="302"/>
      <c r="K4139" s="302"/>
      <c r="L4139" s="302"/>
      <c r="M4139" s="311"/>
      <c r="N4139" s="311"/>
      <c r="O4139" s="311"/>
      <c r="P4139" s="311"/>
      <c r="Q4139" s="311"/>
      <c r="R4139" s="311"/>
      <c r="S4139" s="317">
        <v>66000000</v>
      </c>
      <c r="T4139" s="311"/>
      <c r="U4139" s="311"/>
      <c r="V4139" s="311"/>
      <c r="W4139" s="304"/>
      <c r="X4139" s="311"/>
      <c r="Y4139" s="155"/>
    </row>
    <row r="4140" spans="1:25" s="247" customFormat="1">
      <c r="A4140" s="165"/>
      <c r="B4140" s="164"/>
      <c r="C4140" s="164"/>
      <c r="D4140" s="248" t="s">
        <v>1662</v>
      </c>
      <c r="E4140" s="302"/>
      <c r="F4140" s="302"/>
      <c r="G4140" s="302"/>
      <c r="H4140" s="302"/>
      <c r="I4140" s="302"/>
      <c r="J4140" s="302"/>
      <c r="K4140" s="302"/>
      <c r="L4140" s="302"/>
      <c r="M4140" s="311"/>
      <c r="N4140" s="311"/>
      <c r="O4140" s="311"/>
      <c r="P4140" s="311"/>
      <c r="Q4140" s="311"/>
      <c r="R4140" s="311"/>
      <c r="S4140" s="317">
        <v>30250000</v>
      </c>
      <c r="T4140" s="311"/>
      <c r="U4140" s="311"/>
      <c r="V4140" s="311"/>
      <c r="W4140" s="304"/>
      <c r="X4140" s="311"/>
      <c r="Y4140" s="155"/>
    </row>
    <row r="4141" spans="1:25" s="247" customFormat="1">
      <c r="A4141" s="165"/>
      <c r="B4141" s="164"/>
      <c r="C4141" s="164"/>
      <c r="D4141" s="248" t="s">
        <v>1693</v>
      </c>
      <c r="E4141" s="302"/>
      <c r="F4141" s="302"/>
      <c r="G4141" s="302"/>
      <c r="H4141" s="302"/>
      <c r="I4141" s="302"/>
      <c r="J4141" s="302"/>
      <c r="K4141" s="302"/>
      <c r="L4141" s="302"/>
      <c r="M4141" s="311"/>
      <c r="N4141" s="311"/>
      <c r="O4141" s="311"/>
      <c r="P4141" s="311"/>
      <c r="Q4141" s="311"/>
      <c r="R4141" s="311"/>
      <c r="S4141" s="317">
        <v>66000000</v>
      </c>
      <c r="T4141" s="311"/>
      <c r="U4141" s="311"/>
      <c r="V4141" s="311"/>
      <c r="W4141" s="304"/>
      <c r="X4141" s="311"/>
      <c r="Y4141" s="155"/>
    </row>
    <row r="4142" spans="1:25" s="247" customFormat="1">
      <c r="A4142" s="165"/>
      <c r="B4142" s="164"/>
      <c r="C4142" s="164"/>
      <c r="D4142" s="248" t="s">
        <v>1694</v>
      </c>
      <c r="E4142" s="302"/>
      <c r="F4142" s="302"/>
      <c r="G4142" s="302"/>
      <c r="H4142" s="302"/>
      <c r="I4142" s="302"/>
      <c r="J4142" s="302"/>
      <c r="K4142" s="302"/>
      <c r="L4142" s="302"/>
      <c r="M4142" s="311"/>
      <c r="N4142" s="311"/>
      <c r="O4142" s="311"/>
      <c r="P4142" s="311"/>
      <c r="Q4142" s="311"/>
      <c r="R4142" s="311"/>
      <c r="S4142" s="317">
        <v>2200000</v>
      </c>
      <c r="T4142" s="311"/>
      <c r="U4142" s="311"/>
      <c r="V4142" s="311"/>
      <c r="W4142" s="304"/>
      <c r="X4142" s="311"/>
      <c r="Y4142" s="155"/>
    </row>
    <row r="4143" spans="1:25" s="247" customFormat="1">
      <c r="A4143" s="165"/>
      <c r="B4143" s="164"/>
      <c r="C4143" s="164"/>
      <c r="D4143" s="248" t="s">
        <v>183</v>
      </c>
      <c r="E4143" s="302"/>
      <c r="F4143" s="302"/>
      <c r="G4143" s="302"/>
      <c r="H4143" s="302"/>
      <c r="I4143" s="302"/>
      <c r="J4143" s="302"/>
      <c r="K4143" s="302"/>
      <c r="L4143" s="302"/>
      <c r="M4143" s="311"/>
      <c r="N4143" s="311"/>
      <c r="O4143" s="311"/>
      <c r="P4143" s="311"/>
      <c r="Q4143" s="311"/>
      <c r="R4143" s="311"/>
      <c r="S4143" s="317">
        <v>4000000</v>
      </c>
      <c r="T4143" s="311"/>
      <c r="U4143" s="311"/>
      <c r="V4143" s="311"/>
      <c r="W4143" s="304"/>
      <c r="X4143" s="311"/>
      <c r="Y4143" s="155"/>
    </row>
    <row r="4144" spans="1:25" s="247" customFormat="1">
      <c r="A4144" s="165"/>
      <c r="B4144" s="164"/>
      <c r="C4144" s="164"/>
      <c r="D4144" s="248" t="s">
        <v>183</v>
      </c>
      <c r="E4144" s="302"/>
      <c r="F4144" s="302"/>
      <c r="G4144" s="302"/>
      <c r="H4144" s="302"/>
      <c r="I4144" s="302"/>
      <c r="J4144" s="302"/>
      <c r="K4144" s="302"/>
      <c r="L4144" s="302"/>
      <c r="M4144" s="311"/>
      <c r="N4144" s="311"/>
      <c r="O4144" s="311"/>
      <c r="P4144" s="311"/>
      <c r="Q4144" s="311"/>
      <c r="R4144" s="311"/>
      <c r="S4144" s="317">
        <v>3000000</v>
      </c>
      <c r="T4144" s="311"/>
      <c r="U4144" s="311"/>
      <c r="V4144" s="311"/>
      <c r="W4144" s="304"/>
      <c r="X4144" s="311"/>
      <c r="Y4144" s="155"/>
    </row>
    <row r="4145" spans="1:25">
      <c r="A4145" s="174"/>
      <c r="B4145" s="162"/>
      <c r="C4145" s="162"/>
      <c r="D4145" s="248"/>
      <c r="E4145" s="304"/>
      <c r="F4145" s="304"/>
      <c r="G4145" s="304"/>
      <c r="H4145" s="304"/>
      <c r="I4145" s="304"/>
      <c r="J4145" s="304"/>
      <c r="K4145" s="304"/>
      <c r="L4145" s="304"/>
      <c r="M4145" s="304"/>
      <c r="N4145" s="304"/>
      <c r="O4145" s="304"/>
      <c r="P4145" s="304"/>
      <c r="Q4145" s="304"/>
      <c r="R4145" s="304"/>
      <c r="S4145" s="304"/>
      <c r="T4145" s="304"/>
      <c r="U4145" s="304"/>
      <c r="V4145" s="304"/>
      <c r="W4145" s="304"/>
      <c r="X4145" s="304"/>
      <c r="Y4145" s="154"/>
    </row>
    <row r="4146" spans="1:25" s="226" customFormat="1" ht="18.75" customHeight="1">
      <c r="A4146" s="249">
        <v>72</v>
      </c>
      <c r="B4146" s="703" t="s">
        <v>2221</v>
      </c>
      <c r="C4146" s="704"/>
      <c r="D4146" s="705"/>
      <c r="E4146" s="309">
        <f t="shared" ref="E4146:T4146" si="954">E4147+E4177+E4207+E4254+E4271+E4274+E4275</f>
        <v>31858105167</v>
      </c>
      <c r="F4146" s="309"/>
      <c r="G4146" s="309">
        <f t="shared" si="954"/>
        <v>0</v>
      </c>
      <c r="H4146" s="309">
        <f t="shared" si="954"/>
        <v>0</v>
      </c>
      <c r="I4146" s="309">
        <f t="shared" si="954"/>
        <v>0</v>
      </c>
      <c r="J4146" s="309">
        <f t="shared" si="954"/>
        <v>2925572640</v>
      </c>
      <c r="K4146" s="309">
        <f t="shared" si="954"/>
        <v>19324425786</v>
      </c>
      <c r="L4146" s="309">
        <f t="shared" si="954"/>
        <v>0</v>
      </c>
      <c r="M4146" s="309">
        <f t="shared" si="954"/>
        <v>0</v>
      </c>
      <c r="N4146" s="309">
        <f t="shared" si="954"/>
        <v>0</v>
      </c>
      <c r="O4146" s="309">
        <f t="shared" si="954"/>
        <v>1041400000</v>
      </c>
      <c r="P4146" s="309">
        <f t="shared" si="954"/>
        <v>0</v>
      </c>
      <c r="Q4146" s="309">
        <f t="shared" si="954"/>
        <v>0</v>
      </c>
      <c r="R4146" s="309">
        <f t="shared" si="954"/>
        <v>0</v>
      </c>
      <c r="S4146" s="309">
        <f t="shared" si="954"/>
        <v>5870810210</v>
      </c>
      <c r="T4146" s="309">
        <f t="shared" si="954"/>
        <v>0</v>
      </c>
      <c r="U4146" s="309"/>
      <c r="V4146" s="309"/>
      <c r="W4146" s="309">
        <f>SUM(W4147:W4275)</f>
        <v>47195893383</v>
      </c>
      <c r="X4146" s="309"/>
    </row>
    <row r="4147" spans="1:25">
      <c r="A4147" s="173"/>
      <c r="B4147" s="163">
        <v>1</v>
      </c>
      <c r="C4147" s="163" t="s">
        <v>95</v>
      </c>
      <c r="D4147" s="167" t="s">
        <v>9</v>
      </c>
      <c r="E4147" s="300">
        <v>31201345167</v>
      </c>
      <c r="F4147" s="300"/>
      <c r="G4147" s="300">
        <f t="shared" ref="G4147:T4147" si="955">SUM(G4148:G4176)</f>
        <v>0</v>
      </c>
      <c r="H4147" s="300">
        <f t="shared" si="955"/>
        <v>0</v>
      </c>
      <c r="I4147" s="300">
        <f t="shared" si="955"/>
        <v>0</v>
      </c>
      <c r="J4147" s="300">
        <f t="shared" si="955"/>
        <v>1536283640</v>
      </c>
      <c r="K4147" s="300">
        <f t="shared" si="955"/>
        <v>4165026800</v>
      </c>
      <c r="L4147" s="300">
        <f t="shared" si="955"/>
        <v>0</v>
      </c>
      <c r="M4147" s="300">
        <f t="shared" si="955"/>
        <v>0</v>
      </c>
      <c r="N4147" s="300">
        <f t="shared" si="955"/>
        <v>0</v>
      </c>
      <c r="O4147" s="300">
        <f t="shared" si="955"/>
        <v>1041400000</v>
      </c>
      <c r="P4147" s="300">
        <f t="shared" si="955"/>
        <v>0</v>
      </c>
      <c r="Q4147" s="300">
        <f t="shared" si="955"/>
        <v>0</v>
      </c>
      <c r="R4147" s="300">
        <f t="shared" si="955"/>
        <v>0</v>
      </c>
      <c r="S4147" s="300">
        <f t="shared" si="955"/>
        <v>5323272200</v>
      </c>
      <c r="T4147" s="300">
        <f t="shared" si="955"/>
        <v>0</v>
      </c>
      <c r="U4147" s="300"/>
      <c r="V4147" s="300"/>
      <c r="W4147" s="301">
        <f>E4147+G4147+H4147+I4147+J4147+K4147+L4147+M4147+N4147-O4147-P4147-Q4147-R4147-S4147-T4147-U4147-V4147</f>
        <v>30537983407</v>
      </c>
      <c r="X4147" s="301"/>
      <c r="Y4147" s="154"/>
    </row>
    <row r="4148" spans="1:25" s="259" customFormat="1">
      <c r="A4148" s="165"/>
      <c r="B4148" s="166"/>
      <c r="C4148" s="166"/>
      <c r="D4148" s="248" t="s">
        <v>1695</v>
      </c>
      <c r="E4148" s="343"/>
      <c r="F4148" s="343"/>
      <c r="G4148" s="343"/>
      <c r="H4148" s="343"/>
      <c r="I4148" s="343"/>
      <c r="J4148" s="343"/>
      <c r="K4148" s="343"/>
      <c r="L4148" s="343"/>
      <c r="M4148" s="345"/>
      <c r="N4148" s="345"/>
      <c r="O4148" s="345"/>
      <c r="P4148" s="345"/>
      <c r="Q4148" s="345"/>
      <c r="R4148" s="345"/>
      <c r="S4148" s="345">
        <v>50000000</v>
      </c>
      <c r="T4148" s="345"/>
      <c r="U4148" s="345"/>
      <c r="V4148" s="345"/>
      <c r="W4148" s="345"/>
      <c r="X4148" s="345"/>
      <c r="Y4148" s="156"/>
    </row>
    <row r="4149" spans="1:25" s="259" customFormat="1">
      <c r="A4149" s="165"/>
      <c r="B4149" s="166"/>
      <c r="C4149" s="166"/>
      <c r="D4149" s="248" t="s">
        <v>1696</v>
      </c>
      <c r="E4149" s="343"/>
      <c r="F4149" s="343"/>
      <c r="G4149" s="343"/>
      <c r="H4149" s="343"/>
      <c r="I4149" s="343"/>
      <c r="J4149" s="343">
        <v>247200000</v>
      </c>
      <c r="K4149" s="343"/>
      <c r="L4149" s="343"/>
      <c r="M4149" s="345"/>
      <c r="N4149" s="345"/>
      <c r="O4149" s="345"/>
      <c r="P4149" s="345"/>
      <c r="Q4149" s="345"/>
      <c r="R4149" s="345"/>
      <c r="S4149" s="345">
        <f>J4149</f>
        <v>247200000</v>
      </c>
      <c r="T4149" s="345"/>
      <c r="U4149" s="345"/>
      <c r="V4149" s="345"/>
      <c r="W4149" s="345"/>
      <c r="X4149" s="345"/>
      <c r="Y4149" s="156"/>
    </row>
    <row r="4150" spans="1:25" s="259" customFormat="1">
      <c r="A4150" s="165"/>
      <c r="B4150" s="166"/>
      <c r="C4150" s="166"/>
      <c r="D4150" s="248" t="s">
        <v>1696</v>
      </c>
      <c r="E4150" s="343"/>
      <c r="F4150" s="343"/>
      <c r="G4150" s="343"/>
      <c r="H4150" s="343"/>
      <c r="I4150" s="343"/>
      <c r="J4150" s="343">
        <v>122720000</v>
      </c>
      <c r="K4150" s="343"/>
      <c r="L4150" s="343"/>
      <c r="M4150" s="345"/>
      <c r="N4150" s="345"/>
      <c r="O4150" s="345"/>
      <c r="P4150" s="345"/>
      <c r="Q4150" s="345"/>
      <c r="R4150" s="345"/>
      <c r="S4150" s="345">
        <f>J4150</f>
        <v>122720000</v>
      </c>
      <c r="T4150" s="345"/>
      <c r="U4150" s="345"/>
      <c r="V4150" s="345"/>
      <c r="W4150" s="345"/>
      <c r="X4150" s="345"/>
      <c r="Y4150" s="156"/>
    </row>
    <row r="4151" spans="1:25" s="259" customFormat="1">
      <c r="A4151" s="165"/>
      <c r="B4151" s="166"/>
      <c r="C4151" s="166"/>
      <c r="D4151" s="248" t="s">
        <v>1696</v>
      </c>
      <c r="E4151" s="343"/>
      <c r="F4151" s="343"/>
      <c r="G4151" s="343"/>
      <c r="H4151" s="343"/>
      <c r="I4151" s="343"/>
      <c r="J4151" s="343">
        <v>257920000</v>
      </c>
      <c r="K4151" s="343"/>
      <c r="L4151" s="343"/>
      <c r="M4151" s="345"/>
      <c r="N4151" s="345"/>
      <c r="O4151" s="345"/>
      <c r="P4151" s="345"/>
      <c r="Q4151" s="345"/>
      <c r="R4151" s="345"/>
      <c r="S4151" s="345">
        <v>0</v>
      </c>
      <c r="T4151" s="345"/>
      <c r="U4151" s="345"/>
      <c r="V4151" s="345"/>
      <c r="W4151" s="345"/>
      <c r="X4151" s="345"/>
      <c r="Y4151" s="156"/>
    </row>
    <row r="4152" spans="1:25" s="259" customFormat="1">
      <c r="A4152" s="165"/>
      <c r="B4152" s="166"/>
      <c r="C4152" s="166"/>
      <c r="D4152" s="248" t="s">
        <v>1696</v>
      </c>
      <c r="E4152" s="343"/>
      <c r="F4152" s="343"/>
      <c r="G4152" s="343"/>
      <c r="H4152" s="343"/>
      <c r="I4152" s="343"/>
      <c r="J4152" s="343">
        <v>91200000</v>
      </c>
      <c r="K4152" s="343"/>
      <c r="L4152" s="343"/>
      <c r="M4152" s="345"/>
      <c r="N4152" s="345"/>
      <c r="O4152" s="345"/>
      <c r="P4152" s="345"/>
      <c r="Q4152" s="345"/>
      <c r="R4152" s="345"/>
      <c r="S4152" s="345">
        <f>J4152</f>
        <v>91200000</v>
      </c>
      <c r="T4152" s="345"/>
      <c r="U4152" s="345"/>
      <c r="V4152" s="345"/>
      <c r="W4152" s="345"/>
      <c r="X4152" s="345"/>
      <c r="Y4152" s="156"/>
    </row>
    <row r="4153" spans="1:25" s="259" customFormat="1">
      <c r="A4153" s="165"/>
      <c r="B4153" s="166"/>
      <c r="C4153" s="166"/>
      <c r="D4153" s="248" t="s">
        <v>1697</v>
      </c>
      <c r="E4153" s="343"/>
      <c r="F4153" s="343"/>
      <c r="G4153" s="343"/>
      <c r="H4153" s="343"/>
      <c r="I4153" s="343"/>
      <c r="J4153" s="343"/>
      <c r="K4153" s="343"/>
      <c r="L4153" s="343"/>
      <c r="M4153" s="345"/>
      <c r="N4153" s="345"/>
      <c r="O4153" s="345"/>
      <c r="P4153" s="345"/>
      <c r="Q4153" s="345"/>
      <c r="R4153" s="345"/>
      <c r="S4153" s="345">
        <v>121125000</v>
      </c>
      <c r="T4153" s="345"/>
      <c r="U4153" s="345"/>
      <c r="V4153" s="345"/>
      <c r="W4153" s="345"/>
      <c r="X4153" s="345"/>
      <c r="Y4153" s="156"/>
    </row>
    <row r="4154" spans="1:25" s="259" customFormat="1" ht="13.5" customHeight="1">
      <c r="A4154" s="165"/>
      <c r="B4154" s="166"/>
      <c r="C4154" s="166"/>
      <c r="D4154" s="248" t="s">
        <v>1698</v>
      </c>
      <c r="E4154" s="343"/>
      <c r="F4154" s="343"/>
      <c r="G4154" s="343"/>
      <c r="H4154" s="343"/>
      <c r="I4154" s="343"/>
      <c r="J4154" s="343"/>
      <c r="K4154" s="343"/>
      <c r="L4154" s="343"/>
      <c r="M4154" s="345"/>
      <c r="N4154" s="345"/>
      <c r="O4154" s="345"/>
      <c r="P4154" s="345"/>
      <c r="Q4154" s="345"/>
      <c r="R4154" s="345"/>
      <c r="S4154" s="345">
        <v>57530648</v>
      </c>
      <c r="T4154" s="345"/>
      <c r="U4154" s="345"/>
      <c r="V4154" s="345"/>
      <c r="W4154" s="345"/>
      <c r="X4154" s="345"/>
      <c r="Y4154" s="156"/>
    </row>
    <row r="4155" spans="1:25" s="259" customFormat="1">
      <c r="A4155" s="165"/>
      <c r="B4155" s="166"/>
      <c r="C4155" s="166"/>
      <c r="D4155" s="248" t="s">
        <v>1699</v>
      </c>
      <c r="E4155" s="343"/>
      <c r="F4155" s="343"/>
      <c r="G4155" s="343"/>
      <c r="H4155" s="343"/>
      <c r="I4155" s="343"/>
      <c r="J4155" s="343"/>
      <c r="K4155" s="343"/>
      <c r="L4155" s="343"/>
      <c r="M4155" s="345"/>
      <c r="N4155" s="345"/>
      <c r="O4155" s="345"/>
      <c r="P4155" s="345"/>
      <c r="Q4155" s="345"/>
      <c r="R4155" s="345"/>
      <c r="S4155" s="345">
        <v>76415000</v>
      </c>
      <c r="T4155" s="345"/>
      <c r="U4155" s="345"/>
      <c r="V4155" s="345"/>
      <c r="W4155" s="345"/>
      <c r="X4155" s="345"/>
      <c r="Y4155" s="156"/>
    </row>
    <row r="4156" spans="1:25" s="259" customFormat="1">
      <c r="A4156" s="165"/>
      <c r="B4156" s="166"/>
      <c r="C4156" s="166"/>
      <c r="D4156" s="248" t="s">
        <v>1700</v>
      </c>
      <c r="E4156" s="343"/>
      <c r="F4156" s="343"/>
      <c r="G4156" s="343"/>
      <c r="H4156" s="343"/>
      <c r="I4156" s="343"/>
      <c r="J4156" s="343"/>
      <c r="K4156" s="343"/>
      <c r="L4156" s="343"/>
      <c r="M4156" s="345"/>
      <c r="N4156" s="345"/>
      <c r="O4156" s="345"/>
      <c r="P4156" s="345"/>
      <c r="Q4156" s="345"/>
      <c r="R4156" s="345"/>
      <c r="S4156" s="345">
        <v>105972643</v>
      </c>
      <c r="T4156" s="345"/>
      <c r="U4156" s="345"/>
      <c r="V4156" s="345"/>
      <c r="W4156" s="345"/>
      <c r="X4156" s="345"/>
      <c r="Y4156" s="156"/>
    </row>
    <row r="4157" spans="1:25" s="259" customFormat="1">
      <c r="A4157" s="165"/>
      <c r="B4157" s="166"/>
      <c r="C4157" s="166"/>
      <c r="D4157" s="248" t="s">
        <v>1701</v>
      </c>
      <c r="E4157" s="343"/>
      <c r="F4157" s="343"/>
      <c r="G4157" s="343"/>
      <c r="H4157" s="343"/>
      <c r="I4157" s="343"/>
      <c r="J4157" s="343"/>
      <c r="K4157" s="343"/>
      <c r="L4157" s="343"/>
      <c r="M4157" s="345"/>
      <c r="N4157" s="345"/>
      <c r="O4157" s="345"/>
      <c r="P4157" s="345"/>
      <c r="Q4157" s="345"/>
      <c r="R4157" s="345"/>
      <c r="S4157" s="345">
        <v>75000000</v>
      </c>
      <c r="T4157" s="345"/>
      <c r="U4157" s="345"/>
      <c r="V4157" s="345"/>
      <c r="W4157" s="345"/>
      <c r="X4157" s="345"/>
      <c r="Y4157" s="156"/>
    </row>
    <row r="4158" spans="1:25" s="259" customFormat="1">
      <c r="A4158" s="165"/>
      <c r="B4158" s="166"/>
      <c r="C4158" s="166"/>
      <c r="D4158" s="248" t="s">
        <v>1702</v>
      </c>
      <c r="E4158" s="343"/>
      <c r="F4158" s="343"/>
      <c r="G4158" s="343"/>
      <c r="H4158" s="343"/>
      <c r="I4158" s="343"/>
      <c r="J4158" s="343"/>
      <c r="K4158" s="343"/>
      <c r="L4158" s="343"/>
      <c r="M4158" s="345"/>
      <c r="N4158" s="345"/>
      <c r="O4158" s="345"/>
      <c r="P4158" s="345"/>
      <c r="Q4158" s="345"/>
      <c r="R4158" s="345"/>
      <c r="S4158" s="345">
        <v>96316177</v>
      </c>
      <c r="T4158" s="345"/>
      <c r="U4158" s="345"/>
      <c r="V4158" s="345"/>
      <c r="W4158" s="345"/>
      <c r="X4158" s="345"/>
      <c r="Y4158" s="156"/>
    </row>
    <row r="4159" spans="1:25" s="259" customFormat="1">
      <c r="A4159" s="165"/>
      <c r="B4159" s="166"/>
      <c r="C4159" s="166"/>
      <c r="D4159" s="248" t="s">
        <v>1702</v>
      </c>
      <c r="E4159" s="343"/>
      <c r="F4159" s="343"/>
      <c r="G4159" s="343"/>
      <c r="H4159" s="343"/>
      <c r="I4159" s="343"/>
      <c r="J4159" s="343"/>
      <c r="K4159" s="343"/>
      <c r="L4159" s="343"/>
      <c r="M4159" s="345"/>
      <c r="N4159" s="345"/>
      <c r="O4159" s="345"/>
      <c r="P4159" s="345"/>
      <c r="Q4159" s="345"/>
      <c r="R4159" s="345"/>
      <c r="S4159" s="345">
        <v>21702823</v>
      </c>
      <c r="T4159" s="345"/>
      <c r="U4159" s="345"/>
      <c r="V4159" s="345"/>
      <c r="W4159" s="345"/>
      <c r="X4159" s="345"/>
      <c r="Y4159" s="156"/>
    </row>
    <row r="4160" spans="1:25" s="259" customFormat="1">
      <c r="A4160" s="165"/>
      <c r="B4160" s="166"/>
      <c r="C4160" s="166"/>
      <c r="D4160" s="248" t="s">
        <v>1703</v>
      </c>
      <c r="E4160" s="343"/>
      <c r="F4160" s="343"/>
      <c r="G4160" s="343"/>
      <c r="H4160" s="343"/>
      <c r="I4160" s="343"/>
      <c r="J4160" s="343"/>
      <c r="K4160" s="343"/>
      <c r="L4160" s="343"/>
      <c r="M4160" s="345"/>
      <c r="N4160" s="345"/>
      <c r="O4160" s="345"/>
      <c r="P4160" s="345"/>
      <c r="Q4160" s="345"/>
      <c r="R4160" s="345"/>
      <c r="S4160" s="345">
        <v>72063109</v>
      </c>
      <c r="T4160" s="345"/>
      <c r="U4160" s="345"/>
      <c r="V4160" s="345"/>
      <c r="W4160" s="345"/>
      <c r="X4160" s="345"/>
      <c r="Y4160" s="156"/>
    </row>
    <row r="4161" spans="1:25" s="259" customFormat="1">
      <c r="A4161" s="165"/>
      <c r="B4161" s="166"/>
      <c r="C4161" s="166"/>
      <c r="D4161" s="248" t="s">
        <v>1704</v>
      </c>
      <c r="E4161" s="343"/>
      <c r="F4161" s="343"/>
      <c r="G4161" s="343"/>
      <c r="H4161" s="343"/>
      <c r="I4161" s="343"/>
      <c r="J4161" s="343">
        <v>721943640</v>
      </c>
      <c r="K4161" s="343"/>
      <c r="L4161" s="343"/>
      <c r="M4161" s="345"/>
      <c r="N4161" s="345"/>
      <c r="O4161" s="345"/>
      <c r="P4161" s="345"/>
      <c r="Q4161" s="345"/>
      <c r="R4161" s="345"/>
      <c r="S4161" s="345"/>
      <c r="T4161" s="345"/>
      <c r="U4161" s="345"/>
      <c r="V4161" s="345"/>
      <c r="W4161" s="345"/>
      <c r="X4161" s="345"/>
      <c r="Y4161" s="156"/>
    </row>
    <row r="4162" spans="1:25" s="259" customFormat="1">
      <c r="A4162" s="165"/>
      <c r="B4162" s="166"/>
      <c r="C4162" s="166"/>
      <c r="D4162" s="248" t="s">
        <v>1705</v>
      </c>
      <c r="E4162" s="343"/>
      <c r="F4162" s="343"/>
      <c r="G4162" s="343"/>
      <c r="H4162" s="343"/>
      <c r="I4162" s="343"/>
      <c r="J4162" s="343">
        <v>24300000</v>
      </c>
      <c r="K4162" s="343"/>
      <c r="L4162" s="343"/>
      <c r="M4162" s="345"/>
      <c r="N4162" s="345"/>
      <c r="O4162" s="345"/>
      <c r="P4162" s="345"/>
      <c r="Q4162" s="345"/>
      <c r="R4162" s="345"/>
      <c r="S4162" s="345"/>
      <c r="T4162" s="345"/>
      <c r="U4162" s="345"/>
      <c r="V4162" s="345"/>
      <c r="W4162" s="345"/>
      <c r="X4162" s="345"/>
      <c r="Y4162" s="156"/>
    </row>
    <row r="4163" spans="1:25" s="259" customFormat="1">
      <c r="A4163" s="165"/>
      <c r="B4163" s="166"/>
      <c r="C4163" s="166"/>
      <c r="D4163" s="248" t="s">
        <v>1706</v>
      </c>
      <c r="E4163" s="343"/>
      <c r="F4163" s="343"/>
      <c r="G4163" s="343"/>
      <c r="H4163" s="343"/>
      <c r="I4163" s="343"/>
      <c r="J4163" s="343">
        <v>50000000</v>
      </c>
      <c r="K4163" s="343"/>
      <c r="L4163" s="343"/>
      <c r="M4163" s="345"/>
      <c r="N4163" s="345"/>
      <c r="O4163" s="345"/>
      <c r="P4163" s="345"/>
      <c r="Q4163" s="345"/>
      <c r="R4163" s="345"/>
      <c r="S4163" s="345"/>
      <c r="T4163" s="345"/>
      <c r="U4163" s="345"/>
      <c r="V4163" s="345"/>
      <c r="W4163" s="345"/>
      <c r="X4163" s="345"/>
      <c r="Y4163" s="156"/>
    </row>
    <row r="4164" spans="1:25" s="259" customFormat="1">
      <c r="A4164" s="165"/>
      <c r="B4164" s="166"/>
      <c r="C4164" s="166"/>
      <c r="D4164" s="248" t="s">
        <v>1707</v>
      </c>
      <c r="E4164" s="343"/>
      <c r="F4164" s="343"/>
      <c r="G4164" s="343"/>
      <c r="H4164" s="343"/>
      <c r="I4164" s="343"/>
      <c r="J4164" s="343">
        <v>21000000</v>
      </c>
      <c r="K4164" s="343"/>
      <c r="L4164" s="343"/>
      <c r="M4164" s="345"/>
      <c r="N4164" s="345"/>
      <c r="O4164" s="345"/>
      <c r="P4164" s="345"/>
      <c r="Q4164" s="345"/>
      <c r="R4164" s="345"/>
      <c r="S4164" s="345">
        <v>21000000</v>
      </c>
      <c r="T4164" s="345"/>
      <c r="U4164" s="345"/>
      <c r="V4164" s="345"/>
      <c r="W4164" s="345"/>
      <c r="X4164" s="345"/>
      <c r="Y4164" s="156"/>
    </row>
    <row r="4165" spans="1:25" s="259" customFormat="1">
      <c r="A4165" s="165"/>
      <c r="B4165" s="166"/>
      <c r="C4165" s="166"/>
      <c r="D4165" s="248" t="s">
        <v>1708</v>
      </c>
      <c r="E4165" s="343"/>
      <c r="F4165" s="343"/>
      <c r="G4165" s="343"/>
      <c r="H4165" s="343"/>
      <c r="I4165" s="343"/>
      <c r="J4165" s="343"/>
      <c r="K4165" s="343">
        <v>67000000</v>
      </c>
      <c r="L4165" s="343"/>
      <c r="M4165" s="345"/>
      <c r="N4165" s="345"/>
      <c r="O4165" s="345"/>
      <c r="P4165" s="345"/>
      <c r="Q4165" s="345"/>
      <c r="R4165" s="345"/>
      <c r="S4165" s="343">
        <v>67000000</v>
      </c>
      <c r="T4165" s="345"/>
      <c r="U4165" s="345"/>
      <c r="V4165" s="345"/>
      <c r="W4165" s="345"/>
      <c r="X4165" s="345"/>
      <c r="Y4165" s="156"/>
    </row>
    <row r="4166" spans="1:25" s="259" customFormat="1">
      <c r="A4166" s="165"/>
      <c r="B4166" s="166"/>
      <c r="C4166" s="166"/>
      <c r="D4166" s="248" t="s">
        <v>1708</v>
      </c>
      <c r="E4166" s="343"/>
      <c r="F4166" s="343"/>
      <c r="G4166" s="343"/>
      <c r="H4166" s="343"/>
      <c r="I4166" s="343"/>
      <c r="J4166" s="343"/>
      <c r="K4166" s="343">
        <v>84000000</v>
      </c>
      <c r="L4166" s="343"/>
      <c r="M4166" s="345"/>
      <c r="N4166" s="345"/>
      <c r="O4166" s="345"/>
      <c r="P4166" s="345"/>
      <c r="Q4166" s="345"/>
      <c r="R4166" s="345"/>
      <c r="S4166" s="343">
        <v>84000000</v>
      </c>
      <c r="T4166" s="345"/>
      <c r="U4166" s="345"/>
      <c r="V4166" s="345"/>
      <c r="W4166" s="345"/>
      <c r="X4166" s="345"/>
      <c r="Y4166" s="156"/>
    </row>
    <row r="4167" spans="1:25" s="259" customFormat="1">
      <c r="A4167" s="165"/>
      <c r="B4167" s="166"/>
      <c r="C4167" s="166"/>
      <c r="D4167" s="248" t="s">
        <v>1708</v>
      </c>
      <c r="E4167" s="343"/>
      <c r="F4167" s="343"/>
      <c r="G4167" s="343"/>
      <c r="H4167" s="343"/>
      <c r="I4167" s="343"/>
      <c r="J4167" s="343"/>
      <c r="K4167" s="343">
        <v>34500000</v>
      </c>
      <c r="L4167" s="343"/>
      <c r="M4167" s="345"/>
      <c r="N4167" s="345"/>
      <c r="O4167" s="345"/>
      <c r="P4167" s="345"/>
      <c r="Q4167" s="345"/>
      <c r="R4167" s="345"/>
      <c r="S4167" s="343">
        <v>34500000</v>
      </c>
      <c r="T4167" s="345"/>
      <c r="U4167" s="345"/>
      <c r="V4167" s="345"/>
      <c r="W4167" s="345"/>
      <c r="X4167" s="345"/>
      <c r="Y4167" s="156"/>
    </row>
    <row r="4168" spans="1:25" s="259" customFormat="1">
      <c r="A4168" s="165"/>
      <c r="B4168" s="166"/>
      <c r="C4168" s="166"/>
      <c r="D4168" s="248" t="s">
        <v>1708</v>
      </c>
      <c r="E4168" s="343"/>
      <c r="F4168" s="343"/>
      <c r="G4168" s="343"/>
      <c r="H4168" s="343"/>
      <c r="I4168" s="343"/>
      <c r="J4168" s="343"/>
      <c r="K4168" s="343">
        <v>121500000</v>
      </c>
      <c r="L4168" s="343"/>
      <c r="M4168" s="345"/>
      <c r="N4168" s="345"/>
      <c r="O4168" s="345"/>
      <c r="P4168" s="345"/>
      <c r="Q4168" s="345"/>
      <c r="R4168" s="345"/>
      <c r="S4168" s="343">
        <v>121500000</v>
      </c>
      <c r="T4168" s="345"/>
      <c r="U4168" s="345"/>
      <c r="V4168" s="345"/>
      <c r="W4168" s="345"/>
      <c r="X4168" s="345"/>
      <c r="Y4168" s="156"/>
    </row>
    <row r="4169" spans="1:25" s="237" customFormat="1">
      <c r="A4169" s="165"/>
      <c r="B4169" s="166"/>
      <c r="C4169" s="166"/>
      <c r="D4169" s="248" t="s">
        <v>1708</v>
      </c>
      <c r="E4169" s="343"/>
      <c r="F4169" s="343"/>
      <c r="G4169" s="343"/>
      <c r="H4169" s="343"/>
      <c r="I4169" s="343"/>
      <c r="J4169" s="343"/>
      <c r="K4169" s="343">
        <v>388500000</v>
      </c>
      <c r="L4169" s="343"/>
      <c r="M4169" s="345"/>
      <c r="N4169" s="345"/>
      <c r="O4169" s="345"/>
      <c r="P4169" s="345"/>
      <c r="Q4169" s="345"/>
      <c r="R4169" s="345"/>
      <c r="S4169" s="343">
        <v>388500000</v>
      </c>
      <c r="T4169" s="345"/>
      <c r="U4169" s="345"/>
      <c r="V4169" s="345"/>
      <c r="W4169" s="345"/>
      <c r="X4169" s="345"/>
      <c r="Y4169" s="156"/>
    </row>
    <row r="4170" spans="1:25" s="260" customFormat="1">
      <c r="A4170" s="165"/>
      <c r="B4170" s="166"/>
      <c r="C4170" s="166"/>
      <c r="D4170" s="248" t="s">
        <v>1709</v>
      </c>
      <c r="E4170" s="343"/>
      <c r="F4170" s="343"/>
      <c r="G4170" s="343"/>
      <c r="H4170" s="343"/>
      <c r="I4170" s="343"/>
      <c r="J4170" s="343"/>
      <c r="K4170" s="343">
        <v>909443200</v>
      </c>
      <c r="L4170" s="343"/>
      <c r="M4170" s="345"/>
      <c r="N4170" s="345"/>
      <c r="O4170" s="345"/>
      <c r="P4170" s="345"/>
      <c r="Q4170" s="345"/>
      <c r="R4170" s="345"/>
      <c r="S4170" s="343">
        <v>909443200</v>
      </c>
      <c r="T4170" s="345"/>
      <c r="U4170" s="345"/>
      <c r="V4170" s="345"/>
      <c r="W4170" s="345"/>
      <c r="X4170" s="345"/>
      <c r="Y4170" s="156"/>
    </row>
    <row r="4171" spans="1:25" s="237" customFormat="1">
      <c r="A4171" s="165"/>
      <c r="B4171" s="166"/>
      <c r="C4171" s="166"/>
      <c r="D4171" s="248" t="s">
        <v>1709</v>
      </c>
      <c r="E4171" s="343"/>
      <c r="F4171" s="343"/>
      <c r="G4171" s="343"/>
      <c r="H4171" s="343"/>
      <c r="I4171" s="343"/>
      <c r="J4171" s="343"/>
      <c r="K4171" s="343">
        <v>117212800</v>
      </c>
      <c r="L4171" s="343"/>
      <c r="M4171" s="345"/>
      <c r="N4171" s="345"/>
      <c r="O4171" s="345"/>
      <c r="P4171" s="345"/>
      <c r="Q4171" s="345"/>
      <c r="R4171" s="345"/>
      <c r="S4171" s="343">
        <v>117212800</v>
      </c>
      <c r="T4171" s="345"/>
      <c r="U4171" s="345"/>
      <c r="V4171" s="345"/>
      <c r="W4171" s="345"/>
      <c r="X4171" s="345"/>
      <c r="Y4171" s="156"/>
    </row>
    <row r="4172" spans="1:25" s="259" customFormat="1">
      <c r="A4172" s="165"/>
      <c r="B4172" s="166"/>
      <c r="C4172" s="166"/>
      <c r="D4172" s="248" t="s">
        <v>1709</v>
      </c>
      <c r="E4172" s="343"/>
      <c r="F4172" s="343"/>
      <c r="G4172" s="343"/>
      <c r="H4172" s="343"/>
      <c r="I4172" s="343"/>
      <c r="J4172" s="343"/>
      <c r="K4172" s="343">
        <v>265468300</v>
      </c>
      <c r="L4172" s="343"/>
      <c r="M4172" s="345"/>
      <c r="N4172" s="345"/>
      <c r="O4172" s="345"/>
      <c r="P4172" s="345"/>
      <c r="Q4172" s="345"/>
      <c r="R4172" s="345"/>
      <c r="S4172" s="343">
        <v>265468300</v>
      </c>
      <c r="T4172" s="345"/>
      <c r="U4172" s="345"/>
      <c r="V4172" s="345"/>
      <c r="W4172" s="345"/>
      <c r="X4172" s="345"/>
      <c r="Y4172" s="156"/>
    </row>
    <row r="4173" spans="1:25" s="259" customFormat="1">
      <c r="A4173" s="165"/>
      <c r="B4173" s="166"/>
      <c r="C4173" s="166"/>
      <c r="D4173" s="248" t="s">
        <v>1709</v>
      </c>
      <c r="E4173" s="343"/>
      <c r="F4173" s="343"/>
      <c r="G4173" s="343"/>
      <c r="H4173" s="343"/>
      <c r="I4173" s="343"/>
      <c r="J4173" s="343"/>
      <c r="K4173" s="343">
        <v>234425700</v>
      </c>
      <c r="L4173" s="343"/>
      <c r="M4173" s="345"/>
      <c r="N4173" s="345"/>
      <c r="O4173" s="345"/>
      <c r="P4173" s="345"/>
      <c r="Q4173" s="345"/>
      <c r="R4173" s="345"/>
      <c r="S4173" s="343">
        <v>234425700</v>
      </c>
      <c r="T4173" s="345"/>
      <c r="U4173" s="345"/>
      <c r="V4173" s="345"/>
      <c r="W4173" s="345"/>
      <c r="X4173" s="345"/>
      <c r="Y4173" s="156"/>
    </row>
    <row r="4174" spans="1:25" s="259" customFormat="1">
      <c r="A4174" s="165"/>
      <c r="B4174" s="166"/>
      <c r="C4174" s="166"/>
      <c r="D4174" s="248" t="s">
        <v>1710</v>
      </c>
      <c r="E4174" s="343"/>
      <c r="F4174" s="343"/>
      <c r="G4174" s="343"/>
      <c r="H4174" s="343"/>
      <c r="I4174" s="343"/>
      <c r="J4174" s="343"/>
      <c r="K4174" s="343">
        <v>1539300000</v>
      </c>
      <c r="L4174" s="343"/>
      <c r="M4174" s="345"/>
      <c r="N4174" s="345"/>
      <c r="O4174" s="345"/>
      <c r="P4174" s="345"/>
      <c r="Q4174" s="345"/>
      <c r="R4174" s="345"/>
      <c r="S4174" s="343">
        <v>1539300000</v>
      </c>
      <c r="T4174" s="345"/>
      <c r="U4174" s="345"/>
      <c r="V4174" s="345"/>
      <c r="W4174" s="345"/>
      <c r="X4174" s="345"/>
      <c r="Y4174" s="156"/>
    </row>
    <row r="4175" spans="1:25" s="259" customFormat="1">
      <c r="A4175" s="165"/>
      <c r="B4175" s="166"/>
      <c r="C4175" s="166"/>
      <c r="D4175" s="248" t="s">
        <v>1711</v>
      </c>
      <c r="E4175" s="343"/>
      <c r="F4175" s="343"/>
      <c r="G4175" s="343"/>
      <c r="H4175" s="343"/>
      <c r="I4175" s="343"/>
      <c r="J4175" s="343"/>
      <c r="K4175" s="343">
        <v>403676800</v>
      </c>
      <c r="L4175" s="343"/>
      <c r="M4175" s="345"/>
      <c r="N4175" s="345"/>
      <c r="O4175" s="345"/>
      <c r="P4175" s="345"/>
      <c r="Q4175" s="345"/>
      <c r="R4175" s="345"/>
      <c r="S4175" s="345">
        <f>K4175</f>
        <v>403676800</v>
      </c>
      <c r="T4175" s="345"/>
      <c r="U4175" s="345"/>
      <c r="V4175" s="345"/>
      <c r="W4175" s="345"/>
      <c r="X4175" s="345"/>
      <c r="Y4175" s="156"/>
    </row>
    <row r="4176" spans="1:25" s="259" customFormat="1">
      <c r="A4176" s="165"/>
      <c r="B4176" s="166"/>
      <c r="C4176" s="166"/>
      <c r="D4176" s="248" t="s">
        <v>1712</v>
      </c>
      <c r="E4176" s="343"/>
      <c r="F4176" s="343"/>
      <c r="G4176" s="343"/>
      <c r="H4176" s="343"/>
      <c r="I4176" s="343"/>
      <c r="J4176" s="343"/>
      <c r="K4176" s="343"/>
      <c r="L4176" s="343"/>
      <c r="M4176" s="345"/>
      <c r="N4176" s="345"/>
      <c r="O4176" s="345">
        <v>1041400000</v>
      </c>
      <c r="P4176" s="345"/>
      <c r="Q4176" s="345"/>
      <c r="R4176" s="345"/>
      <c r="S4176" s="345"/>
      <c r="T4176" s="345"/>
      <c r="U4176" s="345"/>
      <c r="V4176" s="345"/>
      <c r="W4176" s="345"/>
      <c r="X4176" s="345"/>
      <c r="Y4176" s="156"/>
    </row>
    <row r="4177" spans="1:25">
      <c r="A4177" s="173"/>
      <c r="B4177" s="163">
        <v>2</v>
      </c>
      <c r="C4177" s="163" t="s">
        <v>96</v>
      </c>
      <c r="D4177" s="167" t="s">
        <v>12</v>
      </c>
      <c r="E4177" s="300">
        <v>164540000</v>
      </c>
      <c r="F4177" s="300"/>
      <c r="G4177" s="300">
        <f>SUM(G4178:G4206)</f>
        <v>0</v>
      </c>
      <c r="H4177" s="300">
        <f t="shared" ref="H4177:S4177" si="956">SUM(H4178:H4206)</f>
        <v>0</v>
      </c>
      <c r="I4177" s="300">
        <f t="shared" si="956"/>
        <v>0</v>
      </c>
      <c r="J4177" s="300">
        <f t="shared" si="956"/>
        <v>0</v>
      </c>
      <c r="K4177" s="300">
        <f t="shared" si="956"/>
        <v>2320288250</v>
      </c>
      <c r="L4177" s="300">
        <f t="shared" si="956"/>
        <v>0</v>
      </c>
      <c r="M4177" s="300">
        <f t="shared" si="956"/>
        <v>0</v>
      </c>
      <c r="N4177" s="300">
        <f t="shared" si="956"/>
        <v>0</v>
      </c>
      <c r="O4177" s="300">
        <f t="shared" si="956"/>
        <v>0</v>
      </c>
      <c r="P4177" s="300">
        <f t="shared" si="956"/>
        <v>0</v>
      </c>
      <c r="Q4177" s="300">
        <f t="shared" si="956"/>
        <v>0</v>
      </c>
      <c r="R4177" s="300">
        <f t="shared" si="956"/>
        <v>0</v>
      </c>
      <c r="S4177" s="300">
        <f t="shared" si="956"/>
        <v>0</v>
      </c>
      <c r="T4177" s="300">
        <f>SUM(T4178:T4206)</f>
        <v>0</v>
      </c>
      <c r="U4177" s="300"/>
      <c r="V4177" s="300"/>
      <c r="W4177" s="301">
        <f>E4177+G4177+H4177+I4177+J4177+K4177+L4177+M4177+N4177-O4177-P4177-Q4177-R4177-S4177-T4177-U4177-V4177</f>
        <v>2484828250</v>
      </c>
      <c r="X4177" s="301"/>
      <c r="Y4177" s="154"/>
    </row>
    <row r="4178" spans="1:25" s="259" customFormat="1">
      <c r="A4178" s="165"/>
      <c r="B4178" s="166"/>
      <c r="C4178" s="166"/>
      <c r="D4178" s="248" t="s">
        <v>338</v>
      </c>
      <c r="E4178" s="343"/>
      <c r="F4178" s="343"/>
      <c r="G4178" s="343"/>
      <c r="H4178" s="343"/>
      <c r="I4178" s="343"/>
      <c r="J4178" s="343"/>
      <c r="K4178" s="303">
        <v>2970000</v>
      </c>
      <c r="L4178" s="343"/>
      <c r="M4178" s="345"/>
      <c r="N4178" s="345"/>
      <c r="O4178" s="345"/>
      <c r="P4178" s="345"/>
      <c r="Q4178" s="345"/>
      <c r="R4178" s="345"/>
      <c r="S4178" s="345"/>
      <c r="T4178" s="345"/>
      <c r="U4178" s="345"/>
      <c r="V4178" s="345"/>
      <c r="W4178" s="345"/>
      <c r="X4178" s="345"/>
      <c r="Y4178" s="156"/>
    </row>
    <row r="4179" spans="1:25" s="259" customFormat="1">
      <c r="A4179" s="165"/>
      <c r="B4179" s="166"/>
      <c r="C4179" s="166"/>
      <c r="D4179" s="248" t="s">
        <v>739</v>
      </c>
      <c r="E4179" s="343"/>
      <c r="F4179" s="343"/>
      <c r="G4179" s="343"/>
      <c r="H4179" s="343"/>
      <c r="I4179" s="343"/>
      <c r="J4179" s="343"/>
      <c r="K4179" s="302">
        <v>1170750</v>
      </c>
      <c r="L4179" s="343"/>
      <c r="M4179" s="345"/>
      <c r="N4179" s="345"/>
      <c r="O4179" s="345"/>
      <c r="P4179" s="345"/>
      <c r="Q4179" s="345"/>
      <c r="R4179" s="345"/>
      <c r="S4179" s="345"/>
      <c r="T4179" s="345"/>
      <c r="U4179" s="345"/>
      <c r="V4179" s="345"/>
      <c r="W4179" s="345"/>
      <c r="X4179" s="345"/>
      <c r="Y4179" s="156"/>
    </row>
    <row r="4180" spans="1:25" s="259" customFormat="1">
      <c r="A4180" s="165"/>
      <c r="B4180" s="166"/>
      <c r="C4180" s="166"/>
      <c r="D4180" s="248" t="s">
        <v>1713</v>
      </c>
      <c r="E4180" s="343"/>
      <c r="F4180" s="343"/>
      <c r="G4180" s="343"/>
      <c r="H4180" s="343"/>
      <c r="I4180" s="343"/>
      <c r="J4180" s="343"/>
      <c r="K4180" s="302">
        <v>250000</v>
      </c>
      <c r="L4180" s="343"/>
      <c r="M4180" s="345"/>
      <c r="N4180" s="345"/>
      <c r="O4180" s="345"/>
      <c r="P4180" s="345"/>
      <c r="Q4180" s="345"/>
      <c r="R4180" s="345"/>
      <c r="S4180" s="345"/>
      <c r="T4180" s="345"/>
      <c r="U4180" s="345"/>
      <c r="V4180" s="345"/>
      <c r="W4180" s="345"/>
      <c r="X4180" s="345"/>
      <c r="Y4180" s="156"/>
    </row>
    <row r="4181" spans="1:25" s="259" customFormat="1">
      <c r="A4181" s="165"/>
      <c r="B4181" s="166"/>
      <c r="C4181" s="166"/>
      <c r="D4181" s="248" t="s">
        <v>741</v>
      </c>
      <c r="E4181" s="343"/>
      <c r="F4181" s="343"/>
      <c r="G4181" s="343"/>
      <c r="H4181" s="343"/>
      <c r="I4181" s="343"/>
      <c r="J4181" s="343"/>
      <c r="K4181" s="302">
        <v>245300</v>
      </c>
      <c r="L4181" s="343"/>
      <c r="M4181" s="345"/>
      <c r="N4181" s="345"/>
      <c r="O4181" s="345"/>
      <c r="P4181" s="345"/>
      <c r="Q4181" s="345"/>
      <c r="R4181" s="345"/>
      <c r="S4181" s="345"/>
      <c r="T4181" s="345"/>
      <c r="U4181" s="345"/>
      <c r="V4181" s="345"/>
      <c r="W4181" s="345"/>
      <c r="X4181" s="345"/>
      <c r="Y4181" s="156"/>
    </row>
    <row r="4182" spans="1:25" s="259" customFormat="1">
      <c r="A4182" s="165"/>
      <c r="B4182" s="166"/>
      <c r="C4182" s="166"/>
      <c r="D4182" s="248" t="s">
        <v>742</v>
      </c>
      <c r="E4182" s="343"/>
      <c r="F4182" s="343"/>
      <c r="G4182" s="343"/>
      <c r="H4182" s="343"/>
      <c r="I4182" s="343"/>
      <c r="J4182" s="343"/>
      <c r="K4182" s="302">
        <v>600000</v>
      </c>
      <c r="L4182" s="343"/>
      <c r="M4182" s="345"/>
      <c r="N4182" s="345"/>
      <c r="O4182" s="345"/>
      <c r="P4182" s="345"/>
      <c r="Q4182" s="345"/>
      <c r="R4182" s="345"/>
      <c r="S4182" s="345"/>
      <c r="T4182" s="345"/>
      <c r="U4182" s="345"/>
      <c r="V4182" s="345"/>
      <c r="W4182" s="345"/>
      <c r="X4182" s="345"/>
      <c r="Y4182" s="156"/>
    </row>
    <row r="4183" spans="1:25" s="259" customFormat="1">
      <c r="A4183" s="165"/>
      <c r="B4183" s="166"/>
      <c r="C4183" s="166"/>
      <c r="D4183" s="248" t="s">
        <v>1246</v>
      </c>
      <c r="E4183" s="343"/>
      <c r="F4183" s="343"/>
      <c r="G4183" s="343"/>
      <c r="H4183" s="343"/>
      <c r="I4183" s="343"/>
      <c r="J4183" s="343"/>
      <c r="K4183" s="302">
        <v>50000</v>
      </c>
      <c r="L4183" s="343"/>
      <c r="M4183" s="345"/>
      <c r="N4183" s="345"/>
      <c r="O4183" s="345"/>
      <c r="P4183" s="345"/>
      <c r="Q4183" s="345"/>
      <c r="R4183" s="345"/>
      <c r="S4183" s="345"/>
      <c r="T4183" s="345"/>
      <c r="U4183" s="345"/>
      <c r="V4183" s="345"/>
      <c r="W4183" s="345"/>
      <c r="X4183" s="345"/>
      <c r="Y4183" s="156"/>
    </row>
    <row r="4184" spans="1:25" s="259" customFormat="1">
      <c r="A4184" s="165"/>
      <c r="B4184" s="166"/>
      <c r="C4184" s="166"/>
      <c r="D4184" s="248" t="s">
        <v>1714</v>
      </c>
      <c r="E4184" s="343"/>
      <c r="F4184" s="343"/>
      <c r="G4184" s="343"/>
      <c r="H4184" s="343"/>
      <c r="I4184" s="343"/>
      <c r="J4184" s="343"/>
      <c r="K4184" s="302">
        <v>100000</v>
      </c>
      <c r="L4184" s="343"/>
      <c r="M4184" s="345"/>
      <c r="N4184" s="345"/>
      <c r="O4184" s="345"/>
      <c r="P4184" s="345"/>
      <c r="Q4184" s="345"/>
      <c r="R4184" s="345"/>
      <c r="S4184" s="345"/>
      <c r="T4184" s="345"/>
      <c r="U4184" s="345"/>
      <c r="V4184" s="345"/>
      <c r="W4184" s="345"/>
      <c r="X4184" s="345"/>
      <c r="Y4184" s="156"/>
    </row>
    <row r="4185" spans="1:25" s="259" customFormat="1">
      <c r="A4185" s="165"/>
      <c r="B4185" s="166"/>
      <c r="C4185" s="166"/>
      <c r="D4185" s="248" t="s">
        <v>1715</v>
      </c>
      <c r="E4185" s="343"/>
      <c r="F4185" s="343"/>
      <c r="G4185" s="343"/>
      <c r="H4185" s="343"/>
      <c r="I4185" s="343"/>
      <c r="J4185" s="343"/>
      <c r="K4185" s="302">
        <v>50000</v>
      </c>
      <c r="L4185" s="343"/>
      <c r="M4185" s="345"/>
      <c r="N4185" s="345"/>
      <c r="O4185" s="345"/>
      <c r="P4185" s="345"/>
      <c r="Q4185" s="345"/>
      <c r="R4185" s="345"/>
      <c r="S4185" s="345"/>
      <c r="T4185" s="345"/>
      <c r="U4185" s="345"/>
      <c r="V4185" s="345"/>
      <c r="W4185" s="345"/>
      <c r="X4185" s="345"/>
      <c r="Y4185" s="156"/>
    </row>
    <row r="4186" spans="1:25" s="259" customFormat="1">
      <c r="A4186" s="165"/>
      <c r="B4186" s="166"/>
      <c r="C4186" s="166"/>
      <c r="D4186" s="248" t="s">
        <v>1716</v>
      </c>
      <c r="E4186" s="343"/>
      <c r="F4186" s="343"/>
      <c r="G4186" s="343"/>
      <c r="H4186" s="343"/>
      <c r="I4186" s="343"/>
      <c r="J4186" s="343"/>
      <c r="K4186" s="302">
        <v>40000</v>
      </c>
      <c r="L4186" s="343"/>
      <c r="M4186" s="345"/>
      <c r="N4186" s="345"/>
      <c r="O4186" s="345"/>
      <c r="P4186" s="345"/>
      <c r="Q4186" s="345"/>
      <c r="R4186" s="345"/>
      <c r="S4186" s="345"/>
      <c r="T4186" s="345"/>
      <c r="U4186" s="345"/>
      <c r="V4186" s="345"/>
      <c r="W4186" s="345"/>
      <c r="X4186" s="345"/>
      <c r="Y4186" s="156"/>
    </row>
    <row r="4187" spans="1:25" s="259" customFormat="1">
      <c r="A4187" s="165"/>
      <c r="B4187" s="166"/>
      <c r="C4187" s="166"/>
      <c r="D4187" s="248" t="s">
        <v>747</v>
      </c>
      <c r="E4187" s="343"/>
      <c r="F4187" s="343"/>
      <c r="G4187" s="343"/>
      <c r="H4187" s="343"/>
      <c r="I4187" s="343"/>
      <c r="J4187" s="343"/>
      <c r="K4187" s="302">
        <v>100000000</v>
      </c>
      <c r="L4187" s="343"/>
      <c r="M4187" s="345"/>
      <c r="N4187" s="345"/>
      <c r="O4187" s="345"/>
      <c r="P4187" s="345"/>
      <c r="Q4187" s="345"/>
      <c r="R4187" s="345"/>
      <c r="S4187" s="345"/>
      <c r="T4187" s="345"/>
      <c r="U4187" s="345"/>
      <c r="V4187" s="345"/>
      <c r="W4187" s="345"/>
      <c r="X4187" s="345"/>
      <c r="Y4187" s="156"/>
    </row>
    <row r="4188" spans="1:25" s="259" customFormat="1">
      <c r="A4188" s="165"/>
      <c r="B4188" s="166"/>
      <c r="C4188" s="166"/>
      <c r="D4188" s="248" t="s">
        <v>748</v>
      </c>
      <c r="E4188" s="343"/>
      <c r="F4188" s="343"/>
      <c r="G4188" s="343"/>
      <c r="H4188" s="343"/>
      <c r="I4188" s="343"/>
      <c r="J4188" s="343"/>
      <c r="K4188" s="302">
        <v>150000000</v>
      </c>
      <c r="L4188" s="343"/>
      <c r="M4188" s="345"/>
      <c r="N4188" s="345"/>
      <c r="O4188" s="345"/>
      <c r="P4188" s="345"/>
      <c r="Q4188" s="345"/>
      <c r="R4188" s="345"/>
      <c r="S4188" s="345"/>
      <c r="T4188" s="345"/>
      <c r="U4188" s="345"/>
      <c r="V4188" s="345"/>
      <c r="W4188" s="345"/>
      <c r="X4188" s="345"/>
      <c r="Y4188" s="156"/>
    </row>
    <row r="4189" spans="1:25" s="259" customFormat="1">
      <c r="A4189" s="165"/>
      <c r="B4189" s="166"/>
      <c r="C4189" s="166"/>
      <c r="D4189" s="271" t="s">
        <v>1717</v>
      </c>
      <c r="E4189" s="343"/>
      <c r="F4189" s="343"/>
      <c r="G4189" s="343"/>
      <c r="H4189" s="343"/>
      <c r="I4189" s="343"/>
      <c r="J4189" s="343"/>
      <c r="K4189" s="302"/>
      <c r="L4189" s="343"/>
      <c r="M4189" s="345"/>
      <c r="N4189" s="345"/>
      <c r="O4189" s="345"/>
      <c r="P4189" s="345"/>
      <c r="Q4189" s="345"/>
      <c r="R4189" s="345"/>
      <c r="S4189" s="345"/>
      <c r="T4189" s="345"/>
      <c r="U4189" s="345"/>
      <c r="V4189" s="345"/>
      <c r="W4189" s="345"/>
      <c r="X4189" s="345"/>
      <c r="Y4189" s="156"/>
    </row>
    <row r="4190" spans="1:25" s="259" customFormat="1">
      <c r="A4190" s="165"/>
      <c r="B4190" s="166"/>
      <c r="C4190" s="166"/>
      <c r="D4190" s="248" t="s">
        <v>1718</v>
      </c>
      <c r="E4190" s="343"/>
      <c r="F4190" s="343"/>
      <c r="G4190" s="343"/>
      <c r="H4190" s="343"/>
      <c r="I4190" s="343"/>
      <c r="J4190" s="343"/>
      <c r="K4190" s="302">
        <v>28842000</v>
      </c>
      <c r="L4190" s="343"/>
      <c r="M4190" s="345"/>
      <c r="N4190" s="345"/>
      <c r="O4190" s="345"/>
      <c r="P4190" s="345"/>
      <c r="Q4190" s="345"/>
      <c r="R4190" s="345"/>
      <c r="S4190" s="345"/>
      <c r="T4190" s="345"/>
      <c r="U4190" s="345"/>
      <c r="V4190" s="345"/>
      <c r="W4190" s="345"/>
      <c r="X4190" s="345"/>
      <c r="Y4190" s="156"/>
    </row>
    <row r="4191" spans="1:25" s="259" customFormat="1">
      <c r="A4191" s="165"/>
      <c r="B4191" s="166"/>
      <c r="C4191" s="166"/>
      <c r="D4191" s="248" t="s">
        <v>1719</v>
      </c>
      <c r="E4191" s="343"/>
      <c r="F4191" s="343"/>
      <c r="G4191" s="343"/>
      <c r="H4191" s="343"/>
      <c r="I4191" s="343"/>
      <c r="J4191" s="343"/>
      <c r="K4191" s="302">
        <v>20680000</v>
      </c>
      <c r="L4191" s="343"/>
      <c r="M4191" s="345"/>
      <c r="N4191" s="345"/>
      <c r="O4191" s="345"/>
      <c r="P4191" s="345"/>
      <c r="Q4191" s="345"/>
      <c r="R4191" s="345"/>
      <c r="S4191" s="345"/>
      <c r="T4191" s="345"/>
      <c r="U4191" s="345"/>
      <c r="V4191" s="345"/>
      <c r="W4191" s="345"/>
      <c r="X4191" s="345"/>
      <c r="Y4191" s="156"/>
    </row>
    <row r="4192" spans="1:25" s="259" customFormat="1">
      <c r="A4192" s="165"/>
      <c r="B4192" s="166"/>
      <c r="C4192" s="166"/>
      <c r="D4192" s="248" t="s">
        <v>1720</v>
      </c>
      <c r="E4192" s="343"/>
      <c r="F4192" s="343"/>
      <c r="G4192" s="343"/>
      <c r="H4192" s="343"/>
      <c r="I4192" s="343"/>
      <c r="J4192" s="343"/>
      <c r="K4192" s="302">
        <v>38280000</v>
      </c>
      <c r="L4192" s="343"/>
      <c r="M4192" s="345"/>
      <c r="N4192" s="345"/>
      <c r="O4192" s="345"/>
      <c r="P4192" s="345"/>
      <c r="Q4192" s="345"/>
      <c r="R4192" s="345"/>
      <c r="S4192" s="345"/>
      <c r="T4192" s="345"/>
      <c r="U4192" s="345"/>
      <c r="V4192" s="345"/>
      <c r="W4192" s="345"/>
      <c r="X4192" s="345"/>
      <c r="Y4192" s="156"/>
    </row>
    <row r="4193" spans="1:25" s="259" customFormat="1">
      <c r="A4193" s="165"/>
      <c r="B4193" s="166"/>
      <c r="C4193" s="166"/>
      <c r="D4193" s="248" t="s">
        <v>1721</v>
      </c>
      <c r="E4193" s="343"/>
      <c r="F4193" s="343"/>
      <c r="G4193" s="343"/>
      <c r="H4193" s="343"/>
      <c r="I4193" s="343"/>
      <c r="J4193" s="343"/>
      <c r="K4193" s="302">
        <v>44550000</v>
      </c>
      <c r="L4193" s="343"/>
      <c r="M4193" s="345"/>
      <c r="N4193" s="345"/>
      <c r="O4193" s="345"/>
      <c r="P4193" s="345"/>
      <c r="Q4193" s="345"/>
      <c r="R4193" s="345"/>
      <c r="S4193" s="345"/>
      <c r="T4193" s="345"/>
      <c r="U4193" s="345"/>
      <c r="V4193" s="345"/>
      <c r="W4193" s="345"/>
      <c r="X4193" s="345"/>
      <c r="Y4193" s="156"/>
    </row>
    <row r="4194" spans="1:25" s="259" customFormat="1">
      <c r="A4194" s="165"/>
      <c r="B4194" s="166"/>
      <c r="C4194" s="166"/>
      <c r="D4194" s="248" t="s">
        <v>1722</v>
      </c>
      <c r="E4194" s="343"/>
      <c r="F4194" s="343"/>
      <c r="G4194" s="343"/>
      <c r="H4194" s="343"/>
      <c r="I4194" s="343"/>
      <c r="J4194" s="343"/>
      <c r="K4194" s="302">
        <v>23548800</v>
      </c>
      <c r="L4194" s="343"/>
      <c r="M4194" s="345"/>
      <c r="N4194" s="345"/>
      <c r="O4194" s="345"/>
      <c r="P4194" s="345"/>
      <c r="Q4194" s="345"/>
      <c r="R4194" s="345"/>
      <c r="S4194" s="345"/>
      <c r="T4194" s="345"/>
      <c r="U4194" s="345"/>
      <c r="V4194" s="345"/>
      <c r="W4194" s="345"/>
      <c r="X4194" s="345"/>
      <c r="Y4194" s="156"/>
    </row>
    <row r="4195" spans="1:25" s="259" customFormat="1">
      <c r="A4195" s="165"/>
      <c r="B4195" s="166"/>
      <c r="C4195" s="166"/>
      <c r="D4195" s="248" t="s">
        <v>1723</v>
      </c>
      <c r="E4195" s="343"/>
      <c r="F4195" s="343"/>
      <c r="G4195" s="343"/>
      <c r="H4195" s="343"/>
      <c r="I4195" s="343"/>
      <c r="J4195" s="343"/>
      <c r="K4195" s="302">
        <v>26492400</v>
      </c>
      <c r="L4195" s="343"/>
      <c r="M4195" s="345"/>
      <c r="N4195" s="345"/>
      <c r="O4195" s="345"/>
      <c r="P4195" s="345"/>
      <c r="Q4195" s="345"/>
      <c r="R4195" s="345"/>
      <c r="S4195" s="345"/>
      <c r="T4195" s="345"/>
      <c r="U4195" s="345"/>
      <c r="V4195" s="345"/>
      <c r="W4195" s="345"/>
      <c r="X4195" s="345"/>
      <c r="Y4195" s="156"/>
    </row>
    <row r="4196" spans="1:25" s="259" customFormat="1">
      <c r="A4196" s="165"/>
      <c r="B4196" s="166"/>
      <c r="C4196" s="166"/>
      <c r="D4196" s="248" t="s">
        <v>1724</v>
      </c>
      <c r="E4196" s="343"/>
      <c r="F4196" s="343"/>
      <c r="G4196" s="343"/>
      <c r="H4196" s="343"/>
      <c r="I4196" s="343"/>
      <c r="J4196" s="343"/>
      <c r="K4196" s="302">
        <v>153252000</v>
      </c>
      <c r="L4196" s="343"/>
      <c r="M4196" s="345"/>
      <c r="N4196" s="345"/>
      <c r="O4196" s="345"/>
      <c r="P4196" s="345"/>
      <c r="Q4196" s="345"/>
      <c r="R4196" s="345"/>
      <c r="S4196" s="345"/>
      <c r="T4196" s="345"/>
      <c r="U4196" s="345"/>
      <c r="V4196" s="345"/>
      <c r="W4196" s="345"/>
      <c r="X4196" s="345"/>
      <c r="Y4196" s="156"/>
    </row>
    <row r="4197" spans="1:25" s="259" customFormat="1">
      <c r="A4197" s="165"/>
      <c r="B4197" s="166"/>
      <c r="C4197" s="166"/>
      <c r="D4197" s="248" t="s">
        <v>1725</v>
      </c>
      <c r="E4197" s="343"/>
      <c r="F4197" s="343"/>
      <c r="G4197" s="343"/>
      <c r="H4197" s="343"/>
      <c r="I4197" s="343"/>
      <c r="J4197" s="343"/>
      <c r="K4197" s="302">
        <v>170238200</v>
      </c>
      <c r="L4197" s="343"/>
      <c r="M4197" s="345"/>
      <c r="N4197" s="345"/>
      <c r="O4197" s="345"/>
      <c r="P4197" s="345"/>
      <c r="Q4197" s="345"/>
      <c r="R4197" s="345"/>
      <c r="S4197" s="345"/>
      <c r="T4197" s="345"/>
      <c r="U4197" s="345"/>
      <c r="V4197" s="345"/>
      <c r="W4197" s="345"/>
      <c r="X4197" s="345"/>
      <c r="Y4197" s="156"/>
    </row>
    <row r="4198" spans="1:25" s="259" customFormat="1">
      <c r="A4198" s="165"/>
      <c r="B4198" s="166"/>
      <c r="C4198" s="166"/>
      <c r="D4198" s="248" t="s">
        <v>1726</v>
      </c>
      <c r="E4198" s="343"/>
      <c r="F4198" s="343"/>
      <c r="G4198" s="343"/>
      <c r="H4198" s="343"/>
      <c r="I4198" s="343"/>
      <c r="J4198" s="343"/>
      <c r="K4198" s="302">
        <v>206052000</v>
      </c>
      <c r="L4198" s="343"/>
      <c r="M4198" s="345"/>
      <c r="N4198" s="345"/>
      <c r="O4198" s="345"/>
      <c r="P4198" s="345"/>
      <c r="Q4198" s="345"/>
      <c r="R4198" s="345"/>
      <c r="S4198" s="345"/>
      <c r="T4198" s="345"/>
      <c r="U4198" s="345"/>
      <c r="V4198" s="345"/>
      <c r="W4198" s="345"/>
      <c r="X4198" s="345"/>
      <c r="Y4198" s="156"/>
    </row>
    <row r="4199" spans="1:25" s="259" customFormat="1">
      <c r="A4199" s="165"/>
      <c r="B4199" s="166"/>
      <c r="C4199" s="166"/>
      <c r="D4199" s="248" t="s">
        <v>1727</v>
      </c>
      <c r="E4199" s="343"/>
      <c r="F4199" s="343"/>
      <c r="G4199" s="343"/>
      <c r="H4199" s="343"/>
      <c r="I4199" s="343"/>
      <c r="J4199" s="343"/>
      <c r="K4199" s="302">
        <v>160875000</v>
      </c>
      <c r="L4199" s="343"/>
      <c r="M4199" s="345"/>
      <c r="N4199" s="345"/>
      <c r="O4199" s="345"/>
      <c r="P4199" s="345"/>
      <c r="Q4199" s="345"/>
      <c r="R4199" s="345"/>
      <c r="S4199" s="345"/>
      <c r="T4199" s="345"/>
      <c r="U4199" s="345"/>
      <c r="V4199" s="345"/>
      <c r="W4199" s="345"/>
      <c r="X4199" s="345"/>
      <c r="Y4199" s="156"/>
    </row>
    <row r="4200" spans="1:25" s="259" customFormat="1">
      <c r="A4200" s="165"/>
      <c r="B4200" s="166"/>
      <c r="C4200" s="166"/>
      <c r="D4200" s="248" t="s">
        <v>1728</v>
      </c>
      <c r="E4200" s="343"/>
      <c r="F4200" s="343"/>
      <c r="G4200" s="343"/>
      <c r="H4200" s="343"/>
      <c r="I4200" s="343"/>
      <c r="J4200" s="343"/>
      <c r="K4200" s="302">
        <v>272773600</v>
      </c>
      <c r="L4200" s="343"/>
      <c r="M4200" s="345"/>
      <c r="N4200" s="345"/>
      <c r="O4200" s="345"/>
      <c r="P4200" s="345"/>
      <c r="Q4200" s="345"/>
      <c r="R4200" s="345"/>
      <c r="S4200" s="345"/>
      <c r="T4200" s="345"/>
      <c r="U4200" s="345"/>
      <c r="V4200" s="345"/>
      <c r="W4200" s="345"/>
      <c r="X4200" s="345"/>
      <c r="Y4200" s="156"/>
    </row>
    <row r="4201" spans="1:25" s="259" customFormat="1">
      <c r="A4201" s="165"/>
      <c r="B4201" s="166"/>
      <c r="C4201" s="166"/>
      <c r="D4201" s="248" t="s">
        <v>1729</v>
      </c>
      <c r="E4201" s="343"/>
      <c r="F4201" s="343"/>
      <c r="G4201" s="343"/>
      <c r="H4201" s="343"/>
      <c r="I4201" s="343"/>
      <c r="J4201" s="343"/>
      <c r="K4201" s="302">
        <v>239800000</v>
      </c>
      <c r="L4201" s="343"/>
      <c r="M4201" s="345"/>
      <c r="N4201" s="345"/>
      <c r="O4201" s="345"/>
      <c r="P4201" s="345"/>
      <c r="Q4201" s="345"/>
      <c r="R4201" s="345"/>
      <c r="S4201" s="345"/>
      <c r="T4201" s="345"/>
      <c r="U4201" s="345"/>
      <c r="V4201" s="345"/>
      <c r="W4201" s="345"/>
      <c r="X4201" s="345"/>
      <c r="Y4201" s="156"/>
    </row>
    <row r="4202" spans="1:25" s="259" customFormat="1">
      <c r="A4202" s="165"/>
      <c r="B4202" s="166"/>
      <c r="C4202" s="166"/>
      <c r="D4202" s="248" t="s">
        <v>725</v>
      </c>
      <c r="E4202" s="343"/>
      <c r="F4202" s="343"/>
      <c r="G4202" s="343"/>
      <c r="H4202" s="343"/>
      <c r="I4202" s="343"/>
      <c r="J4202" s="343"/>
      <c r="K4202" s="302">
        <v>126500000</v>
      </c>
      <c r="L4202" s="343"/>
      <c r="M4202" s="345"/>
      <c r="N4202" s="345"/>
      <c r="O4202" s="345"/>
      <c r="P4202" s="345"/>
      <c r="Q4202" s="345"/>
      <c r="R4202" s="345"/>
      <c r="S4202" s="345"/>
      <c r="T4202" s="345"/>
      <c r="U4202" s="345"/>
      <c r="V4202" s="345"/>
      <c r="W4202" s="345"/>
      <c r="X4202" s="345"/>
      <c r="Y4202" s="156"/>
    </row>
    <row r="4203" spans="1:25" s="259" customFormat="1">
      <c r="A4203" s="165"/>
      <c r="B4203" s="166"/>
      <c r="C4203" s="166"/>
      <c r="D4203" s="248" t="s">
        <v>1730</v>
      </c>
      <c r="E4203" s="343"/>
      <c r="F4203" s="343"/>
      <c r="G4203" s="343"/>
      <c r="H4203" s="343"/>
      <c r="I4203" s="343"/>
      <c r="J4203" s="343"/>
      <c r="K4203" s="302">
        <v>153395000</v>
      </c>
      <c r="L4203" s="343"/>
      <c r="M4203" s="345"/>
      <c r="N4203" s="345"/>
      <c r="O4203" s="345"/>
      <c r="P4203" s="345"/>
      <c r="Q4203" s="345"/>
      <c r="R4203" s="345"/>
      <c r="S4203" s="345"/>
      <c r="T4203" s="345"/>
      <c r="U4203" s="345"/>
      <c r="V4203" s="345"/>
      <c r="W4203" s="345"/>
      <c r="X4203" s="345"/>
      <c r="Y4203" s="156"/>
    </row>
    <row r="4204" spans="1:25" s="259" customFormat="1">
      <c r="A4204" s="165"/>
      <c r="B4204" s="166"/>
      <c r="C4204" s="166"/>
      <c r="D4204" s="248" t="s">
        <v>1731</v>
      </c>
      <c r="E4204" s="343"/>
      <c r="F4204" s="343"/>
      <c r="G4204" s="343"/>
      <c r="H4204" s="343"/>
      <c r="I4204" s="343"/>
      <c r="J4204" s="343"/>
      <c r="K4204" s="302">
        <v>216995900</v>
      </c>
      <c r="L4204" s="343"/>
      <c r="M4204" s="345"/>
      <c r="N4204" s="345"/>
      <c r="O4204" s="345"/>
      <c r="P4204" s="345"/>
      <c r="Q4204" s="345"/>
      <c r="R4204" s="345"/>
      <c r="S4204" s="345"/>
      <c r="T4204" s="345"/>
      <c r="U4204" s="345"/>
      <c r="V4204" s="345"/>
      <c r="W4204" s="345"/>
      <c r="X4204" s="345"/>
      <c r="Y4204" s="156"/>
    </row>
    <row r="4205" spans="1:25" s="259" customFormat="1">
      <c r="A4205" s="165"/>
      <c r="B4205" s="166"/>
      <c r="C4205" s="166"/>
      <c r="D4205" s="248" t="s">
        <v>1732</v>
      </c>
      <c r="E4205" s="343"/>
      <c r="F4205" s="343"/>
      <c r="G4205" s="343"/>
      <c r="H4205" s="343"/>
      <c r="I4205" s="343"/>
      <c r="J4205" s="343"/>
      <c r="K4205" s="302">
        <v>180812500</v>
      </c>
      <c r="L4205" s="343"/>
      <c r="M4205" s="345"/>
      <c r="N4205" s="345"/>
      <c r="O4205" s="345"/>
      <c r="P4205" s="345"/>
      <c r="Q4205" s="345"/>
      <c r="R4205" s="345"/>
      <c r="S4205" s="345"/>
      <c r="T4205" s="345"/>
      <c r="U4205" s="345"/>
      <c r="V4205" s="345"/>
      <c r="W4205" s="345"/>
      <c r="X4205" s="345"/>
      <c r="Y4205" s="156"/>
    </row>
    <row r="4206" spans="1:25" s="259" customFormat="1">
      <c r="A4206" s="165"/>
      <c r="B4206" s="166"/>
      <c r="C4206" s="166"/>
      <c r="D4206" s="248" t="s">
        <v>1733</v>
      </c>
      <c r="E4206" s="343"/>
      <c r="F4206" s="343"/>
      <c r="G4206" s="343"/>
      <c r="H4206" s="343"/>
      <c r="I4206" s="343"/>
      <c r="J4206" s="343"/>
      <c r="K4206" s="302">
        <v>1724800</v>
      </c>
      <c r="L4206" s="343"/>
      <c r="M4206" s="345"/>
      <c r="N4206" s="345"/>
      <c r="O4206" s="345"/>
      <c r="P4206" s="345"/>
      <c r="Q4206" s="345"/>
      <c r="R4206" s="345"/>
      <c r="S4206" s="345"/>
      <c r="T4206" s="345"/>
      <c r="U4206" s="345"/>
      <c r="V4206" s="345"/>
      <c r="W4206" s="345"/>
      <c r="X4206" s="345"/>
      <c r="Y4206" s="156"/>
    </row>
    <row r="4207" spans="1:25">
      <c r="A4207" s="173"/>
      <c r="B4207" s="163">
        <v>3</v>
      </c>
      <c r="C4207" s="163" t="s">
        <v>97</v>
      </c>
      <c r="D4207" s="167" t="s">
        <v>13</v>
      </c>
      <c r="E4207" s="300">
        <v>492220000</v>
      </c>
      <c r="F4207" s="300"/>
      <c r="G4207" s="300">
        <f>SUM(G4208:G4253)</f>
        <v>0</v>
      </c>
      <c r="H4207" s="300">
        <f t="shared" ref="H4207:T4207" si="957">SUM(H4208:H4253)</f>
        <v>0</v>
      </c>
      <c r="I4207" s="300">
        <f t="shared" si="957"/>
        <v>0</v>
      </c>
      <c r="J4207" s="300">
        <f t="shared" si="957"/>
        <v>0</v>
      </c>
      <c r="K4207" s="300">
        <f t="shared" si="957"/>
        <v>12154313902</v>
      </c>
      <c r="L4207" s="300">
        <f t="shared" si="957"/>
        <v>0</v>
      </c>
      <c r="M4207" s="300">
        <f t="shared" si="957"/>
        <v>0</v>
      </c>
      <c r="N4207" s="300">
        <f t="shared" si="957"/>
        <v>0</v>
      </c>
      <c r="O4207" s="300">
        <f t="shared" si="957"/>
        <v>0</v>
      </c>
      <c r="P4207" s="300">
        <f t="shared" si="957"/>
        <v>0</v>
      </c>
      <c r="Q4207" s="300">
        <f t="shared" si="957"/>
        <v>0</v>
      </c>
      <c r="R4207" s="300">
        <f t="shared" si="957"/>
        <v>0</v>
      </c>
      <c r="S4207" s="300">
        <f t="shared" si="957"/>
        <v>547538010</v>
      </c>
      <c r="T4207" s="300">
        <f t="shared" si="957"/>
        <v>0</v>
      </c>
      <c r="U4207" s="300"/>
      <c r="V4207" s="300"/>
      <c r="W4207" s="301">
        <f>E4207+G4207+H4207+I4207+J4207+K4207+L4207+M4207+N4207-O4207-P4207-Q4207-R4207-S4207-T4207-U4207-V4207</f>
        <v>12098995892</v>
      </c>
      <c r="X4207" s="301"/>
      <c r="Y4207" s="154"/>
    </row>
    <row r="4208" spans="1:25" s="259" customFormat="1" ht="12.75" customHeight="1">
      <c r="A4208" s="174"/>
      <c r="B4208" s="227"/>
      <c r="C4208" s="227"/>
      <c r="D4208" s="248" t="s">
        <v>1734</v>
      </c>
      <c r="E4208" s="305"/>
      <c r="F4208" s="305"/>
      <c r="G4208" s="305"/>
      <c r="H4208" s="305"/>
      <c r="I4208" s="305"/>
      <c r="J4208" s="305"/>
      <c r="K4208" s="305"/>
      <c r="L4208" s="305"/>
      <c r="M4208" s="337"/>
      <c r="N4208" s="337"/>
      <c r="O4208" s="337"/>
      <c r="P4208" s="337"/>
      <c r="Q4208" s="337"/>
      <c r="R4208" s="337"/>
      <c r="S4208" s="337">
        <v>135000000</v>
      </c>
      <c r="T4208" s="337"/>
      <c r="U4208" s="337"/>
      <c r="V4208" s="337"/>
      <c r="W4208" s="337"/>
      <c r="X4208" s="337"/>
      <c r="Y4208" s="263"/>
    </row>
    <row r="4209" spans="1:25" s="259" customFormat="1" ht="12.75" customHeight="1">
      <c r="A4209" s="174"/>
      <c r="B4209" s="227"/>
      <c r="C4209" s="227"/>
      <c r="D4209" s="248" t="s">
        <v>1735</v>
      </c>
      <c r="E4209" s="305"/>
      <c r="F4209" s="305"/>
      <c r="G4209" s="305"/>
      <c r="H4209" s="305"/>
      <c r="I4209" s="305"/>
      <c r="J4209" s="305"/>
      <c r="K4209" s="305"/>
      <c r="L4209" s="305"/>
      <c r="M4209" s="337"/>
      <c r="N4209" s="337"/>
      <c r="O4209" s="337"/>
      <c r="P4209" s="337"/>
      <c r="Q4209" s="337"/>
      <c r="R4209" s="337"/>
      <c r="S4209" s="337">
        <v>50000000</v>
      </c>
      <c r="T4209" s="337"/>
      <c r="U4209" s="337"/>
      <c r="V4209" s="337"/>
      <c r="W4209" s="337"/>
      <c r="X4209" s="337"/>
      <c r="Y4209" s="263"/>
    </row>
    <row r="4210" spans="1:25" s="259" customFormat="1" ht="12.75" customHeight="1">
      <c r="A4210" s="174"/>
      <c r="B4210" s="227"/>
      <c r="C4210" s="227"/>
      <c r="D4210" s="248" t="s">
        <v>1736</v>
      </c>
      <c r="E4210" s="305"/>
      <c r="F4210" s="305"/>
      <c r="G4210" s="305"/>
      <c r="H4210" s="305"/>
      <c r="I4210" s="305"/>
      <c r="J4210" s="305"/>
      <c r="K4210" s="305">
        <v>79695000</v>
      </c>
      <c r="L4210" s="305"/>
      <c r="M4210" s="337"/>
      <c r="N4210" s="337"/>
      <c r="O4210" s="337"/>
      <c r="P4210" s="337"/>
      <c r="Q4210" s="337"/>
      <c r="R4210" s="337"/>
      <c r="S4210" s="337">
        <f>K4210</f>
        <v>79695000</v>
      </c>
      <c r="T4210" s="337"/>
      <c r="U4210" s="337"/>
      <c r="V4210" s="337"/>
      <c r="W4210" s="337"/>
      <c r="X4210" s="337"/>
      <c r="Y4210" s="263"/>
    </row>
    <row r="4211" spans="1:25" s="259" customFormat="1" ht="12.75" customHeight="1">
      <c r="A4211" s="174"/>
      <c r="B4211" s="227"/>
      <c r="C4211" s="227"/>
      <c r="D4211" s="271" t="s">
        <v>1737</v>
      </c>
      <c r="E4211" s="305"/>
      <c r="F4211" s="305"/>
      <c r="G4211" s="305"/>
      <c r="H4211" s="305"/>
      <c r="I4211" s="305"/>
      <c r="J4211" s="305"/>
      <c r="K4211" s="305"/>
      <c r="L4211" s="305"/>
      <c r="M4211" s="337"/>
      <c r="N4211" s="337"/>
      <c r="O4211" s="337"/>
      <c r="P4211" s="337"/>
      <c r="Q4211" s="337"/>
      <c r="R4211" s="337"/>
      <c r="S4211" s="337"/>
      <c r="T4211" s="337"/>
      <c r="U4211" s="337"/>
      <c r="V4211" s="337"/>
      <c r="W4211" s="337"/>
      <c r="X4211" s="337"/>
      <c r="Y4211" s="263"/>
    </row>
    <row r="4212" spans="1:25" s="259" customFormat="1" ht="12.75" customHeight="1">
      <c r="A4212" s="174"/>
      <c r="B4212" s="227"/>
      <c r="C4212" s="227"/>
      <c r="D4212" s="248" t="s">
        <v>1738</v>
      </c>
      <c r="E4212" s="305"/>
      <c r="F4212" s="305"/>
      <c r="G4212" s="305"/>
      <c r="H4212" s="305"/>
      <c r="I4212" s="305"/>
      <c r="J4212" s="305"/>
      <c r="K4212" s="305">
        <v>58907200</v>
      </c>
      <c r="L4212" s="305"/>
      <c r="M4212" s="337"/>
      <c r="N4212" s="337"/>
      <c r="O4212" s="337"/>
      <c r="P4212" s="337"/>
      <c r="Q4212" s="337"/>
      <c r="R4212" s="337"/>
      <c r="S4212" s="305">
        <f>K4212</f>
        <v>58907200</v>
      </c>
      <c r="T4212" s="337"/>
      <c r="U4212" s="337"/>
      <c r="V4212" s="337"/>
      <c r="W4212" s="337"/>
      <c r="X4212" s="337"/>
      <c r="Y4212" s="263"/>
    </row>
    <row r="4213" spans="1:25" s="259" customFormat="1" ht="12.75" customHeight="1">
      <c r="A4213" s="174"/>
      <c r="B4213" s="227"/>
      <c r="C4213" s="227"/>
      <c r="D4213" s="248" t="s">
        <v>1739</v>
      </c>
      <c r="E4213" s="305"/>
      <c r="F4213" s="305"/>
      <c r="G4213" s="305"/>
      <c r="H4213" s="305"/>
      <c r="I4213" s="305"/>
      <c r="J4213" s="305"/>
      <c r="K4213" s="305">
        <v>2681800</v>
      </c>
      <c r="L4213" s="305"/>
      <c r="M4213" s="337"/>
      <c r="N4213" s="337"/>
      <c r="O4213" s="337"/>
      <c r="P4213" s="337"/>
      <c r="Q4213" s="337"/>
      <c r="R4213" s="337"/>
      <c r="S4213" s="305">
        <f t="shared" ref="S4213:S4225" si="958">K4213</f>
        <v>2681800</v>
      </c>
      <c r="T4213" s="337"/>
      <c r="U4213" s="337"/>
      <c r="V4213" s="337"/>
      <c r="W4213" s="337"/>
      <c r="X4213" s="337"/>
      <c r="Y4213" s="263"/>
    </row>
    <row r="4214" spans="1:25" s="259" customFormat="1" ht="12.75" customHeight="1">
      <c r="A4214" s="174"/>
      <c r="B4214" s="227"/>
      <c r="C4214" s="227"/>
      <c r="D4214" s="248" t="s">
        <v>1740</v>
      </c>
      <c r="E4214" s="305"/>
      <c r="F4214" s="305"/>
      <c r="G4214" s="305"/>
      <c r="H4214" s="305"/>
      <c r="I4214" s="305"/>
      <c r="J4214" s="305"/>
      <c r="K4214" s="305">
        <v>3084950</v>
      </c>
      <c r="L4214" s="305"/>
      <c r="M4214" s="337"/>
      <c r="N4214" s="337"/>
      <c r="O4214" s="337"/>
      <c r="P4214" s="337"/>
      <c r="Q4214" s="337"/>
      <c r="R4214" s="337"/>
      <c r="S4214" s="305">
        <f t="shared" si="958"/>
        <v>3084950</v>
      </c>
      <c r="T4214" s="337"/>
      <c r="U4214" s="337"/>
      <c r="V4214" s="337"/>
      <c r="W4214" s="337"/>
      <c r="X4214" s="337"/>
      <c r="Y4214" s="263"/>
    </row>
    <row r="4215" spans="1:25" s="259" customFormat="1" ht="12.75" customHeight="1">
      <c r="A4215" s="174"/>
      <c r="B4215" s="227"/>
      <c r="C4215" s="227"/>
      <c r="D4215" s="248" t="s">
        <v>697</v>
      </c>
      <c r="E4215" s="305"/>
      <c r="F4215" s="305"/>
      <c r="G4215" s="305"/>
      <c r="H4215" s="305"/>
      <c r="I4215" s="305"/>
      <c r="J4215" s="305"/>
      <c r="K4215" s="305">
        <v>612350</v>
      </c>
      <c r="L4215" s="305"/>
      <c r="M4215" s="337"/>
      <c r="N4215" s="337"/>
      <c r="O4215" s="337"/>
      <c r="P4215" s="337"/>
      <c r="Q4215" s="337"/>
      <c r="R4215" s="337"/>
      <c r="S4215" s="305">
        <f t="shared" si="958"/>
        <v>612350</v>
      </c>
      <c r="T4215" s="337"/>
      <c r="U4215" s="337"/>
      <c r="V4215" s="337"/>
      <c r="W4215" s="337"/>
      <c r="X4215" s="337"/>
      <c r="Y4215" s="263"/>
    </row>
    <row r="4216" spans="1:25" s="259" customFormat="1" ht="12.75" customHeight="1">
      <c r="A4216" s="174"/>
      <c r="B4216" s="227"/>
      <c r="C4216" s="227"/>
      <c r="D4216" s="248" t="s">
        <v>1741</v>
      </c>
      <c r="E4216" s="305"/>
      <c r="F4216" s="305"/>
      <c r="G4216" s="305"/>
      <c r="H4216" s="305"/>
      <c r="I4216" s="305"/>
      <c r="J4216" s="305"/>
      <c r="K4216" s="305">
        <v>166300</v>
      </c>
      <c r="L4216" s="305"/>
      <c r="M4216" s="337"/>
      <c r="N4216" s="337"/>
      <c r="O4216" s="337"/>
      <c r="P4216" s="337"/>
      <c r="Q4216" s="337"/>
      <c r="R4216" s="337"/>
      <c r="S4216" s="305">
        <f t="shared" si="958"/>
        <v>166300</v>
      </c>
      <c r="T4216" s="337"/>
      <c r="U4216" s="337"/>
      <c r="V4216" s="337"/>
      <c r="W4216" s="337"/>
      <c r="X4216" s="337"/>
      <c r="Y4216" s="263"/>
    </row>
    <row r="4217" spans="1:25" s="259" customFormat="1" ht="12.75" customHeight="1">
      <c r="A4217" s="174"/>
      <c r="B4217" s="227"/>
      <c r="C4217" s="227"/>
      <c r="D4217" s="248" t="s">
        <v>1742</v>
      </c>
      <c r="E4217" s="305"/>
      <c r="F4217" s="305"/>
      <c r="G4217" s="305"/>
      <c r="H4217" s="305"/>
      <c r="I4217" s="305"/>
      <c r="J4217" s="305"/>
      <c r="K4217" s="305">
        <v>72600</v>
      </c>
      <c r="L4217" s="305"/>
      <c r="M4217" s="337"/>
      <c r="N4217" s="337"/>
      <c r="O4217" s="337"/>
      <c r="P4217" s="337"/>
      <c r="Q4217" s="337"/>
      <c r="R4217" s="337"/>
      <c r="S4217" s="305">
        <f t="shared" si="958"/>
        <v>72600</v>
      </c>
      <c r="T4217" s="337"/>
      <c r="U4217" s="337"/>
      <c r="V4217" s="337"/>
      <c r="W4217" s="337"/>
      <c r="X4217" s="337"/>
      <c r="Y4217" s="263"/>
    </row>
    <row r="4218" spans="1:25" s="259" customFormat="1" ht="12.75" customHeight="1">
      <c r="A4218" s="174"/>
      <c r="B4218" s="227"/>
      <c r="C4218" s="227"/>
      <c r="D4218" s="271" t="s">
        <v>1743</v>
      </c>
      <c r="E4218" s="305"/>
      <c r="F4218" s="305"/>
      <c r="G4218" s="305"/>
      <c r="H4218" s="305"/>
      <c r="I4218" s="305"/>
      <c r="J4218" s="305"/>
      <c r="K4218" s="305"/>
      <c r="L4218" s="305"/>
      <c r="M4218" s="337"/>
      <c r="N4218" s="337"/>
      <c r="O4218" s="337"/>
      <c r="P4218" s="337"/>
      <c r="Q4218" s="337"/>
      <c r="R4218" s="337"/>
      <c r="S4218" s="305">
        <f t="shared" si="958"/>
        <v>0</v>
      </c>
      <c r="T4218" s="337"/>
      <c r="U4218" s="337"/>
      <c r="V4218" s="337"/>
      <c r="W4218" s="337"/>
      <c r="X4218" s="337"/>
      <c r="Y4218" s="263"/>
    </row>
    <row r="4219" spans="1:25" s="259" customFormat="1" ht="12.75" customHeight="1">
      <c r="A4219" s="174"/>
      <c r="B4219" s="227"/>
      <c r="C4219" s="227"/>
      <c r="D4219" s="248" t="s">
        <v>770</v>
      </c>
      <c r="E4219" s="305"/>
      <c r="F4219" s="305"/>
      <c r="G4219" s="305"/>
      <c r="H4219" s="305"/>
      <c r="I4219" s="305"/>
      <c r="J4219" s="305"/>
      <c r="K4219" s="305">
        <v>108472400</v>
      </c>
      <c r="L4219" s="305"/>
      <c r="M4219" s="337"/>
      <c r="N4219" s="337"/>
      <c r="O4219" s="337"/>
      <c r="P4219" s="337"/>
      <c r="Q4219" s="337"/>
      <c r="R4219" s="337"/>
      <c r="S4219" s="305">
        <f t="shared" si="958"/>
        <v>108472400</v>
      </c>
      <c r="T4219" s="337"/>
      <c r="U4219" s="337"/>
      <c r="V4219" s="337"/>
      <c r="W4219" s="337"/>
      <c r="X4219" s="337"/>
      <c r="Y4219" s="263"/>
    </row>
    <row r="4220" spans="1:25" s="259" customFormat="1" ht="12.75" customHeight="1">
      <c r="A4220" s="174"/>
      <c r="B4220" s="227"/>
      <c r="C4220" s="227"/>
      <c r="D4220" s="248" t="s">
        <v>771</v>
      </c>
      <c r="E4220" s="305"/>
      <c r="F4220" s="305"/>
      <c r="G4220" s="305"/>
      <c r="H4220" s="305"/>
      <c r="I4220" s="305"/>
      <c r="J4220" s="305"/>
      <c r="K4220" s="305">
        <v>24279420</v>
      </c>
      <c r="L4220" s="305"/>
      <c r="M4220" s="337"/>
      <c r="N4220" s="337"/>
      <c r="O4220" s="337"/>
      <c r="P4220" s="337"/>
      <c r="Q4220" s="337"/>
      <c r="R4220" s="337"/>
      <c r="S4220" s="305">
        <f t="shared" si="958"/>
        <v>24279420</v>
      </c>
      <c r="T4220" s="337"/>
      <c r="U4220" s="337"/>
      <c r="V4220" s="337"/>
      <c r="W4220" s="337"/>
      <c r="X4220" s="337"/>
      <c r="Y4220" s="263"/>
    </row>
    <row r="4221" spans="1:25" s="259" customFormat="1" ht="12.75" customHeight="1">
      <c r="A4221" s="174"/>
      <c r="B4221" s="227"/>
      <c r="C4221" s="227"/>
      <c r="D4221" s="248" t="s">
        <v>1744</v>
      </c>
      <c r="E4221" s="305"/>
      <c r="F4221" s="305"/>
      <c r="G4221" s="305"/>
      <c r="H4221" s="305"/>
      <c r="I4221" s="305"/>
      <c r="J4221" s="305"/>
      <c r="K4221" s="305">
        <v>11906070</v>
      </c>
      <c r="L4221" s="305"/>
      <c r="M4221" s="337"/>
      <c r="N4221" s="337"/>
      <c r="O4221" s="337"/>
      <c r="P4221" s="337"/>
      <c r="Q4221" s="337"/>
      <c r="R4221" s="337"/>
      <c r="S4221" s="305">
        <f t="shared" si="958"/>
        <v>11906070</v>
      </c>
      <c r="T4221" s="337"/>
      <c r="U4221" s="337"/>
      <c r="V4221" s="337"/>
      <c r="W4221" s="337"/>
      <c r="X4221" s="337"/>
      <c r="Y4221" s="263"/>
    </row>
    <row r="4222" spans="1:25" s="259" customFormat="1" ht="12.75" customHeight="1">
      <c r="A4222" s="174"/>
      <c r="B4222" s="227"/>
      <c r="C4222" s="227"/>
      <c r="D4222" s="248" t="s">
        <v>1745</v>
      </c>
      <c r="E4222" s="305"/>
      <c r="F4222" s="305"/>
      <c r="G4222" s="305"/>
      <c r="H4222" s="305"/>
      <c r="I4222" s="305"/>
      <c r="J4222" s="305"/>
      <c r="K4222" s="305">
        <v>5617260</v>
      </c>
      <c r="L4222" s="305"/>
      <c r="M4222" s="337"/>
      <c r="N4222" s="337"/>
      <c r="O4222" s="337"/>
      <c r="P4222" s="337"/>
      <c r="Q4222" s="337"/>
      <c r="R4222" s="337"/>
      <c r="S4222" s="305">
        <f t="shared" si="958"/>
        <v>5617260</v>
      </c>
      <c r="T4222" s="337"/>
      <c r="U4222" s="337"/>
      <c r="V4222" s="337"/>
      <c r="W4222" s="337"/>
      <c r="X4222" s="337"/>
      <c r="Y4222" s="263"/>
    </row>
    <row r="4223" spans="1:25" s="259" customFormat="1" ht="12.75" customHeight="1">
      <c r="A4223" s="174"/>
      <c r="B4223" s="227"/>
      <c r="C4223" s="227"/>
      <c r="D4223" s="248" t="s">
        <v>1746</v>
      </c>
      <c r="E4223" s="305"/>
      <c r="F4223" s="305"/>
      <c r="G4223" s="305"/>
      <c r="H4223" s="305"/>
      <c r="I4223" s="305"/>
      <c r="J4223" s="305"/>
      <c r="K4223" s="305">
        <v>4231920</v>
      </c>
      <c r="L4223" s="305"/>
      <c r="M4223" s="337"/>
      <c r="N4223" s="337"/>
      <c r="O4223" s="337"/>
      <c r="P4223" s="337"/>
      <c r="Q4223" s="337"/>
      <c r="R4223" s="337"/>
      <c r="S4223" s="305">
        <f t="shared" si="958"/>
        <v>4231920</v>
      </c>
      <c r="T4223" s="337"/>
      <c r="U4223" s="337"/>
      <c r="V4223" s="337"/>
      <c r="W4223" s="337"/>
      <c r="X4223" s="337"/>
      <c r="Y4223" s="263"/>
    </row>
    <row r="4224" spans="1:25" s="259" customFormat="1" ht="12.75" customHeight="1">
      <c r="A4224" s="174"/>
      <c r="B4224" s="227"/>
      <c r="C4224" s="227"/>
      <c r="D4224" s="248" t="s">
        <v>1740</v>
      </c>
      <c r="E4224" s="305"/>
      <c r="F4224" s="305"/>
      <c r="G4224" s="305"/>
      <c r="H4224" s="305"/>
      <c r="I4224" s="305"/>
      <c r="J4224" s="305"/>
      <c r="K4224" s="305">
        <v>9013070</v>
      </c>
      <c r="L4224" s="305"/>
      <c r="M4224" s="337"/>
      <c r="N4224" s="337"/>
      <c r="O4224" s="337"/>
      <c r="P4224" s="337"/>
      <c r="Q4224" s="337"/>
      <c r="R4224" s="337"/>
      <c r="S4224" s="305">
        <f t="shared" si="958"/>
        <v>9013070</v>
      </c>
      <c r="T4224" s="337"/>
      <c r="U4224" s="337"/>
      <c r="V4224" s="337"/>
      <c r="W4224" s="337"/>
      <c r="X4224" s="337"/>
      <c r="Y4224" s="263"/>
    </row>
    <row r="4225" spans="1:25" s="259" customFormat="1" ht="12.75" customHeight="1">
      <c r="A4225" s="174"/>
      <c r="B4225" s="227"/>
      <c r="C4225" s="227"/>
      <c r="D4225" s="248" t="s">
        <v>1747</v>
      </c>
      <c r="E4225" s="305"/>
      <c r="F4225" s="305"/>
      <c r="G4225" s="305"/>
      <c r="H4225" s="305"/>
      <c r="I4225" s="305"/>
      <c r="J4225" s="305"/>
      <c r="K4225" s="305">
        <v>22816420</v>
      </c>
      <c r="L4225" s="305"/>
      <c r="M4225" s="337"/>
      <c r="N4225" s="337"/>
      <c r="O4225" s="337"/>
      <c r="P4225" s="337"/>
      <c r="Q4225" s="337"/>
      <c r="R4225" s="337"/>
      <c r="S4225" s="305">
        <f t="shared" si="958"/>
        <v>22816420</v>
      </c>
      <c r="T4225" s="337"/>
      <c r="U4225" s="337"/>
      <c r="V4225" s="337"/>
      <c r="W4225" s="337"/>
      <c r="X4225" s="337"/>
      <c r="Y4225" s="263"/>
    </row>
    <row r="4226" spans="1:25" s="259" customFormat="1" ht="12.75" customHeight="1">
      <c r="A4226" s="174"/>
      <c r="B4226" s="227"/>
      <c r="C4226" s="227"/>
      <c r="D4226" s="248" t="s">
        <v>1748</v>
      </c>
      <c r="E4226" s="305"/>
      <c r="F4226" s="305"/>
      <c r="G4226" s="305"/>
      <c r="H4226" s="305"/>
      <c r="I4226" s="305"/>
      <c r="J4226" s="305"/>
      <c r="K4226" s="305">
        <v>100000000</v>
      </c>
      <c r="L4226" s="305"/>
      <c r="M4226" s="337"/>
      <c r="N4226" s="337"/>
      <c r="O4226" s="337"/>
      <c r="P4226" s="337"/>
      <c r="Q4226" s="337"/>
      <c r="R4226" s="337"/>
      <c r="S4226" s="337"/>
      <c r="T4226" s="337"/>
      <c r="U4226" s="337"/>
      <c r="V4226" s="337"/>
      <c r="W4226" s="337"/>
      <c r="X4226" s="337"/>
      <c r="Y4226" s="263"/>
    </row>
    <row r="4227" spans="1:25" s="259" customFormat="1" ht="12.75" customHeight="1">
      <c r="A4227" s="174"/>
      <c r="B4227" s="227"/>
      <c r="C4227" s="227"/>
      <c r="D4227" s="271" t="s">
        <v>1749</v>
      </c>
      <c r="E4227" s="305"/>
      <c r="F4227" s="305"/>
      <c r="G4227" s="305"/>
      <c r="H4227" s="305"/>
      <c r="I4227" s="305"/>
      <c r="J4227" s="305"/>
      <c r="K4227" s="305">
        <v>0</v>
      </c>
      <c r="L4227" s="305"/>
      <c r="M4227" s="337"/>
      <c r="N4227" s="337"/>
      <c r="O4227" s="337"/>
      <c r="P4227" s="337"/>
      <c r="Q4227" s="337"/>
      <c r="R4227" s="337"/>
      <c r="S4227" s="337"/>
      <c r="T4227" s="337"/>
      <c r="U4227" s="337"/>
      <c r="V4227" s="337"/>
      <c r="W4227" s="337"/>
      <c r="X4227" s="337"/>
      <c r="Y4227" s="263"/>
    </row>
    <row r="4228" spans="1:25" s="259" customFormat="1" ht="12.75" customHeight="1">
      <c r="A4228" s="174"/>
      <c r="B4228" s="227"/>
      <c r="C4228" s="227"/>
      <c r="D4228" s="248" t="s">
        <v>1750</v>
      </c>
      <c r="E4228" s="305"/>
      <c r="F4228" s="305"/>
      <c r="G4228" s="305"/>
      <c r="H4228" s="305"/>
      <c r="I4228" s="305"/>
      <c r="J4228" s="305"/>
      <c r="K4228" s="305">
        <v>576177800</v>
      </c>
      <c r="L4228" s="305"/>
      <c r="M4228" s="337"/>
      <c r="N4228" s="337"/>
      <c r="O4228" s="337"/>
      <c r="P4228" s="337"/>
      <c r="Q4228" s="337"/>
      <c r="R4228" s="337"/>
      <c r="S4228" s="337"/>
      <c r="T4228" s="337"/>
      <c r="U4228" s="337"/>
      <c r="V4228" s="337"/>
      <c r="W4228" s="337"/>
      <c r="X4228" s="337"/>
      <c r="Y4228" s="263"/>
    </row>
    <row r="4229" spans="1:25" s="259" customFormat="1" ht="12.75" customHeight="1">
      <c r="A4229" s="174"/>
      <c r="B4229" s="227"/>
      <c r="C4229" s="227"/>
      <c r="D4229" s="248" t="s">
        <v>1751</v>
      </c>
      <c r="E4229" s="305"/>
      <c r="F4229" s="305"/>
      <c r="G4229" s="305"/>
      <c r="H4229" s="305"/>
      <c r="I4229" s="305"/>
      <c r="J4229" s="305"/>
      <c r="K4229" s="305">
        <v>156591600</v>
      </c>
      <c r="L4229" s="305"/>
      <c r="M4229" s="337"/>
      <c r="N4229" s="337"/>
      <c r="O4229" s="337"/>
      <c r="P4229" s="337"/>
      <c r="Q4229" s="337"/>
      <c r="R4229" s="337"/>
      <c r="S4229" s="337"/>
      <c r="T4229" s="337"/>
      <c r="U4229" s="337"/>
      <c r="V4229" s="337"/>
      <c r="W4229" s="337"/>
      <c r="X4229" s="337"/>
      <c r="Y4229" s="263"/>
    </row>
    <row r="4230" spans="1:25" s="259" customFormat="1" ht="12.75" customHeight="1">
      <c r="A4230" s="174"/>
      <c r="B4230" s="227"/>
      <c r="C4230" s="227"/>
      <c r="D4230" s="248" t="s">
        <v>1752</v>
      </c>
      <c r="E4230" s="305"/>
      <c r="F4230" s="305"/>
      <c r="G4230" s="305"/>
      <c r="H4230" s="305"/>
      <c r="I4230" s="305"/>
      <c r="J4230" s="305"/>
      <c r="K4230" s="305">
        <v>162419400</v>
      </c>
      <c r="L4230" s="305"/>
      <c r="M4230" s="337"/>
      <c r="N4230" s="337"/>
      <c r="O4230" s="337"/>
      <c r="P4230" s="337"/>
      <c r="Q4230" s="337"/>
      <c r="R4230" s="337"/>
      <c r="S4230" s="337"/>
      <c r="T4230" s="337"/>
      <c r="U4230" s="337"/>
      <c r="V4230" s="337"/>
      <c r="W4230" s="337"/>
      <c r="X4230" s="337"/>
      <c r="Y4230" s="263"/>
    </row>
    <row r="4231" spans="1:25" s="259" customFormat="1" ht="12.75" customHeight="1">
      <c r="A4231" s="174"/>
      <c r="B4231" s="227"/>
      <c r="C4231" s="227"/>
      <c r="D4231" s="248" t="s">
        <v>1753</v>
      </c>
      <c r="E4231" s="305"/>
      <c r="F4231" s="305"/>
      <c r="G4231" s="305"/>
      <c r="H4231" s="305"/>
      <c r="I4231" s="305"/>
      <c r="J4231" s="305"/>
      <c r="K4231" s="305">
        <v>121895400</v>
      </c>
      <c r="L4231" s="305"/>
      <c r="M4231" s="337"/>
      <c r="N4231" s="337"/>
      <c r="O4231" s="337"/>
      <c r="P4231" s="337"/>
      <c r="Q4231" s="337"/>
      <c r="R4231" s="337"/>
      <c r="S4231" s="337"/>
      <c r="T4231" s="337"/>
      <c r="U4231" s="337"/>
      <c r="V4231" s="337"/>
      <c r="W4231" s="337"/>
      <c r="X4231" s="337"/>
      <c r="Y4231" s="263"/>
    </row>
    <row r="4232" spans="1:25" s="259" customFormat="1" ht="12.75" customHeight="1">
      <c r="A4232" s="174"/>
      <c r="B4232" s="227"/>
      <c r="C4232" s="227"/>
      <c r="D4232" s="248" t="s">
        <v>1754</v>
      </c>
      <c r="E4232" s="305"/>
      <c r="F4232" s="305"/>
      <c r="G4232" s="305"/>
      <c r="H4232" s="305"/>
      <c r="I4232" s="305"/>
      <c r="J4232" s="305"/>
      <c r="K4232" s="305">
        <v>449042000</v>
      </c>
      <c r="L4232" s="305"/>
      <c r="M4232" s="337"/>
      <c r="N4232" s="337"/>
      <c r="O4232" s="337"/>
      <c r="P4232" s="337"/>
      <c r="Q4232" s="337"/>
      <c r="R4232" s="337"/>
      <c r="S4232" s="337"/>
      <c r="T4232" s="337"/>
      <c r="U4232" s="337"/>
      <c r="V4232" s="337"/>
      <c r="W4232" s="337"/>
      <c r="X4232" s="337"/>
      <c r="Y4232" s="263"/>
    </row>
    <row r="4233" spans="1:25" s="259" customFormat="1" ht="12.75" customHeight="1">
      <c r="A4233" s="174"/>
      <c r="B4233" s="227"/>
      <c r="C4233" s="227"/>
      <c r="D4233" s="248" t="s">
        <v>1755</v>
      </c>
      <c r="E4233" s="305"/>
      <c r="F4233" s="305"/>
      <c r="G4233" s="305"/>
      <c r="H4233" s="305"/>
      <c r="I4233" s="305"/>
      <c r="J4233" s="305"/>
      <c r="K4233" s="305">
        <v>240923100</v>
      </c>
      <c r="L4233" s="305"/>
      <c r="M4233" s="337"/>
      <c r="N4233" s="337"/>
      <c r="O4233" s="337"/>
      <c r="P4233" s="337"/>
      <c r="Q4233" s="337"/>
      <c r="R4233" s="337"/>
      <c r="S4233" s="337"/>
      <c r="T4233" s="337"/>
      <c r="U4233" s="337"/>
      <c r="V4233" s="337"/>
      <c r="W4233" s="337"/>
      <c r="X4233" s="337"/>
      <c r="Y4233" s="263"/>
    </row>
    <row r="4234" spans="1:25" s="259" customFormat="1" ht="12.75" customHeight="1">
      <c r="A4234" s="174"/>
      <c r="B4234" s="227"/>
      <c r="C4234" s="227"/>
      <c r="D4234" s="248" t="s">
        <v>758</v>
      </c>
      <c r="E4234" s="305"/>
      <c r="F4234" s="305"/>
      <c r="G4234" s="305"/>
      <c r="H4234" s="305"/>
      <c r="I4234" s="305"/>
      <c r="J4234" s="305"/>
      <c r="K4234" s="305">
        <v>377254416</v>
      </c>
      <c r="L4234" s="305"/>
      <c r="M4234" s="337"/>
      <c r="N4234" s="337"/>
      <c r="O4234" s="337"/>
      <c r="P4234" s="337"/>
      <c r="Q4234" s="337"/>
      <c r="R4234" s="337"/>
      <c r="S4234" s="337"/>
      <c r="T4234" s="337"/>
      <c r="U4234" s="337"/>
      <c r="V4234" s="337"/>
      <c r="W4234" s="337"/>
      <c r="X4234" s="337"/>
      <c r="Y4234" s="263"/>
    </row>
    <row r="4235" spans="1:25" s="259" customFormat="1" ht="12.75" customHeight="1">
      <c r="A4235" s="174"/>
      <c r="B4235" s="227"/>
      <c r="C4235" s="227"/>
      <c r="D4235" s="248" t="s">
        <v>759</v>
      </c>
      <c r="E4235" s="305"/>
      <c r="F4235" s="305"/>
      <c r="G4235" s="305"/>
      <c r="H4235" s="305"/>
      <c r="I4235" s="305"/>
      <c r="J4235" s="305"/>
      <c r="K4235" s="305">
        <v>34866700</v>
      </c>
      <c r="L4235" s="305"/>
      <c r="M4235" s="337"/>
      <c r="N4235" s="337"/>
      <c r="O4235" s="337"/>
      <c r="P4235" s="337"/>
      <c r="Q4235" s="337"/>
      <c r="R4235" s="337"/>
      <c r="S4235" s="337"/>
      <c r="T4235" s="337"/>
      <c r="U4235" s="337"/>
      <c r="V4235" s="337"/>
      <c r="W4235" s="337"/>
      <c r="X4235" s="337"/>
      <c r="Y4235" s="263"/>
    </row>
    <row r="4236" spans="1:25" s="259" customFormat="1" ht="12.75" customHeight="1">
      <c r="A4236" s="174"/>
      <c r="B4236" s="227"/>
      <c r="C4236" s="227"/>
      <c r="D4236" s="248" t="s">
        <v>1756</v>
      </c>
      <c r="E4236" s="305"/>
      <c r="F4236" s="305"/>
      <c r="G4236" s="305"/>
      <c r="H4236" s="305"/>
      <c r="I4236" s="305"/>
      <c r="J4236" s="305"/>
      <c r="K4236" s="305">
        <v>524385180</v>
      </c>
      <c r="L4236" s="305"/>
      <c r="M4236" s="337"/>
      <c r="N4236" s="337"/>
      <c r="O4236" s="337"/>
      <c r="P4236" s="337"/>
      <c r="Q4236" s="337"/>
      <c r="R4236" s="337"/>
      <c r="S4236" s="337"/>
      <c r="T4236" s="337"/>
      <c r="U4236" s="337"/>
      <c r="V4236" s="337"/>
      <c r="W4236" s="337"/>
      <c r="X4236" s="337"/>
      <c r="Y4236" s="263"/>
    </row>
    <row r="4237" spans="1:25" s="259" customFormat="1" ht="12.75" customHeight="1">
      <c r="A4237" s="174"/>
      <c r="B4237" s="227"/>
      <c r="C4237" s="227"/>
      <c r="D4237" s="248" t="s">
        <v>1757</v>
      </c>
      <c r="E4237" s="305"/>
      <c r="F4237" s="305"/>
      <c r="G4237" s="305"/>
      <c r="H4237" s="305"/>
      <c r="I4237" s="305"/>
      <c r="J4237" s="305"/>
      <c r="K4237" s="305">
        <v>206019220</v>
      </c>
      <c r="L4237" s="305"/>
      <c r="M4237" s="337"/>
      <c r="N4237" s="337"/>
      <c r="O4237" s="337"/>
      <c r="P4237" s="337"/>
      <c r="Q4237" s="337"/>
      <c r="R4237" s="337"/>
      <c r="S4237" s="337"/>
      <c r="T4237" s="337"/>
      <c r="U4237" s="337"/>
      <c r="V4237" s="337"/>
      <c r="W4237" s="337"/>
      <c r="X4237" s="337"/>
      <c r="Y4237" s="263"/>
    </row>
    <row r="4238" spans="1:25" s="259" customFormat="1" ht="12.75" customHeight="1">
      <c r="A4238" s="174"/>
      <c r="B4238" s="227"/>
      <c r="C4238" s="227"/>
      <c r="D4238" s="248" t="s">
        <v>1758</v>
      </c>
      <c r="E4238" s="305"/>
      <c r="F4238" s="305"/>
      <c r="G4238" s="305"/>
      <c r="H4238" s="305"/>
      <c r="I4238" s="305"/>
      <c r="J4238" s="305"/>
      <c r="K4238" s="305">
        <v>121000000</v>
      </c>
      <c r="L4238" s="305"/>
      <c r="M4238" s="337"/>
      <c r="N4238" s="337"/>
      <c r="O4238" s="337"/>
      <c r="P4238" s="337"/>
      <c r="Q4238" s="337"/>
      <c r="R4238" s="337"/>
      <c r="S4238" s="337"/>
      <c r="T4238" s="337"/>
      <c r="U4238" s="337"/>
      <c r="V4238" s="337"/>
      <c r="W4238" s="337"/>
      <c r="X4238" s="337"/>
      <c r="Y4238" s="263"/>
    </row>
    <row r="4239" spans="1:25" s="259" customFormat="1" ht="12.75" customHeight="1">
      <c r="A4239" s="174"/>
      <c r="B4239" s="227"/>
      <c r="C4239" s="227"/>
      <c r="D4239" s="248" t="s">
        <v>1759</v>
      </c>
      <c r="E4239" s="305"/>
      <c r="F4239" s="305"/>
      <c r="G4239" s="305"/>
      <c r="H4239" s="305"/>
      <c r="I4239" s="305"/>
      <c r="J4239" s="305"/>
      <c r="K4239" s="305">
        <v>901931626</v>
      </c>
      <c r="L4239" s="305"/>
      <c r="M4239" s="337"/>
      <c r="N4239" s="337"/>
      <c r="O4239" s="337"/>
      <c r="P4239" s="337"/>
      <c r="Q4239" s="337"/>
      <c r="R4239" s="337"/>
      <c r="S4239" s="337"/>
      <c r="T4239" s="337"/>
      <c r="U4239" s="337"/>
      <c r="V4239" s="337"/>
      <c r="W4239" s="337"/>
      <c r="X4239" s="337"/>
      <c r="Y4239" s="263"/>
    </row>
    <row r="4240" spans="1:25" s="259" customFormat="1" ht="12.75" customHeight="1">
      <c r="A4240" s="174"/>
      <c r="B4240" s="227"/>
      <c r="C4240" s="227"/>
      <c r="D4240" s="248" t="s">
        <v>1760</v>
      </c>
      <c r="E4240" s="305"/>
      <c r="F4240" s="305"/>
      <c r="G4240" s="305"/>
      <c r="H4240" s="305"/>
      <c r="I4240" s="305"/>
      <c r="J4240" s="305"/>
      <c r="K4240" s="305"/>
      <c r="L4240" s="305"/>
      <c r="M4240" s="337"/>
      <c r="N4240" s="337"/>
      <c r="O4240" s="337"/>
      <c r="P4240" s="337"/>
      <c r="Q4240" s="337"/>
      <c r="R4240" s="337"/>
      <c r="S4240" s="337"/>
      <c r="T4240" s="337"/>
      <c r="U4240" s="337"/>
      <c r="V4240" s="337"/>
      <c r="W4240" s="337"/>
      <c r="X4240" s="337"/>
      <c r="Y4240" s="263"/>
    </row>
    <row r="4241" spans="1:25" s="259" customFormat="1" ht="12.75" customHeight="1">
      <c r="A4241" s="174"/>
      <c r="B4241" s="227"/>
      <c r="C4241" s="227"/>
      <c r="D4241" s="248" t="s">
        <v>1761</v>
      </c>
      <c r="E4241" s="305"/>
      <c r="F4241" s="305"/>
      <c r="G4241" s="305"/>
      <c r="H4241" s="305"/>
      <c r="I4241" s="305"/>
      <c r="J4241" s="305"/>
      <c r="K4241" s="305"/>
      <c r="L4241" s="305"/>
      <c r="M4241" s="337"/>
      <c r="N4241" s="337"/>
      <c r="O4241" s="337"/>
      <c r="P4241" s="337"/>
      <c r="Q4241" s="337"/>
      <c r="R4241" s="337"/>
      <c r="S4241" s="337"/>
      <c r="T4241" s="337"/>
      <c r="U4241" s="337"/>
      <c r="V4241" s="337"/>
      <c r="W4241" s="337"/>
      <c r="X4241" s="337"/>
      <c r="Y4241" s="263"/>
    </row>
    <row r="4242" spans="1:25" s="259" customFormat="1" ht="12.75" customHeight="1">
      <c r="A4242" s="174"/>
      <c r="B4242" s="227"/>
      <c r="C4242" s="227"/>
      <c r="D4242" s="248" t="s">
        <v>1762</v>
      </c>
      <c r="E4242" s="305"/>
      <c r="F4242" s="305"/>
      <c r="G4242" s="305"/>
      <c r="H4242" s="305"/>
      <c r="I4242" s="305"/>
      <c r="J4242" s="305"/>
      <c r="K4242" s="305"/>
      <c r="L4242" s="305"/>
      <c r="M4242" s="337"/>
      <c r="N4242" s="337"/>
      <c r="O4242" s="337"/>
      <c r="P4242" s="337"/>
      <c r="Q4242" s="337"/>
      <c r="R4242" s="337"/>
      <c r="S4242" s="337"/>
      <c r="T4242" s="337"/>
      <c r="U4242" s="337"/>
      <c r="V4242" s="337"/>
      <c r="W4242" s="337"/>
      <c r="X4242" s="337"/>
      <c r="Y4242" s="263"/>
    </row>
    <row r="4243" spans="1:25" s="259" customFormat="1" ht="12.75" customHeight="1">
      <c r="A4243" s="174"/>
      <c r="B4243" s="227"/>
      <c r="C4243" s="227"/>
      <c r="D4243" s="248" t="s">
        <v>1796</v>
      </c>
      <c r="E4243" s="305"/>
      <c r="F4243" s="305"/>
      <c r="G4243" s="305"/>
      <c r="H4243" s="305"/>
      <c r="I4243" s="305"/>
      <c r="J4243" s="305"/>
      <c r="K4243" s="305">
        <v>412099600</v>
      </c>
      <c r="L4243" s="305"/>
      <c r="M4243" s="337"/>
      <c r="N4243" s="337"/>
      <c r="O4243" s="337"/>
      <c r="P4243" s="337"/>
      <c r="Q4243" s="337"/>
      <c r="R4243" s="337"/>
      <c r="S4243" s="337"/>
      <c r="T4243" s="337"/>
      <c r="U4243" s="337"/>
      <c r="V4243" s="337"/>
      <c r="W4243" s="337"/>
      <c r="X4243" s="337"/>
      <c r="Y4243" s="263"/>
    </row>
    <row r="4244" spans="1:25" s="259" customFormat="1" ht="12.75" customHeight="1">
      <c r="A4244" s="174"/>
      <c r="B4244" s="227"/>
      <c r="C4244" s="227"/>
      <c r="D4244" s="248" t="s">
        <v>1797</v>
      </c>
      <c r="E4244" s="305"/>
      <c r="F4244" s="305"/>
      <c r="G4244" s="305"/>
      <c r="H4244" s="305"/>
      <c r="I4244" s="305"/>
      <c r="J4244" s="305"/>
      <c r="K4244" s="305">
        <v>93830000</v>
      </c>
      <c r="L4244" s="305"/>
      <c r="M4244" s="337"/>
      <c r="N4244" s="337"/>
      <c r="O4244" s="337"/>
      <c r="P4244" s="337"/>
      <c r="Q4244" s="337"/>
      <c r="R4244" s="337"/>
      <c r="S4244" s="337"/>
      <c r="T4244" s="337"/>
      <c r="U4244" s="337"/>
      <c r="V4244" s="337"/>
      <c r="W4244" s="337"/>
      <c r="X4244" s="337"/>
      <c r="Y4244" s="263"/>
    </row>
    <row r="4245" spans="1:25" s="259" customFormat="1" ht="12.75" customHeight="1">
      <c r="A4245" s="174"/>
      <c r="B4245" s="227"/>
      <c r="C4245" s="227"/>
      <c r="D4245" s="248" t="s">
        <v>1798</v>
      </c>
      <c r="E4245" s="305"/>
      <c r="F4245" s="305"/>
      <c r="G4245" s="305"/>
      <c r="H4245" s="305"/>
      <c r="I4245" s="305"/>
      <c r="J4245" s="305"/>
      <c r="K4245" s="305">
        <v>108295000</v>
      </c>
      <c r="L4245" s="305"/>
      <c r="M4245" s="337"/>
      <c r="N4245" s="337"/>
      <c r="O4245" s="337"/>
      <c r="P4245" s="337"/>
      <c r="Q4245" s="337"/>
      <c r="R4245" s="337"/>
      <c r="S4245" s="337"/>
      <c r="T4245" s="337"/>
      <c r="U4245" s="337"/>
      <c r="V4245" s="337"/>
      <c r="W4245" s="337"/>
      <c r="X4245" s="337"/>
      <c r="Y4245" s="263"/>
    </row>
    <row r="4246" spans="1:25" s="259" customFormat="1" ht="12.75" customHeight="1">
      <c r="A4246" s="174"/>
      <c r="B4246" s="227"/>
      <c r="C4246" s="227"/>
      <c r="D4246" s="248" t="s">
        <v>1799</v>
      </c>
      <c r="E4246" s="305"/>
      <c r="F4246" s="305"/>
      <c r="G4246" s="305"/>
      <c r="H4246" s="305"/>
      <c r="I4246" s="305"/>
      <c r="J4246" s="305"/>
      <c r="K4246" s="305">
        <v>83630000</v>
      </c>
      <c r="L4246" s="305"/>
      <c r="M4246" s="337"/>
      <c r="N4246" s="337"/>
      <c r="O4246" s="337"/>
      <c r="P4246" s="337"/>
      <c r="Q4246" s="337"/>
      <c r="R4246" s="337"/>
      <c r="S4246" s="337"/>
      <c r="T4246" s="337"/>
      <c r="U4246" s="337"/>
      <c r="V4246" s="337"/>
      <c r="W4246" s="337"/>
      <c r="X4246" s="337"/>
      <c r="Y4246" s="263"/>
    </row>
    <row r="4247" spans="1:25" s="259" customFormat="1" ht="12.75" customHeight="1">
      <c r="A4247" s="174"/>
      <c r="B4247" s="227"/>
      <c r="C4247" s="227"/>
      <c r="D4247" s="248" t="s">
        <v>1800</v>
      </c>
      <c r="E4247" s="305"/>
      <c r="F4247" s="305"/>
      <c r="G4247" s="305"/>
      <c r="H4247" s="305"/>
      <c r="I4247" s="305"/>
      <c r="J4247" s="305"/>
      <c r="K4247" s="305">
        <v>37400000</v>
      </c>
      <c r="L4247" s="305"/>
      <c r="M4247" s="337"/>
      <c r="N4247" s="337"/>
      <c r="O4247" s="337"/>
      <c r="P4247" s="337"/>
      <c r="Q4247" s="337"/>
      <c r="R4247" s="337"/>
      <c r="S4247" s="337"/>
      <c r="T4247" s="337"/>
      <c r="U4247" s="337"/>
      <c r="V4247" s="337"/>
      <c r="W4247" s="337"/>
      <c r="X4247" s="337"/>
      <c r="Y4247" s="263"/>
    </row>
    <row r="4248" spans="1:25" s="259" customFormat="1" ht="12.75" customHeight="1">
      <c r="A4248" s="174"/>
      <c r="B4248" s="227"/>
      <c r="C4248" s="227"/>
      <c r="D4248" s="248" t="s">
        <v>1763</v>
      </c>
      <c r="E4248" s="305"/>
      <c r="F4248" s="305"/>
      <c r="G4248" s="305"/>
      <c r="H4248" s="305"/>
      <c r="I4248" s="305"/>
      <c r="J4248" s="305"/>
      <c r="K4248" s="305">
        <v>6858389850</v>
      </c>
      <c r="L4248" s="305"/>
      <c r="M4248" s="337"/>
      <c r="N4248" s="337"/>
      <c r="O4248" s="337"/>
      <c r="P4248" s="337"/>
      <c r="Q4248" s="337"/>
      <c r="R4248" s="337"/>
      <c r="S4248" s="337"/>
      <c r="T4248" s="337"/>
      <c r="U4248" s="337"/>
      <c r="V4248" s="337"/>
      <c r="W4248" s="337"/>
      <c r="X4248" s="337"/>
      <c r="Y4248" s="263"/>
    </row>
    <row r="4249" spans="1:25" s="259" customFormat="1" ht="12.75" customHeight="1">
      <c r="A4249" s="174"/>
      <c r="B4249" s="227"/>
      <c r="C4249" s="227"/>
      <c r="D4249" s="248" t="s">
        <v>1764</v>
      </c>
      <c r="E4249" s="305"/>
      <c r="F4249" s="305"/>
      <c r="G4249" s="305"/>
      <c r="H4249" s="305"/>
      <c r="I4249" s="305"/>
      <c r="J4249" s="305"/>
      <c r="K4249" s="305">
        <v>225625000</v>
      </c>
      <c r="L4249" s="305"/>
      <c r="M4249" s="337"/>
      <c r="N4249" s="337"/>
      <c r="O4249" s="337"/>
      <c r="P4249" s="337"/>
      <c r="Q4249" s="337"/>
      <c r="R4249" s="337"/>
      <c r="S4249" s="337"/>
      <c r="T4249" s="337"/>
      <c r="U4249" s="337"/>
      <c r="V4249" s="337"/>
      <c r="W4249" s="337"/>
      <c r="X4249" s="337"/>
      <c r="Y4249" s="263"/>
    </row>
    <row r="4250" spans="1:25" s="259" customFormat="1" ht="12.75" customHeight="1">
      <c r="A4250" s="174"/>
      <c r="B4250" s="227"/>
      <c r="C4250" s="227"/>
      <c r="D4250" s="248" t="s">
        <v>1765</v>
      </c>
      <c r="E4250" s="305"/>
      <c r="F4250" s="305"/>
      <c r="G4250" s="305"/>
      <c r="H4250" s="305"/>
      <c r="I4250" s="305"/>
      <c r="J4250" s="305"/>
      <c r="K4250" s="305">
        <v>9850000</v>
      </c>
      <c r="L4250" s="305"/>
      <c r="M4250" s="337"/>
      <c r="N4250" s="337"/>
      <c r="O4250" s="337"/>
      <c r="P4250" s="337"/>
      <c r="Q4250" s="337"/>
      <c r="R4250" s="337"/>
      <c r="S4250" s="305">
        <f>K4250</f>
        <v>9850000</v>
      </c>
      <c r="T4250" s="337"/>
      <c r="U4250" s="337"/>
      <c r="V4250" s="337"/>
      <c r="W4250" s="337"/>
      <c r="X4250" s="337"/>
      <c r="Y4250" s="263"/>
    </row>
    <row r="4251" spans="1:25" s="259" customFormat="1" ht="12.75" customHeight="1">
      <c r="A4251" s="174"/>
      <c r="B4251" s="227"/>
      <c r="C4251" s="227"/>
      <c r="D4251" s="248" t="s">
        <v>1765</v>
      </c>
      <c r="E4251" s="305"/>
      <c r="F4251" s="305"/>
      <c r="G4251" s="305"/>
      <c r="H4251" s="305"/>
      <c r="I4251" s="305"/>
      <c r="J4251" s="305"/>
      <c r="K4251" s="305">
        <v>4750000</v>
      </c>
      <c r="L4251" s="305"/>
      <c r="M4251" s="337"/>
      <c r="N4251" s="337"/>
      <c r="O4251" s="337"/>
      <c r="P4251" s="337"/>
      <c r="Q4251" s="337"/>
      <c r="R4251" s="337"/>
      <c r="S4251" s="305">
        <f t="shared" ref="S4251:S4253" si="959">K4251</f>
        <v>4750000</v>
      </c>
      <c r="T4251" s="337"/>
      <c r="U4251" s="337"/>
      <c r="V4251" s="337"/>
      <c r="W4251" s="337"/>
      <c r="X4251" s="337"/>
      <c r="Y4251" s="263"/>
    </row>
    <row r="4252" spans="1:25" s="259" customFormat="1" ht="12.75" customHeight="1">
      <c r="A4252" s="174"/>
      <c r="B4252" s="227"/>
      <c r="C4252" s="227"/>
      <c r="D4252" s="248" t="s">
        <v>1766</v>
      </c>
      <c r="E4252" s="305"/>
      <c r="F4252" s="305"/>
      <c r="G4252" s="305"/>
      <c r="H4252" s="305"/>
      <c r="I4252" s="305"/>
      <c r="J4252" s="305"/>
      <c r="K4252" s="305">
        <v>13200000</v>
      </c>
      <c r="L4252" s="305"/>
      <c r="M4252" s="337"/>
      <c r="N4252" s="337"/>
      <c r="O4252" s="337"/>
      <c r="P4252" s="337"/>
      <c r="Q4252" s="337"/>
      <c r="R4252" s="337"/>
      <c r="S4252" s="305">
        <f t="shared" si="959"/>
        <v>13200000</v>
      </c>
      <c r="T4252" s="337"/>
      <c r="U4252" s="337"/>
      <c r="V4252" s="337"/>
      <c r="W4252" s="337"/>
      <c r="X4252" s="337"/>
      <c r="Y4252" s="263"/>
    </row>
    <row r="4253" spans="1:25" s="259" customFormat="1" ht="12.75" customHeight="1">
      <c r="A4253" s="174"/>
      <c r="B4253" s="227"/>
      <c r="C4253" s="227"/>
      <c r="D4253" s="248" t="s">
        <v>1767</v>
      </c>
      <c r="E4253" s="305"/>
      <c r="F4253" s="305"/>
      <c r="G4253" s="305"/>
      <c r="H4253" s="305"/>
      <c r="I4253" s="305"/>
      <c r="J4253" s="305"/>
      <c r="K4253" s="305">
        <v>3181250</v>
      </c>
      <c r="L4253" s="305"/>
      <c r="M4253" s="337"/>
      <c r="N4253" s="337"/>
      <c r="O4253" s="337"/>
      <c r="P4253" s="337"/>
      <c r="Q4253" s="337"/>
      <c r="R4253" s="337"/>
      <c r="S4253" s="305">
        <f t="shared" si="959"/>
        <v>3181250</v>
      </c>
      <c r="T4253" s="337"/>
      <c r="U4253" s="337"/>
      <c r="V4253" s="337"/>
      <c r="W4253" s="337"/>
      <c r="X4253" s="337"/>
      <c r="Y4253" s="263"/>
    </row>
    <row r="4254" spans="1:25">
      <c r="A4254" s="173"/>
      <c r="B4254" s="163">
        <v>4</v>
      </c>
      <c r="C4254" s="163" t="s">
        <v>98</v>
      </c>
      <c r="D4254" s="167" t="s">
        <v>8</v>
      </c>
      <c r="E4254" s="300">
        <v>0</v>
      </c>
      <c r="F4254" s="300"/>
      <c r="G4254" s="300">
        <f>SUM(G4255:G4270)</f>
        <v>0</v>
      </c>
      <c r="H4254" s="300">
        <f t="shared" ref="H4254:T4254" si="960">SUM(H4255:H4270)</f>
        <v>0</v>
      </c>
      <c r="I4254" s="300">
        <f t="shared" si="960"/>
        <v>0</v>
      </c>
      <c r="J4254" s="300">
        <f t="shared" si="960"/>
        <v>1389289000</v>
      </c>
      <c r="K4254" s="300">
        <f t="shared" si="960"/>
        <v>426651284</v>
      </c>
      <c r="L4254" s="300">
        <f t="shared" si="960"/>
        <v>0</v>
      </c>
      <c r="M4254" s="300">
        <f t="shared" si="960"/>
        <v>0</v>
      </c>
      <c r="N4254" s="300">
        <f t="shared" si="960"/>
        <v>0</v>
      </c>
      <c r="O4254" s="300">
        <f t="shared" si="960"/>
        <v>0</v>
      </c>
      <c r="P4254" s="300">
        <f t="shared" si="960"/>
        <v>0</v>
      </c>
      <c r="Q4254" s="300">
        <f t="shared" si="960"/>
        <v>0</v>
      </c>
      <c r="R4254" s="300">
        <f t="shared" si="960"/>
        <v>0</v>
      </c>
      <c r="S4254" s="300">
        <f t="shared" si="960"/>
        <v>0</v>
      </c>
      <c r="T4254" s="300">
        <f t="shared" si="960"/>
        <v>0</v>
      </c>
      <c r="U4254" s="300"/>
      <c r="V4254" s="300"/>
      <c r="W4254" s="301">
        <f>E4254+G4254+H4254+I4254+J4254+K4254+L4254+M4254+N4254-O4254-P4254-Q4254-R4254-S4254-T4254-U4254-V4254</f>
        <v>1815940284</v>
      </c>
      <c r="X4254" s="301"/>
      <c r="Y4254" s="154"/>
    </row>
    <row r="4255" spans="1:25" s="259" customFormat="1">
      <c r="A4255" s="174"/>
      <c r="B4255" s="227"/>
      <c r="C4255" s="227"/>
      <c r="D4255" s="248" t="s">
        <v>803</v>
      </c>
      <c r="E4255" s="305"/>
      <c r="F4255" s="305"/>
      <c r="G4255" s="305"/>
      <c r="H4255" s="305"/>
      <c r="I4255" s="305"/>
      <c r="J4255" s="305"/>
      <c r="K4255" s="302">
        <v>209750000</v>
      </c>
      <c r="L4255" s="305"/>
      <c r="M4255" s="337"/>
      <c r="N4255" s="337"/>
      <c r="O4255" s="337"/>
      <c r="P4255" s="337"/>
      <c r="Q4255" s="337"/>
      <c r="R4255" s="337"/>
      <c r="S4255" s="337"/>
      <c r="T4255" s="337"/>
      <c r="U4255" s="337"/>
      <c r="V4255" s="337"/>
      <c r="W4255" s="337"/>
      <c r="X4255" s="337"/>
      <c r="Y4255" s="263"/>
    </row>
    <row r="4256" spans="1:25" s="259" customFormat="1">
      <c r="A4256" s="174"/>
      <c r="B4256" s="227"/>
      <c r="C4256" s="227"/>
      <c r="D4256" s="248" t="s">
        <v>618</v>
      </c>
      <c r="E4256" s="305"/>
      <c r="F4256" s="305"/>
      <c r="G4256" s="305"/>
      <c r="H4256" s="305"/>
      <c r="I4256" s="305"/>
      <c r="J4256" s="305"/>
      <c r="K4256" s="302">
        <v>49700000</v>
      </c>
      <c r="L4256" s="305"/>
      <c r="M4256" s="337"/>
      <c r="N4256" s="337"/>
      <c r="O4256" s="337"/>
      <c r="P4256" s="337"/>
      <c r="Q4256" s="337"/>
      <c r="R4256" s="337"/>
      <c r="S4256" s="337"/>
      <c r="T4256" s="337"/>
      <c r="U4256" s="337"/>
      <c r="V4256" s="337"/>
      <c r="W4256" s="337"/>
      <c r="X4256" s="337"/>
      <c r="Y4256" s="263"/>
    </row>
    <row r="4257" spans="1:25" s="259" customFormat="1">
      <c r="A4257" s="174"/>
      <c r="B4257" s="227"/>
      <c r="C4257" s="227"/>
      <c r="D4257" s="271" t="s">
        <v>1749</v>
      </c>
      <c r="E4257" s="305"/>
      <c r="F4257" s="305"/>
      <c r="G4257" s="305"/>
      <c r="H4257" s="305"/>
      <c r="I4257" s="305"/>
      <c r="J4257" s="305"/>
      <c r="K4257" s="302"/>
      <c r="L4257" s="305"/>
      <c r="M4257" s="337"/>
      <c r="N4257" s="337"/>
      <c r="O4257" s="337"/>
      <c r="P4257" s="337"/>
      <c r="Q4257" s="337"/>
      <c r="R4257" s="337"/>
      <c r="S4257" s="337"/>
      <c r="T4257" s="337"/>
      <c r="U4257" s="337"/>
      <c r="V4257" s="337"/>
      <c r="W4257" s="337"/>
      <c r="X4257" s="337"/>
      <c r="Y4257" s="263"/>
    </row>
    <row r="4258" spans="1:25" s="259" customFormat="1">
      <c r="A4258" s="174"/>
      <c r="B4258" s="227"/>
      <c r="C4258" s="227"/>
      <c r="D4258" s="248" t="s">
        <v>794</v>
      </c>
      <c r="E4258" s="305"/>
      <c r="F4258" s="305"/>
      <c r="G4258" s="305"/>
      <c r="H4258" s="305"/>
      <c r="I4258" s="305"/>
      <c r="J4258" s="305"/>
      <c r="K4258" s="302">
        <v>2970000</v>
      </c>
      <c r="L4258" s="305"/>
      <c r="M4258" s="337"/>
      <c r="N4258" s="337"/>
      <c r="O4258" s="337"/>
      <c r="P4258" s="337"/>
      <c r="Q4258" s="337"/>
      <c r="R4258" s="337"/>
      <c r="S4258" s="337"/>
      <c r="T4258" s="337"/>
      <c r="U4258" s="337"/>
      <c r="V4258" s="337"/>
      <c r="W4258" s="337"/>
      <c r="X4258" s="337"/>
      <c r="Y4258" s="263"/>
    </row>
    <row r="4259" spans="1:25" s="259" customFormat="1">
      <c r="A4259" s="174"/>
      <c r="B4259" s="227"/>
      <c r="C4259" s="227"/>
      <c r="D4259" s="248" t="s">
        <v>1768</v>
      </c>
      <c r="E4259" s="305"/>
      <c r="F4259" s="305"/>
      <c r="G4259" s="305"/>
      <c r="H4259" s="305"/>
      <c r="I4259" s="305"/>
      <c r="J4259" s="305"/>
      <c r="K4259" s="302">
        <v>2692800</v>
      </c>
      <c r="L4259" s="305"/>
      <c r="M4259" s="337"/>
      <c r="N4259" s="337"/>
      <c r="O4259" s="337"/>
      <c r="P4259" s="337"/>
      <c r="Q4259" s="337"/>
      <c r="R4259" s="337"/>
      <c r="S4259" s="337"/>
      <c r="T4259" s="337"/>
      <c r="U4259" s="337"/>
      <c r="V4259" s="337"/>
      <c r="W4259" s="337"/>
      <c r="X4259" s="337"/>
      <c r="Y4259" s="263"/>
    </row>
    <row r="4260" spans="1:25" s="259" customFormat="1">
      <c r="A4260" s="174"/>
      <c r="B4260" s="227"/>
      <c r="C4260" s="227"/>
      <c r="D4260" s="248" t="s">
        <v>1769</v>
      </c>
      <c r="E4260" s="305"/>
      <c r="F4260" s="305"/>
      <c r="G4260" s="305"/>
      <c r="H4260" s="305"/>
      <c r="I4260" s="305"/>
      <c r="J4260" s="305"/>
      <c r="K4260" s="302">
        <v>1474000</v>
      </c>
      <c r="L4260" s="305"/>
      <c r="M4260" s="337"/>
      <c r="N4260" s="337"/>
      <c r="O4260" s="337"/>
      <c r="P4260" s="337"/>
      <c r="Q4260" s="337"/>
      <c r="R4260" s="337"/>
      <c r="S4260" s="337"/>
      <c r="T4260" s="337"/>
      <c r="U4260" s="337"/>
      <c r="V4260" s="337"/>
      <c r="W4260" s="337"/>
      <c r="X4260" s="337"/>
      <c r="Y4260" s="263"/>
    </row>
    <row r="4261" spans="1:25" s="259" customFormat="1">
      <c r="A4261" s="174"/>
      <c r="B4261" s="227"/>
      <c r="C4261" s="227"/>
      <c r="D4261" s="248" t="s">
        <v>1770</v>
      </c>
      <c r="E4261" s="305"/>
      <c r="F4261" s="305"/>
      <c r="G4261" s="305"/>
      <c r="H4261" s="305"/>
      <c r="I4261" s="305"/>
      <c r="J4261" s="305"/>
      <c r="K4261" s="302">
        <v>12397484</v>
      </c>
      <c r="L4261" s="305"/>
      <c r="M4261" s="337"/>
      <c r="N4261" s="337"/>
      <c r="O4261" s="337"/>
      <c r="P4261" s="337"/>
      <c r="Q4261" s="337"/>
      <c r="R4261" s="337"/>
      <c r="S4261" s="337"/>
      <c r="T4261" s="337"/>
      <c r="U4261" s="337"/>
      <c r="V4261" s="337"/>
      <c r="W4261" s="337"/>
      <c r="X4261" s="337"/>
      <c r="Y4261" s="263"/>
    </row>
    <row r="4262" spans="1:25" s="259" customFormat="1">
      <c r="A4262" s="174"/>
      <c r="B4262" s="227"/>
      <c r="C4262" s="227"/>
      <c r="D4262" s="248" t="s">
        <v>1771</v>
      </c>
      <c r="E4262" s="305"/>
      <c r="F4262" s="305"/>
      <c r="G4262" s="305"/>
      <c r="H4262" s="305"/>
      <c r="I4262" s="305"/>
      <c r="J4262" s="305"/>
      <c r="K4262" s="302">
        <v>30910000</v>
      </c>
      <c r="L4262" s="305"/>
      <c r="M4262" s="337"/>
      <c r="N4262" s="337"/>
      <c r="O4262" s="337"/>
      <c r="P4262" s="337"/>
      <c r="Q4262" s="337"/>
      <c r="R4262" s="337"/>
      <c r="S4262" s="337"/>
      <c r="T4262" s="337"/>
      <c r="U4262" s="337"/>
      <c r="V4262" s="337"/>
      <c r="W4262" s="337"/>
      <c r="X4262" s="337"/>
      <c r="Y4262" s="263"/>
    </row>
    <row r="4263" spans="1:25" s="259" customFormat="1">
      <c r="A4263" s="174"/>
      <c r="B4263" s="227"/>
      <c r="C4263" s="227"/>
      <c r="D4263" s="248" t="s">
        <v>1772</v>
      </c>
      <c r="E4263" s="305"/>
      <c r="F4263" s="305"/>
      <c r="G4263" s="305"/>
      <c r="H4263" s="305"/>
      <c r="I4263" s="305"/>
      <c r="J4263" s="305"/>
      <c r="K4263" s="302">
        <v>48950000</v>
      </c>
      <c r="L4263" s="305"/>
      <c r="M4263" s="337"/>
      <c r="N4263" s="337"/>
      <c r="O4263" s="337"/>
      <c r="P4263" s="337"/>
      <c r="Q4263" s="337"/>
      <c r="R4263" s="337"/>
      <c r="S4263" s="337"/>
      <c r="T4263" s="337"/>
      <c r="U4263" s="337"/>
      <c r="V4263" s="337"/>
      <c r="W4263" s="337"/>
      <c r="X4263" s="337"/>
      <c r="Y4263" s="263"/>
    </row>
    <row r="4264" spans="1:25" s="259" customFormat="1">
      <c r="A4264" s="174"/>
      <c r="B4264" s="227"/>
      <c r="C4264" s="227"/>
      <c r="D4264" s="248" t="s">
        <v>1773</v>
      </c>
      <c r="E4264" s="305"/>
      <c r="F4264" s="305"/>
      <c r="G4264" s="305"/>
      <c r="H4264" s="305"/>
      <c r="I4264" s="305"/>
      <c r="J4264" s="305"/>
      <c r="K4264" s="302">
        <v>44462000</v>
      </c>
      <c r="L4264" s="305"/>
      <c r="M4264" s="337"/>
      <c r="N4264" s="337"/>
      <c r="O4264" s="337"/>
      <c r="P4264" s="337"/>
      <c r="Q4264" s="337"/>
      <c r="R4264" s="337"/>
      <c r="S4264" s="337"/>
      <c r="T4264" s="337"/>
      <c r="U4264" s="337"/>
      <c r="V4264" s="337"/>
      <c r="W4264" s="337"/>
      <c r="X4264" s="337"/>
      <c r="Y4264" s="263"/>
    </row>
    <row r="4265" spans="1:25" s="259" customFormat="1">
      <c r="A4265" s="174"/>
      <c r="B4265" s="227"/>
      <c r="C4265" s="227"/>
      <c r="D4265" s="248" t="s">
        <v>1774</v>
      </c>
      <c r="E4265" s="305"/>
      <c r="F4265" s="305"/>
      <c r="G4265" s="305"/>
      <c r="H4265" s="305"/>
      <c r="I4265" s="305"/>
      <c r="J4265" s="305"/>
      <c r="K4265" s="302">
        <v>16500000</v>
      </c>
      <c r="L4265" s="305"/>
      <c r="M4265" s="337"/>
      <c r="N4265" s="337"/>
      <c r="O4265" s="337"/>
      <c r="P4265" s="337"/>
      <c r="Q4265" s="337"/>
      <c r="R4265" s="337"/>
      <c r="S4265" s="337"/>
      <c r="T4265" s="337"/>
      <c r="U4265" s="337"/>
      <c r="V4265" s="337"/>
      <c r="W4265" s="337"/>
      <c r="X4265" s="337"/>
      <c r="Y4265" s="263"/>
    </row>
    <row r="4266" spans="1:25" s="259" customFormat="1">
      <c r="A4266" s="174"/>
      <c r="B4266" s="227"/>
      <c r="C4266" s="227"/>
      <c r="D4266" s="248" t="s">
        <v>1801</v>
      </c>
      <c r="E4266" s="305"/>
      <c r="F4266" s="305"/>
      <c r="G4266" s="305"/>
      <c r="H4266" s="305"/>
      <c r="I4266" s="305"/>
      <c r="J4266" s="305"/>
      <c r="K4266" s="302">
        <v>6845000</v>
      </c>
      <c r="L4266" s="305"/>
      <c r="M4266" s="337"/>
      <c r="N4266" s="337"/>
      <c r="O4266" s="337"/>
      <c r="P4266" s="337"/>
      <c r="Q4266" s="337"/>
      <c r="R4266" s="337"/>
      <c r="S4266" s="337"/>
      <c r="T4266" s="337"/>
      <c r="U4266" s="337"/>
      <c r="V4266" s="337"/>
      <c r="W4266" s="337"/>
      <c r="X4266" s="337"/>
      <c r="Y4266" s="263"/>
    </row>
    <row r="4267" spans="1:25" s="259" customFormat="1">
      <c r="A4267" s="174"/>
      <c r="B4267" s="227"/>
      <c r="C4267" s="227"/>
      <c r="D4267" s="248" t="s">
        <v>1775</v>
      </c>
      <c r="E4267" s="305"/>
      <c r="F4267" s="305"/>
      <c r="G4267" s="305"/>
      <c r="H4267" s="305"/>
      <c r="I4267" s="305"/>
      <c r="J4267" s="302">
        <v>465000000</v>
      </c>
      <c r="K4267" s="343"/>
      <c r="L4267" s="305"/>
      <c r="M4267" s="337"/>
      <c r="N4267" s="337"/>
      <c r="O4267" s="337"/>
      <c r="P4267" s="337"/>
      <c r="Q4267" s="337"/>
      <c r="R4267" s="337"/>
      <c r="S4267" s="337"/>
      <c r="T4267" s="337"/>
      <c r="U4267" s="337"/>
      <c r="V4267" s="337"/>
      <c r="W4267" s="337"/>
      <c r="X4267" s="337"/>
      <c r="Y4267" s="263"/>
    </row>
    <row r="4268" spans="1:25" s="259" customFormat="1">
      <c r="A4268" s="174"/>
      <c r="B4268" s="227"/>
      <c r="C4268" s="227"/>
      <c r="D4268" s="248" t="s">
        <v>1776</v>
      </c>
      <c r="E4268" s="305"/>
      <c r="F4268" s="305"/>
      <c r="G4268" s="305"/>
      <c r="H4268" s="305"/>
      <c r="I4268" s="305"/>
      <c r="J4268" s="302">
        <v>269550000</v>
      </c>
      <c r="K4268" s="343"/>
      <c r="L4268" s="305"/>
      <c r="M4268" s="337"/>
      <c r="N4268" s="337"/>
      <c r="O4268" s="337"/>
      <c r="P4268" s="337"/>
      <c r="Q4268" s="337"/>
      <c r="R4268" s="337"/>
      <c r="S4268" s="337"/>
      <c r="T4268" s="337"/>
      <c r="U4268" s="337"/>
      <c r="V4268" s="337"/>
      <c r="W4268" s="337"/>
      <c r="X4268" s="337"/>
      <c r="Y4268" s="263"/>
    </row>
    <row r="4269" spans="1:25" s="259" customFormat="1">
      <c r="A4269" s="174"/>
      <c r="B4269" s="227"/>
      <c r="C4269" s="227"/>
      <c r="D4269" s="248" t="s">
        <v>1777</v>
      </c>
      <c r="E4269" s="305"/>
      <c r="F4269" s="305"/>
      <c r="G4269" s="305"/>
      <c r="H4269" s="305"/>
      <c r="I4269" s="305"/>
      <c r="J4269" s="302">
        <v>310695000</v>
      </c>
      <c r="K4269" s="343"/>
      <c r="L4269" s="305"/>
      <c r="M4269" s="337"/>
      <c r="N4269" s="337"/>
      <c r="O4269" s="337"/>
      <c r="P4269" s="337"/>
      <c r="Q4269" s="337"/>
      <c r="R4269" s="337"/>
      <c r="S4269" s="337"/>
      <c r="T4269" s="337"/>
      <c r="U4269" s="337"/>
      <c r="V4269" s="337"/>
      <c r="W4269" s="337"/>
      <c r="X4269" s="337"/>
      <c r="Y4269" s="263"/>
    </row>
    <row r="4270" spans="1:25" s="259" customFormat="1">
      <c r="A4270" s="174"/>
      <c r="B4270" s="227"/>
      <c r="C4270" s="227"/>
      <c r="D4270" s="248" t="s">
        <v>1778</v>
      </c>
      <c r="E4270" s="305"/>
      <c r="F4270" s="305"/>
      <c r="G4270" s="305"/>
      <c r="H4270" s="305"/>
      <c r="I4270" s="305"/>
      <c r="J4270" s="302">
        <v>344044000</v>
      </c>
      <c r="K4270" s="343"/>
      <c r="L4270" s="305"/>
      <c r="M4270" s="337"/>
      <c r="N4270" s="337"/>
      <c r="O4270" s="337"/>
      <c r="P4270" s="337"/>
      <c r="Q4270" s="337"/>
      <c r="R4270" s="337"/>
      <c r="S4270" s="337"/>
      <c r="T4270" s="337"/>
      <c r="U4270" s="337"/>
      <c r="V4270" s="337"/>
      <c r="W4270" s="337"/>
      <c r="X4270" s="337"/>
      <c r="Y4270" s="263"/>
    </row>
    <row r="4271" spans="1:25">
      <c r="A4271" s="173"/>
      <c r="B4271" s="163">
        <v>5</v>
      </c>
      <c r="C4271" s="163" t="s">
        <v>99</v>
      </c>
      <c r="D4271" s="167" t="s">
        <v>14</v>
      </c>
      <c r="E4271" s="300">
        <v>0</v>
      </c>
      <c r="F4271" s="300"/>
      <c r="G4271" s="300">
        <f>SUM(G4272:G4273)</f>
        <v>0</v>
      </c>
      <c r="H4271" s="300">
        <f t="shared" ref="H4271:T4271" si="961">SUM(H4272:H4273)</f>
        <v>0</v>
      </c>
      <c r="I4271" s="300">
        <f t="shared" si="961"/>
        <v>0</v>
      </c>
      <c r="J4271" s="300">
        <f t="shared" si="961"/>
        <v>0</v>
      </c>
      <c r="K4271" s="300">
        <f t="shared" si="961"/>
        <v>258145550</v>
      </c>
      <c r="L4271" s="300">
        <f t="shared" si="961"/>
        <v>0</v>
      </c>
      <c r="M4271" s="300">
        <f t="shared" si="961"/>
        <v>0</v>
      </c>
      <c r="N4271" s="300">
        <f t="shared" si="961"/>
        <v>0</v>
      </c>
      <c r="O4271" s="300">
        <f t="shared" si="961"/>
        <v>0</v>
      </c>
      <c r="P4271" s="300">
        <f t="shared" si="961"/>
        <v>0</v>
      </c>
      <c r="Q4271" s="300">
        <f t="shared" si="961"/>
        <v>0</v>
      </c>
      <c r="R4271" s="300">
        <f t="shared" si="961"/>
        <v>0</v>
      </c>
      <c r="S4271" s="300">
        <f t="shared" si="961"/>
        <v>0</v>
      </c>
      <c r="T4271" s="300">
        <f t="shared" si="961"/>
        <v>0</v>
      </c>
      <c r="U4271" s="300"/>
      <c r="V4271" s="300"/>
      <c r="W4271" s="301">
        <f>E4271+G4271+H4271+I4271+J4271+K4271+L4271+M4271+N4271-O4271-P4271-Q4271-R4271-S4271-T4271-U4271-V4271</f>
        <v>258145550</v>
      </c>
      <c r="X4271" s="301"/>
      <c r="Y4271" s="154"/>
    </row>
    <row r="4272" spans="1:25" s="259" customFormat="1" ht="12.75" customHeight="1">
      <c r="A4272" s="174"/>
      <c r="B4272" s="227"/>
      <c r="C4272" s="227"/>
      <c r="D4272" s="248" t="s">
        <v>1779</v>
      </c>
      <c r="E4272" s="305"/>
      <c r="F4272" s="305"/>
      <c r="G4272" s="305"/>
      <c r="H4272" s="305"/>
      <c r="I4272" s="305"/>
      <c r="J4272" s="305"/>
      <c r="K4272" s="305">
        <v>225000000</v>
      </c>
      <c r="L4272" s="305"/>
      <c r="M4272" s="337"/>
      <c r="N4272" s="337"/>
      <c r="O4272" s="337"/>
      <c r="P4272" s="337"/>
      <c r="Q4272" s="337"/>
      <c r="R4272" s="337"/>
      <c r="S4272" s="337"/>
      <c r="T4272" s="337"/>
      <c r="U4272" s="337"/>
      <c r="V4272" s="337"/>
      <c r="W4272" s="337"/>
      <c r="X4272" s="337"/>
      <c r="Y4272" s="263"/>
    </row>
    <row r="4273" spans="1:25" s="259" customFormat="1" ht="12.75" customHeight="1">
      <c r="A4273" s="174"/>
      <c r="B4273" s="227"/>
      <c r="C4273" s="227"/>
      <c r="D4273" s="248" t="s">
        <v>1780</v>
      </c>
      <c r="E4273" s="305"/>
      <c r="F4273" s="305"/>
      <c r="G4273" s="305"/>
      <c r="H4273" s="305"/>
      <c r="I4273" s="305"/>
      <c r="J4273" s="305"/>
      <c r="K4273" s="305">
        <v>33145550</v>
      </c>
      <c r="L4273" s="305"/>
      <c r="M4273" s="337"/>
      <c r="N4273" s="337"/>
      <c r="O4273" s="337"/>
      <c r="P4273" s="337"/>
      <c r="Q4273" s="337"/>
      <c r="R4273" s="337"/>
      <c r="S4273" s="337"/>
      <c r="T4273" s="337"/>
      <c r="U4273" s="337"/>
      <c r="V4273" s="337"/>
      <c r="W4273" s="337"/>
      <c r="X4273" s="337"/>
      <c r="Y4273" s="263"/>
    </row>
    <row r="4274" spans="1:25">
      <c r="A4274" s="173"/>
      <c r="B4274" s="163">
        <v>6</v>
      </c>
      <c r="C4274" s="163" t="s">
        <v>100</v>
      </c>
      <c r="D4274" s="167" t="s">
        <v>10</v>
      </c>
      <c r="E4274" s="300">
        <v>0</v>
      </c>
      <c r="F4274" s="300"/>
      <c r="G4274" s="300"/>
      <c r="H4274" s="300"/>
      <c r="I4274" s="300"/>
      <c r="J4274" s="300"/>
      <c r="K4274" s="300"/>
      <c r="L4274" s="300"/>
      <c r="M4274" s="301">
        <v>0</v>
      </c>
      <c r="N4274" s="301"/>
      <c r="O4274" s="301"/>
      <c r="P4274" s="301"/>
      <c r="Q4274" s="301">
        <v>0</v>
      </c>
      <c r="R4274" s="301">
        <v>0</v>
      </c>
      <c r="S4274" s="301">
        <v>0</v>
      </c>
      <c r="T4274" s="301"/>
      <c r="U4274" s="301"/>
      <c r="V4274" s="301"/>
      <c r="W4274" s="301">
        <f t="shared" ref="W4274:W4275" si="962">E4274+G4274+H4274+I4274+J4274+K4274+L4274+M4274+N4274-O4274-P4274-Q4274-R4274-S4274-T4274-U4274-V4274</f>
        <v>0</v>
      </c>
      <c r="X4274" s="301"/>
      <c r="Y4274" s="154"/>
    </row>
    <row r="4275" spans="1:25" s="247" customFormat="1">
      <c r="A4275" s="175"/>
      <c r="B4275" s="168">
        <v>7</v>
      </c>
      <c r="C4275" s="168"/>
      <c r="D4275" s="169" t="s">
        <v>11</v>
      </c>
      <c r="E4275" s="300">
        <v>0</v>
      </c>
      <c r="F4275" s="300"/>
      <c r="G4275" s="300"/>
      <c r="H4275" s="300"/>
      <c r="I4275" s="300"/>
      <c r="J4275" s="300"/>
      <c r="K4275" s="300"/>
      <c r="L4275" s="300"/>
      <c r="M4275" s="308">
        <v>0</v>
      </c>
      <c r="N4275" s="308"/>
      <c r="O4275" s="308"/>
      <c r="P4275" s="308"/>
      <c r="Q4275" s="308">
        <v>0</v>
      </c>
      <c r="R4275" s="308">
        <v>0</v>
      </c>
      <c r="S4275" s="308">
        <v>0</v>
      </c>
      <c r="T4275" s="308"/>
      <c r="U4275" s="308"/>
      <c r="V4275" s="308"/>
      <c r="W4275" s="301">
        <f t="shared" si="962"/>
        <v>0</v>
      </c>
      <c r="X4275" s="308"/>
      <c r="Y4275" s="155"/>
    </row>
    <row r="4276" spans="1:25">
      <c r="A4276" s="174"/>
      <c r="B4276" s="162"/>
      <c r="C4276" s="162"/>
      <c r="D4276" s="201"/>
      <c r="E4276" s="304"/>
      <c r="F4276" s="304"/>
      <c r="G4276" s="304"/>
      <c r="H4276" s="304"/>
      <c r="I4276" s="304"/>
      <c r="J4276" s="304"/>
      <c r="K4276" s="304"/>
      <c r="L4276" s="304"/>
      <c r="M4276" s="304"/>
      <c r="N4276" s="304"/>
      <c r="O4276" s="304"/>
      <c r="P4276" s="304"/>
      <c r="Q4276" s="304"/>
      <c r="R4276" s="304"/>
      <c r="S4276" s="304"/>
      <c r="T4276" s="304"/>
      <c r="U4276" s="304"/>
      <c r="V4276" s="304"/>
      <c r="W4276" s="304"/>
      <c r="X4276" s="304"/>
      <c r="Y4276" s="154"/>
    </row>
    <row r="4277" spans="1:25" s="260" customFormat="1" ht="24.75" customHeight="1">
      <c r="A4277" s="286"/>
      <c r="B4277" s="286"/>
      <c r="C4277" s="286"/>
      <c r="D4277" s="287" t="s">
        <v>4</v>
      </c>
      <c r="E4277" s="369">
        <f t="shared" ref="E4277:W4277" si="963">E11+E283+E477+E840+E1088+E1111+E1157+E1215+E1273+E1379+E1433+E1489+E1527+E1729+E1767+E1889+E2272+E2320+E2340+E2354+E2374+E2394+E2426+E2480+E2506+E2531+E2566+E2591+E2669+E2693+E2715+E2755+E2805+E2901+E2937+E2959+E2980+E3010+E3030+E3106+E3140+E3151+E3167+E3182+E3197+E3208+E3218+E3235+E3270+E3283+E3298+E3330+E3352+E3370+E3401++E3414+E3427+E3444+E3467+E3477+E3509+E3557+E3570+E3580+E3642+E3656+E3712+E3744+E3813+E3958+E3991+E4146</f>
        <v>1938293373379</v>
      </c>
      <c r="F4277" s="369">
        <f t="shared" si="963"/>
        <v>162080116908</v>
      </c>
      <c r="G4277" s="369">
        <f t="shared" si="963"/>
        <v>162080116908</v>
      </c>
      <c r="H4277" s="369">
        <f t="shared" si="963"/>
        <v>1579380964.1500001</v>
      </c>
      <c r="I4277" s="369">
        <f t="shared" si="963"/>
        <v>315985062018.45001</v>
      </c>
      <c r="J4277" s="369">
        <f t="shared" si="963"/>
        <v>182135710750</v>
      </c>
      <c r="K4277" s="369">
        <f t="shared" si="963"/>
        <v>37187854218</v>
      </c>
      <c r="L4277" s="369">
        <f t="shared" si="963"/>
        <v>5088257132.8500004</v>
      </c>
      <c r="M4277" s="369">
        <f t="shared" si="963"/>
        <v>4237041890</v>
      </c>
      <c r="N4277" s="369">
        <f t="shared" si="963"/>
        <v>12561414359</v>
      </c>
      <c r="O4277" s="369">
        <f t="shared" si="963"/>
        <v>13941754889</v>
      </c>
      <c r="P4277" s="369">
        <f t="shared" si="963"/>
        <v>107500000</v>
      </c>
      <c r="Q4277" s="369">
        <f t="shared" si="963"/>
        <v>28534917666</v>
      </c>
      <c r="R4277" s="369">
        <f t="shared" si="963"/>
        <v>5543250300</v>
      </c>
      <c r="S4277" s="369">
        <f t="shared" si="963"/>
        <v>52365877531</v>
      </c>
      <c r="T4277" s="369">
        <f t="shared" si="963"/>
        <v>244457453</v>
      </c>
      <c r="U4277" s="369"/>
      <c r="V4277" s="369"/>
      <c r="W4277" s="369">
        <f t="shared" si="963"/>
        <v>2421420413549.4502</v>
      </c>
      <c r="X4277" s="369"/>
    </row>
    <row r="4278" spans="1:25">
      <c r="B4278" s="154"/>
      <c r="C4278" s="154"/>
      <c r="D4278" s="152"/>
      <c r="E4278" s="292"/>
      <c r="F4278" s="292"/>
      <c r="G4278" s="292"/>
      <c r="H4278" s="292"/>
      <c r="I4278" s="292"/>
      <c r="J4278" s="292"/>
      <c r="K4278" s="292"/>
      <c r="L4278" s="292"/>
      <c r="M4278" s="292"/>
      <c r="N4278" s="292"/>
      <c r="O4278" s="292"/>
      <c r="P4278" s="292"/>
      <c r="Q4278" s="292"/>
      <c r="R4278" s="292"/>
      <c r="S4278" s="292"/>
      <c r="T4278" s="292"/>
      <c r="U4278" s="292"/>
      <c r="V4278" s="292"/>
      <c r="W4278" s="292"/>
      <c r="X4278" s="292"/>
      <c r="Y4278" s="154"/>
    </row>
    <row r="4279" spans="1:25" s="263" customFormat="1">
      <c r="A4279" s="237"/>
      <c r="B4279" s="275"/>
      <c r="E4279" s="370"/>
      <c r="F4279" s="370"/>
      <c r="G4279" s="370"/>
      <c r="H4279" s="370"/>
      <c r="I4279" s="370"/>
      <c r="J4279" s="370"/>
      <c r="K4279" s="370"/>
      <c r="L4279" s="370"/>
      <c r="M4279" s="370"/>
      <c r="N4279" s="370"/>
      <c r="O4279" s="370"/>
      <c r="P4279" s="370"/>
      <c r="Q4279" s="371"/>
      <c r="R4279" s="371"/>
      <c r="S4279" s="371"/>
      <c r="T4279" s="371"/>
      <c r="U4279" s="371"/>
      <c r="V4279" s="371"/>
      <c r="W4279" s="371"/>
      <c r="X4279" s="371"/>
    </row>
    <row r="4280" spans="1:25" s="263" customFormat="1">
      <c r="A4280" s="237"/>
      <c r="E4280" s="371"/>
      <c r="F4280" s="371"/>
      <c r="G4280" s="371"/>
      <c r="H4280" s="371"/>
      <c r="I4280" s="371"/>
      <c r="J4280" s="371"/>
      <c r="K4280" s="371"/>
      <c r="L4280" s="371"/>
      <c r="M4280" s="371"/>
      <c r="N4280" s="371"/>
      <c r="O4280" s="371"/>
      <c r="P4280" s="371"/>
      <c r="Q4280" s="371"/>
      <c r="R4280" s="371"/>
      <c r="S4280" s="371"/>
      <c r="T4280" s="371"/>
      <c r="U4280" s="371"/>
      <c r="V4280" s="371"/>
      <c r="W4280" s="371"/>
      <c r="X4280" s="371"/>
    </row>
    <row r="4281" spans="1:25" s="263" customFormat="1">
      <c r="A4281" s="237"/>
      <c r="D4281" s="276"/>
      <c r="E4281" s="371"/>
      <c r="F4281" s="371"/>
      <c r="G4281" s="371"/>
      <c r="H4281" s="371"/>
      <c r="I4281" s="371"/>
      <c r="J4281" s="371"/>
      <c r="K4281" s="371"/>
      <c r="L4281" s="371"/>
      <c r="M4281" s="371"/>
      <c r="N4281" s="371"/>
      <c r="O4281" s="371"/>
      <c r="P4281" s="371"/>
      <c r="Q4281" s="371"/>
      <c r="R4281" s="371"/>
      <c r="S4281" s="371"/>
      <c r="T4281" s="371"/>
      <c r="U4281" s="371"/>
      <c r="V4281" s="371"/>
      <c r="W4281" s="371"/>
      <c r="X4281" s="371"/>
    </row>
    <row r="4282" spans="1:25" s="263" customFormat="1">
      <c r="A4282" s="237"/>
      <c r="D4282" s="275"/>
      <c r="E4282" s="371"/>
      <c r="F4282" s="371"/>
      <c r="G4282" s="371"/>
      <c r="H4282" s="371"/>
      <c r="I4282" s="371"/>
      <c r="J4282" s="371"/>
      <c r="K4282" s="371"/>
      <c r="L4282" s="371"/>
      <c r="M4282" s="371"/>
      <c r="N4282" s="371"/>
      <c r="O4282" s="371"/>
      <c r="P4282" s="371"/>
      <c r="Q4282" s="371"/>
      <c r="R4282" s="371"/>
      <c r="S4282" s="371"/>
      <c r="T4282" s="371"/>
      <c r="U4282" s="371"/>
      <c r="V4282" s="371"/>
      <c r="W4282" s="371"/>
      <c r="X4282" s="371"/>
    </row>
    <row r="4283" spans="1:25" s="263" customFormat="1">
      <c r="A4283" s="237"/>
      <c r="E4283" s="371"/>
      <c r="F4283" s="371"/>
      <c r="G4283" s="371"/>
      <c r="H4283" s="371"/>
      <c r="I4283" s="371"/>
      <c r="J4283" s="371"/>
      <c r="K4283" s="371"/>
      <c r="L4283" s="371"/>
      <c r="M4283" s="371"/>
      <c r="N4283" s="371"/>
      <c r="O4283" s="371"/>
      <c r="P4283" s="371"/>
      <c r="Q4283" s="371"/>
      <c r="R4283" s="371"/>
      <c r="S4283" s="371"/>
      <c r="T4283" s="371"/>
      <c r="U4283" s="371"/>
      <c r="V4283" s="371"/>
      <c r="W4283" s="371"/>
      <c r="X4283" s="371"/>
    </row>
    <row r="4284" spans="1:25" s="263" customFormat="1">
      <c r="A4284" s="237"/>
      <c r="E4284" s="371"/>
      <c r="F4284" s="371"/>
      <c r="G4284" s="371"/>
      <c r="H4284" s="371"/>
      <c r="I4284" s="371"/>
      <c r="J4284" s="371"/>
      <c r="K4284" s="371"/>
      <c r="L4284" s="371"/>
      <c r="M4284" s="372"/>
      <c r="N4284" s="372"/>
      <c r="O4284" s="372"/>
      <c r="P4284" s="372"/>
      <c r="Q4284" s="372"/>
      <c r="R4284" s="372"/>
      <c r="S4284" s="371" t="s">
        <v>2</v>
      </c>
      <c r="T4284" s="371"/>
      <c r="U4284" s="371"/>
      <c r="V4284" s="371"/>
      <c r="W4284" s="371"/>
      <c r="X4284" s="371"/>
    </row>
    <row r="4285" spans="1:25" s="263" customFormat="1">
      <c r="A4285" s="237"/>
      <c r="E4285" s="371"/>
      <c r="F4285" s="371"/>
      <c r="G4285" s="371"/>
      <c r="H4285" s="371"/>
      <c r="I4285" s="371"/>
      <c r="J4285" s="371"/>
      <c r="K4285" s="371"/>
      <c r="L4285" s="371"/>
      <c r="M4285" s="372"/>
      <c r="N4285" s="372"/>
      <c r="O4285" s="372"/>
      <c r="P4285" s="372"/>
      <c r="Q4285" s="372"/>
      <c r="R4285" s="372"/>
      <c r="S4285" s="371" t="s">
        <v>90</v>
      </c>
      <c r="T4285" s="371"/>
      <c r="U4285" s="371"/>
      <c r="V4285" s="371"/>
      <c r="W4285" s="371"/>
      <c r="X4285" s="371"/>
    </row>
    <row r="4286" spans="1:25" s="263" customFormat="1">
      <c r="A4286" s="237"/>
      <c r="E4286" s="371"/>
      <c r="F4286" s="371"/>
      <c r="G4286" s="371"/>
      <c r="H4286" s="371"/>
      <c r="I4286" s="371"/>
      <c r="J4286" s="371"/>
      <c r="K4286" s="371"/>
      <c r="L4286" s="371"/>
      <c r="M4286" s="372"/>
      <c r="N4286" s="372"/>
      <c r="O4286" s="372"/>
      <c r="P4286" s="372"/>
      <c r="Q4286" s="372"/>
      <c r="R4286" s="372"/>
      <c r="S4286" s="371" t="s">
        <v>91</v>
      </c>
      <c r="T4286" s="371"/>
      <c r="U4286" s="371"/>
      <c r="V4286" s="371"/>
      <c r="W4286" s="371"/>
      <c r="X4286" s="371"/>
    </row>
    <row r="4287" spans="1:25" s="263" customFormat="1">
      <c r="A4287" s="237"/>
      <c r="E4287" s="371"/>
      <c r="F4287" s="371"/>
      <c r="G4287" s="371"/>
      <c r="H4287" s="371"/>
      <c r="I4287" s="371"/>
      <c r="J4287" s="371"/>
      <c r="K4287" s="371"/>
      <c r="L4287" s="371"/>
      <c r="M4287" s="371"/>
      <c r="N4287" s="371"/>
      <c r="O4287" s="371"/>
      <c r="P4287" s="371"/>
      <c r="Q4287" s="371"/>
      <c r="R4287" s="371"/>
      <c r="S4287" s="371"/>
      <c r="T4287" s="371"/>
      <c r="U4287" s="371"/>
      <c r="V4287" s="371"/>
      <c r="W4287" s="371"/>
      <c r="X4287" s="371"/>
    </row>
    <row r="4288" spans="1:25" s="263" customFormat="1">
      <c r="A4288" s="237"/>
      <c r="E4288" s="371"/>
      <c r="F4288" s="371"/>
      <c r="G4288" s="371"/>
      <c r="H4288" s="371"/>
      <c r="I4288" s="371"/>
      <c r="J4288" s="371"/>
      <c r="K4288" s="371"/>
      <c r="L4288" s="371"/>
      <c r="M4288" s="371"/>
      <c r="N4288" s="371"/>
      <c r="O4288" s="371"/>
      <c r="P4288" s="371"/>
      <c r="Q4288" s="371"/>
      <c r="R4288" s="371"/>
      <c r="S4288" s="371"/>
      <c r="T4288" s="371"/>
      <c r="U4288" s="371"/>
      <c r="V4288" s="371"/>
      <c r="W4288" s="371"/>
      <c r="X4288" s="371"/>
    </row>
    <row r="4289" spans="1:19">
      <c r="S4289" s="371"/>
    </row>
    <row r="4290" spans="1:19">
      <c r="A4290" s="152"/>
      <c r="D4290" s="152"/>
      <c r="S4290" s="373" t="s">
        <v>92</v>
      </c>
    </row>
    <row r="4291" spans="1:19">
      <c r="A4291" s="152"/>
      <c r="D4291" s="152"/>
      <c r="S4291" s="371" t="s">
        <v>93</v>
      </c>
    </row>
  </sheetData>
  <mergeCells count="27">
    <mergeCell ref="B4146:D4146"/>
    <mergeCell ref="A1:X1"/>
    <mergeCell ref="A3:X3"/>
    <mergeCell ref="A6:A9"/>
    <mergeCell ref="B6:B9"/>
    <mergeCell ref="C6:C9"/>
    <mergeCell ref="D6:D9"/>
    <mergeCell ref="A5:D5"/>
    <mergeCell ref="R8:R9"/>
    <mergeCell ref="S8:S9"/>
    <mergeCell ref="J8:J9"/>
    <mergeCell ref="L8:L9"/>
    <mergeCell ref="P8:P9"/>
    <mergeCell ref="G7:N7"/>
    <mergeCell ref="N8:N9"/>
    <mergeCell ref="A2:X2"/>
    <mergeCell ref="X6:X9"/>
    <mergeCell ref="G8:G9"/>
    <mergeCell ref="H8:H9"/>
    <mergeCell ref="I8:I9"/>
    <mergeCell ref="K8:K9"/>
    <mergeCell ref="M8:M9"/>
    <mergeCell ref="Q8:Q9"/>
    <mergeCell ref="G6:T6"/>
    <mergeCell ref="O8:O9"/>
    <mergeCell ref="O7:V7"/>
    <mergeCell ref="T8:V8"/>
  </mergeCells>
  <printOptions horizontalCentered="1"/>
  <pageMargins left="0.25" right="0.25" top="0.5" bottom="0.25" header="0.03" footer="0"/>
  <pageSetup paperSize="301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Mutasi</vt:lpstr>
      <vt:lpstr>Rekap Mutasi</vt:lpstr>
      <vt:lpstr>Mutasi per SKPD</vt:lpstr>
      <vt:lpstr>Rekap KIB SKPD</vt:lpstr>
      <vt:lpstr>Aset Lainnya</vt:lpstr>
      <vt:lpstr>KIB F</vt:lpstr>
      <vt:lpstr>KIB E</vt:lpstr>
      <vt:lpstr>KIB D</vt:lpstr>
      <vt:lpstr>KIB C</vt:lpstr>
      <vt:lpstr>KIB B</vt:lpstr>
      <vt:lpstr>KIB A</vt:lpstr>
      <vt:lpstr>Rekap SKPD</vt:lpstr>
      <vt:lpstr>per SKPD</vt:lpstr>
      <vt:lpstr>'Aset Lainnya'!Print_Titles</vt:lpstr>
      <vt:lpstr>'KIB A'!Print_Titles</vt:lpstr>
      <vt:lpstr>'KIB B'!Print_Titles</vt:lpstr>
      <vt:lpstr>'KIB C'!Print_Titles</vt:lpstr>
      <vt:lpstr>'KIB D'!Print_Titles</vt:lpstr>
      <vt:lpstr>'KIB E'!Print_Titles</vt:lpstr>
      <vt:lpstr>'KIB F'!Print_Titles</vt:lpstr>
      <vt:lpstr>'Mutasi per SKPD'!Print_Titles</vt:lpstr>
      <vt:lpstr>'per SKPD'!Print_Titles</vt:lpstr>
      <vt:lpstr>'Rekap SKPD'!Print_Titles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Aset</dc:creator>
  <cp:lastModifiedBy>Hanif</cp:lastModifiedBy>
  <cp:lastPrinted>2013-04-13T03:06:08Z</cp:lastPrinted>
  <dcterms:created xsi:type="dcterms:W3CDTF">2012-07-19T01:49:30Z</dcterms:created>
  <dcterms:modified xsi:type="dcterms:W3CDTF">2014-07-01T01:27:11Z</dcterms:modified>
</cp:coreProperties>
</file>